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Алексей\Downloads\"/>
    </mc:Choice>
  </mc:AlternateContent>
  <xr:revisionPtr revIDLastSave="0" documentId="13_ncr:1_{21113F84-4A77-4144-BBF4-E31F52727E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EADFOLIO Crypto" sheetId="6" r:id="rId1"/>
    <sheet name="Rates Crypto" sheetId="5" r:id="rId2"/>
    <sheet name="For NOTES" sheetId="3" r:id="rId3"/>
    <sheet name="Table2" sheetId="10" state="hidden" r:id="rId4"/>
    <sheet name="Table1" sheetId="9" state="hidden" r:id="rId5"/>
  </sheets>
  <definedNames>
    <definedName name="dasd3">'SPREADFOLIO Crypto'!#REF!</definedName>
    <definedName name="ExternalData_1" localSheetId="1" hidden="1">'Rates Crypto'!$A$7:$J$107</definedName>
    <definedName name="ExternalData_1" localSheetId="0" hidden="1">'SPREADFOLIO Crypto'!#REF!</definedName>
    <definedName name="ExternalData_1" localSheetId="4" hidden="1">Table1!$A$1:$B$51</definedName>
    <definedName name="ExternalData_2" localSheetId="3" hidden="1">Table2!$A$1:$B$51</definedName>
    <definedName name="NSEP" localSheetId="0">'SPREADFOLIO Crypto'!#REF!</definedName>
    <definedName name="NSEP">'Rates Crypto'!$AA$8</definedName>
    <definedName name="xs">'Rates Crypto'!$AA$8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AC57" i="6"/>
  <c r="AC55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6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E32" i="6"/>
  <c r="AD32" i="6" s="1"/>
  <c r="E33" i="6"/>
  <c r="AD33" i="6" s="1"/>
  <c r="E34" i="6"/>
  <c r="AD34" i="6" s="1"/>
  <c r="E35" i="6"/>
  <c r="AD35" i="6" s="1"/>
  <c r="E36" i="6"/>
  <c r="AD36" i="6" s="1"/>
  <c r="E37" i="6"/>
  <c r="AD37" i="6" s="1"/>
  <c r="E38" i="6"/>
  <c r="AD38" i="6" s="1"/>
  <c r="E39" i="6"/>
  <c r="AD39" i="6" s="1"/>
  <c r="E40" i="6"/>
  <c r="AD40" i="6" s="1"/>
  <c r="E41" i="6"/>
  <c r="AD41" i="6" s="1"/>
  <c r="E42" i="6"/>
  <c r="AD42" i="6" s="1"/>
  <c r="E43" i="6"/>
  <c r="AD43" i="6" s="1"/>
  <c r="E44" i="6"/>
  <c r="AD44" i="6" s="1"/>
  <c r="E45" i="6"/>
  <c r="AD45" i="6" s="1"/>
  <c r="E46" i="6"/>
  <c r="AD46" i="6" s="1"/>
  <c r="E47" i="6"/>
  <c r="AD47" i="6" s="1"/>
  <c r="E48" i="6"/>
  <c r="AD48" i="6" s="1"/>
  <c r="E49" i="6"/>
  <c r="AD49" i="6" s="1"/>
  <c r="E50" i="6"/>
  <c r="AD50" i="6" s="1"/>
  <c r="E51" i="6"/>
  <c r="AD51" i="6" s="1"/>
  <c r="E52" i="6"/>
  <c r="AD52" i="6" s="1"/>
  <c r="E53" i="6"/>
  <c r="AD53" i="6" s="1"/>
  <c r="E54" i="6"/>
  <c r="AD54" i="6" s="1"/>
  <c r="E55" i="6"/>
  <c r="AD55" i="6" s="1"/>
  <c r="E56" i="6"/>
  <c r="AD56" i="6" s="1"/>
  <c r="E57" i="6"/>
  <c r="AD57" i="6" s="1"/>
  <c r="E58" i="6"/>
  <c r="AD58" i="6" s="1"/>
  <c r="E59" i="6"/>
  <c r="AD59" i="6" s="1"/>
  <c r="E60" i="6"/>
  <c r="AD60" i="6" s="1"/>
  <c r="E61" i="6"/>
  <c r="AD61" i="6" s="1"/>
  <c r="E62" i="6"/>
  <c r="AD62" i="6" s="1"/>
  <c r="E63" i="6"/>
  <c r="AD63" i="6" s="1"/>
  <c r="E64" i="6"/>
  <c r="AD64" i="6" s="1"/>
  <c r="E65" i="6"/>
  <c r="AD65" i="6" s="1"/>
  <c r="E66" i="6"/>
  <c r="AD66" i="6" s="1"/>
  <c r="E67" i="6"/>
  <c r="AD67" i="6" s="1"/>
  <c r="E68" i="6"/>
  <c r="AD68" i="6" s="1"/>
  <c r="E69" i="6"/>
  <c r="AD69" i="6" s="1"/>
  <c r="F1" i="6"/>
  <c r="D8" i="6"/>
  <c r="F1" i="5"/>
  <c r="R29" i="5"/>
  <c r="R71" i="5"/>
  <c r="R16" i="5"/>
  <c r="R50" i="5"/>
  <c r="R27" i="5"/>
  <c r="R8" i="5"/>
  <c r="R17" i="5"/>
  <c r="R18" i="5"/>
  <c r="R20" i="5"/>
  <c r="R22" i="5"/>
  <c r="R104" i="5"/>
  <c r="R14" i="5"/>
  <c r="R13" i="5"/>
  <c r="R24" i="5"/>
  <c r="R51" i="5"/>
  <c r="R31" i="5"/>
  <c r="R48" i="5"/>
  <c r="R98" i="5"/>
  <c r="R91" i="5"/>
  <c r="R92" i="5"/>
  <c r="R80" i="5"/>
  <c r="R45" i="5"/>
  <c r="R95" i="5"/>
  <c r="R12" i="5"/>
  <c r="R23" i="5"/>
  <c r="R9" i="5"/>
  <c r="R66" i="5"/>
  <c r="R47" i="5"/>
  <c r="R44" i="5"/>
  <c r="R83" i="5"/>
  <c r="R85" i="5"/>
  <c r="R36" i="5"/>
  <c r="R15" i="5"/>
  <c r="R79" i="5"/>
  <c r="R10" i="5"/>
  <c r="R67" i="5"/>
  <c r="R101" i="5"/>
  <c r="R74" i="5"/>
  <c r="R28" i="5"/>
  <c r="R33" i="5"/>
  <c r="R32" i="5"/>
  <c r="R60" i="5"/>
  <c r="R64" i="5"/>
  <c r="R78" i="5"/>
  <c r="R58" i="5"/>
  <c r="R96" i="5"/>
  <c r="R54" i="5"/>
  <c r="R76" i="5"/>
  <c r="R57" i="5"/>
  <c r="R11" i="5"/>
  <c r="R65" i="5"/>
  <c r="R43" i="5"/>
  <c r="R86" i="5"/>
  <c r="R62" i="5"/>
  <c r="R97" i="5"/>
  <c r="R46" i="5"/>
  <c r="R53" i="5"/>
  <c r="R94" i="5"/>
  <c r="R59" i="5"/>
  <c r="R35" i="5"/>
  <c r="R63" i="5"/>
  <c r="R93" i="5"/>
  <c r="R70" i="5"/>
  <c r="R73" i="5"/>
  <c r="R99" i="5"/>
  <c r="R56" i="5"/>
  <c r="R26" i="5"/>
  <c r="R25" i="5"/>
  <c r="R89" i="5"/>
  <c r="R106" i="5"/>
  <c r="R75" i="5"/>
  <c r="R40" i="5"/>
  <c r="R42" i="5"/>
  <c r="R88" i="5"/>
  <c r="R68" i="5"/>
  <c r="R102" i="5"/>
  <c r="R84" i="5"/>
  <c r="R107" i="5"/>
  <c r="R72" i="5"/>
  <c r="R41" i="5"/>
  <c r="R19" i="5"/>
  <c r="R21" i="5"/>
  <c r="R49" i="5"/>
  <c r="R81" i="5"/>
  <c r="R100" i="5"/>
  <c r="R38" i="5"/>
  <c r="R37" i="5"/>
  <c r="R69" i="5"/>
  <c r="R87" i="5"/>
  <c r="R61" i="5"/>
  <c r="R39" i="5"/>
  <c r="R90" i="5"/>
  <c r="R105" i="5"/>
  <c r="R52" i="5"/>
  <c r="R34" i="5"/>
  <c r="R82" i="5"/>
  <c r="R77" i="5"/>
  <c r="R55" i="5"/>
  <c r="R30" i="5"/>
  <c r="R103" i="5"/>
  <c r="S29" i="5"/>
  <c r="S71" i="5"/>
  <c r="S16" i="5"/>
  <c r="S50" i="5"/>
  <c r="S27" i="5"/>
  <c r="S8" i="5"/>
  <c r="S17" i="5"/>
  <c r="S18" i="5"/>
  <c r="S20" i="5"/>
  <c r="S22" i="5"/>
  <c r="S104" i="5"/>
  <c r="S14" i="5"/>
  <c r="S13" i="5"/>
  <c r="S24" i="5"/>
  <c r="S51" i="5"/>
  <c r="S31" i="5"/>
  <c r="S48" i="5"/>
  <c r="S98" i="5"/>
  <c r="S91" i="5"/>
  <c r="S92" i="5"/>
  <c r="S80" i="5"/>
  <c r="S45" i="5"/>
  <c r="S95" i="5"/>
  <c r="S12" i="5"/>
  <c r="S23" i="5"/>
  <c r="S9" i="5"/>
  <c r="S66" i="5"/>
  <c r="S47" i="5"/>
  <c r="S44" i="5"/>
  <c r="S83" i="5"/>
  <c r="S85" i="5"/>
  <c r="S36" i="5"/>
  <c r="S15" i="5"/>
  <c r="S79" i="5"/>
  <c r="S10" i="5"/>
  <c r="S67" i="5"/>
  <c r="S101" i="5"/>
  <c r="S74" i="5"/>
  <c r="S28" i="5"/>
  <c r="S33" i="5"/>
  <c r="S32" i="5"/>
  <c r="S60" i="5"/>
  <c r="S64" i="5"/>
  <c r="S78" i="5"/>
  <c r="S58" i="5"/>
  <c r="S96" i="5"/>
  <c r="S54" i="5"/>
  <c r="S76" i="5"/>
  <c r="S57" i="5"/>
  <c r="S11" i="5"/>
  <c r="S65" i="5"/>
  <c r="S43" i="5"/>
  <c r="S86" i="5"/>
  <c r="S62" i="5"/>
  <c r="S97" i="5"/>
  <c r="S46" i="5"/>
  <c r="S53" i="5"/>
  <c r="S94" i="5"/>
  <c r="S59" i="5"/>
  <c r="S35" i="5"/>
  <c r="S63" i="5"/>
  <c r="S93" i="5"/>
  <c r="S70" i="5"/>
  <c r="S73" i="5"/>
  <c r="S99" i="5"/>
  <c r="S56" i="5"/>
  <c r="S26" i="5"/>
  <c r="S25" i="5"/>
  <c r="S89" i="5"/>
  <c r="S106" i="5"/>
  <c r="S75" i="5"/>
  <c r="S40" i="5"/>
  <c r="S42" i="5"/>
  <c r="S88" i="5"/>
  <c r="S68" i="5"/>
  <c r="S102" i="5"/>
  <c r="S84" i="5"/>
  <c r="S107" i="5"/>
  <c r="S72" i="5"/>
  <c r="S41" i="5"/>
  <c r="S19" i="5"/>
  <c r="S21" i="5"/>
  <c r="S49" i="5"/>
  <c r="S81" i="5"/>
  <c r="S100" i="5"/>
  <c r="S38" i="5"/>
  <c r="S37" i="5"/>
  <c r="S69" i="5"/>
  <c r="S87" i="5"/>
  <c r="S61" i="5"/>
  <c r="S39" i="5"/>
  <c r="S90" i="5"/>
  <c r="S105" i="5"/>
  <c r="S52" i="5"/>
  <c r="S34" i="5"/>
  <c r="S82" i="5"/>
  <c r="S77" i="5"/>
  <c r="S55" i="5"/>
  <c r="S30" i="5"/>
  <c r="S103" i="5"/>
  <c r="T29" i="5"/>
  <c r="T71" i="5"/>
  <c r="T16" i="5"/>
  <c r="T50" i="5"/>
  <c r="T27" i="5"/>
  <c r="T8" i="5"/>
  <c r="T17" i="5"/>
  <c r="T18" i="5"/>
  <c r="T20" i="5"/>
  <c r="T22" i="5"/>
  <c r="T104" i="5"/>
  <c r="T14" i="5"/>
  <c r="T13" i="5"/>
  <c r="T24" i="5"/>
  <c r="T51" i="5"/>
  <c r="T31" i="5"/>
  <c r="T48" i="5"/>
  <c r="T98" i="5"/>
  <c r="T91" i="5"/>
  <c r="T92" i="5"/>
  <c r="T80" i="5"/>
  <c r="T45" i="5"/>
  <c r="T95" i="5"/>
  <c r="T12" i="5"/>
  <c r="T23" i="5"/>
  <c r="T9" i="5"/>
  <c r="T66" i="5"/>
  <c r="T47" i="5"/>
  <c r="T44" i="5"/>
  <c r="T83" i="5"/>
  <c r="T85" i="5"/>
  <c r="T36" i="5"/>
  <c r="T15" i="5"/>
  <c r="T79" i="5"/>
  <c r="T10" i="5"/>
  <c r="T67" i="5"/>
  <c r="T101" i="5"/>
  <c r="T74" i="5"/>
  <c r="T28" i="5"/>
  <c r="T33" i="5"/>
  <c r="T32" i="5"/>
  <c r="T60" i="5"/>
  <c r="T64" i="5"/>
  <c r="T78" i="5"/>
  <c r="T58" i="5"/>
  <c r="T96" i="5"/>
  <c r="T54" i="5"/>
  <c r="T76" i="5"/>
  <c r="T57" i="5"/>
  <c r="T11" i="5"/>
  <c r="T65" i="5"/>
  <c r="T43" i="5"/>
  <c r="T86" i="5"/>
  <c r="T62" i="5"/>
  <c r="T97" i="5"/>
  <c r="T46" i="5"/>
  <c r="T53" i="5"/>
  <c r="T94" i="5"/>
  <c r="T59" i="5"/>
  <c r="T35" i="5"/>
  <c r="T63" i="5"/>
  <c r="T93" i="5"/>
  <c r="T70" i="5"/>
  <c r="T73" i="5"/>
  <c r="T99" i="5"/>
  <c r="T56" i="5"/>
  <c r="T26" i="5"/>
  <c r="T25" i="5"/>
  <c r="T89" i="5"/>
  <c r="T106" i="5"/>
  <c r="T75" i="5"/>
  <c r="T40" i="5"/>
  <c r="T42" i="5"/>
  <c r="T88" i="5"/>
  <c r="T68" i="5"/>
  <c r="T102" i="5"/>
  <c r="T84" i="5"/>
  <c r="T107" i="5"/>
  <c r="T72" i="5"/>
  <c r="T41" i="5"/>
  <c r="T19" i="5"/>
  <c r="T21" i="5"/>
  <c r="T49" i="5"/>
  <c r="T81" i="5"/>
  <c r="T100" i="5"/>
  <c r="T38" i="5"/>
  <c r="T37" i="5"/>
  <c r="T69" i="5"/>
  <c r="T87" i="5"/>
  <c r="T61" i="5"/>
  <c r="T39" i="5"/>
  <c r="T90" i="5"/>
  <c r="T105" i="5"/>
  <c r="T52" i="5"/>
  <c r="T34" i="5"/>
  <c r="T82" i="5"/>
  <c r="T77" i="5"/>
  <c r="T55" i="5"/>
  <c r="T30" i="5"/>
  <c r="T103" i="5"/>
  <c r="U29" i="5"/>
  <c r="U71" i="5"/>
  <c r="U16" i="5"/>
  <c r="U50" i="5"/>
  <c r="U27" i="5"/>
  <c r="U8" i="5"/>
  <c r="U17" i="5"/>
  <c r="U18" i="5"/>
  <c r="U20" i="5"/>
  <c r="U22" i="5"/>
  <c r="U104" i="5"/>
  <c r="U14" i="5"/>
  <c r="U13" i="5"/>
  <c r="U24" i="5"/>
  <c r="U51" i="5"/>
  <c r="U31" i="5"/>
  <c r="U48" i="5"/>
  <c r="U98" i="5"/>
  <c r="U91" i="5"/>
  <c r="U92" i="5"/>
  <c r="U80" i="5"/>
  <c r="U45" i="5"/>
  <c r="U95" i="5"/>
  <c r="U12" i="5"/>
  <c r="U23" i="5"/>
  <c r="U9" i="5"/>
  <c r="U66" i="5"/>
  <c r="U47" i="5"/>
  <c r="U44" i="5"/>
  <c r="U83" i="5"/>
  <c r="U85" i="5"/>
  <c r="U36" i="5"/>
  <c r="U15" i="5"/>
  <c r="U79" i="5"/>
  <c r="U10" i="5"/>
  <c r="U67" i="5"/>
  <c r="U101" i="5"/>
  <c r="U74" i="5"/>
  <c r="U28" i="5"/>
  <c r="U33" i="5"/>
  <c r="U32" i="5"/>
  <c r="U60" i="5"/>
  <c r="U64" i="5"/>
  <c r="U78" i="5"/>
  <c r="U58" i="5"/>
  <c r="U96" i="5"/>
  <c r="U54" i="5"/>
  <c r="U76" i="5"/>
  <c r="U57" i="5"/>
  <c r="U11" i="5"/>
  <c r="U65" i="5"/>
  <c r="U43" i="5"/>
  <c r="U86" i="5"/>
  <c r="U62" i="5"/>
  <c r="U97" i="5"/>
  <c r="U46" i="5"/>
  <c r="U53" i="5"/>
  <c r="U94" i="5"/>
  <c r="U59" i="5"/>
  <c r="U35" i="5"/>
  <c r="U63" i="5"/>
  <c r="U93" i="5"/>
  <c r="U70" i="5"/>
  <c r="U73" i="5"/>
  <c r="U99" i="5"/>
  <c r="U56" i="5"/>
  <c r="U26" i="5"/>
  <c r="U25" i="5"/>
  <c r="U89" i="5"/>
  <c r="U106" i="5"/>
  <c r="U75" i="5"/>
  <c r="U40" i="5"/>
  <c r="U42" i="5"/>
  <c r="U88" i="5"/>
  <c r="U68" i="5"/>
  <c r="U102" i="5"/>
  <c r="U84" i="5"/>
  <c r="U107" i="5"/>
  <c r="U72" i="5"/>
  <c r="U41" i="5"/>
  <c r="U19" i="5"/>
  <c r="U21" i="5"/>
  <c r="U49" i="5"/>
  <c r="U81" i="5"/>
  <c r="U100" i="5"/>
  <c r="U38" i="5"/>
  <c r="U37" i="5"/>
  <c r="U69" i="5"/>
  <c r="U87" i="5"/>
  <c r="U61" i="5"/>
  <c r="U39" i="5"/>
  <c r="U90" i="5"/>
  <c r="U105" i="5"/>
  <c r="U52" i="5"/>
  <c r="P52" i="5" s="1"/>
  <c r="U34" i="5"/>
  <c r="U82" i="5"/>
  <c r="P82" i="5" s="1"/>
  <c r="U77" i="5"/>
  <c r="U55" i="5"/>
  <c r="P55" i="5" s="1"/>
  <c r="U30" i="5"/>
  <c r="P30" i="5" s="1"/>
  <c r="U103" i="5"/>
  <c r="P103" i="5" s="1"/>
  <c r="AA8" i="5"/>
  <c r="N8" i="5" l="1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O23" i="5"/>
  <c r="P27" i="5"/>
  <c r="X9" i="5"/>
  <c r="X13" i="5"/>
  <c r="X17" i="5"/>
  <c r="X21" i="5"/>
  <c r="X25" i="5"/>
  <c r="X29" i="5"/>
  <c r="X33" i="5"/>
  <c r="X37" i="5"/>
  <c r="X41" i="5"/>
  <c r="X45" i="5"/>
  <c r="X49" i="5"/>
  <c r="X53" i="5"/>
  <c r="X57" i="5"/>
  <c r="X61" i="5"/>
  <c r="X65" i="5"/>
  <c r="X69" i="5"/>
  <c r="X73" i="5"/>
  <c r="X77" i="5"/>
  <c r="X81" i="5"/>
  <c r="X85" i="5"/>
  <c r="X89" i="5"/>
  <c r="X93" i="5"/>
  <c r="X97" i="5"/>
  <c r="X101" i="5"/>
  <c r="X105" i="5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O43" i="5"/>
  <c r="P47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X74" i="5"/>
  <c r="X78" i="5"/>
  <c r="X82" i="5"/>
  <c r="X86" i="5"/>
  <c r="X90" i="5"/>
  <c r="X94" i="5"/>
  <c r="X98" i="5"/>
  <c r="X102" i="5"/>
  <c r="X10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N106" i="5"/>
  <c r="O67" i="5"/>
  <c r="P99" i="5"/>
  <c r="X11" i="5"/>
  <c r="X15" i="5"/>
  <c r="X19" i="5"/>
  <c r="X23" i="5"/>
  <c r="X27" i="5"/>
  <c r="X31" i="5"/>
  <c r="X35" i="5"/>
  <c r="X39" i="5"/>
  <c r="X43" i="5"/>
  <c r="X47" i="5"/>
  <c r="X51" i="5"/>
  <c r="X55" i="5"/>
  <c r="X59" i="5"/>
  <c r="X63" i="5"/>
  <c r="X67" i="5"/>
  <c r="X71" i="5"/>
  <c r="X75" i="5"/>
  <c r="X79" i="5"/>
  <c r="X83" i="5"/>
  <c r="X87" i="5"/>
  <c r="X91" i="5"/>
  <c r="X95" i="5"/>
  <c r="X99" i="5"/>
  <c r="X103" i="5"/>
  <c r="X107" i="5"/>
  <c r="N11" i="5"/>
  <c r="N15" i="5"/>
  <c r="N19" i="5"/>
  <c r="N23" i="5"/>
  <c r="N27" i="5"/>
  <c r="N31" i="5"/>
  <c r="E31" i="6" s="1"/>
  <c r="AD31" i="6" s="1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N107" i="5"/>
  <c r="O87" i="5"/>
  <c r="X8" i="5"/>
  <c r="X12" i="5"/>
  <c r="X16" i="5"/>
  <c r="X20" i="5"/>
  <c r="X24" i="5"/>
  <c r="X28" i="5"/>
  <c r="X32" i="5"/>
  <c r="X36" i="5"/>
  <c r="X40" i="5"/>
  <c r="X44" i="5"/>
  <c r="X48" i="5"/>
  <c r="X52" i="5"/>
  <c r="X56" i="5"/>
  <c r="X60" i="5"/>
  <c r="X64" i="5"/>
  <c r="X68" i="5"/>
  <c r="X72" i="5"/>
  <c r="X76" i="5"/>
  <c r="X80" i="5"/>
  <c r="X84" i="5"/>
  <c r="X88" i="5"/>
  <c r="X92" i="5"/>
  <c r="X96" i="5"/>
  <c r="X100" i="5"/>
  <c r="X104" i="5"/>
  <c r="P77" i="5"/>
  <c r="P105" i="5"/>
  <c r="P87" i="5"/>
  <c r="P100" i="5"/>
  <c r="P19" i="5"/>
  <c r="P84" i="5"/>
  <c r="P42" i="5"/>
  <c r="P89" i="5"/>
  <c r="P63" i="5"/>
  <c r="P53" i="5"/>
  <c r="P86" i="5"/>
  <c r="P57" i="5"/>
  <c r="P58" i="5"/>
  <c r="P32" i="5"/>
  <c r="P101" i="5"/>
  <c r="P15" i="5"/>
  <c r="P90" i="5"/>
  <c r="P69" i="5"/>
  <c r="P81" i="5"/>
  <c r="P41" i="5"/>
  <c r="P102" i="5"/>
  <c r="P40" i="5"/>
  <c r="P25" i="5"/>
  <c r="P73" i="5"/>
  <c r="P35" i="5"/>
  <c r="P46" i="5"/>
  <c r="P43" i="5"/>
  <c r="P76" i="5"/>
  <c r="P78" i="5"/>
  <c r="P33" i="5"/>
  <c r="P67" i="5"/>
  <c r="P36" i="5"/>
  <c r="P34" i="5"/>
  <c r="P39" i="5"/>
  <c r="P37" i="5"/>
  <c r="P49" i="5"/>
  <c r="P72" i="5"/>
  <c r="P68" i="5"/>
  <c r="P75" i="5"/>
  <c r="P26" i="5"/>
  <c r="P70" i="5"/>
  <c r="P59" i="5"/>
  <c r="P97" i="5"/>
  <c r="P65" i="5"/>
  <c r="P54" i="5"/>
  <c r="P64" i="5"/>
  <c r="P28" i="5"/>
  <c r="P10" i="5"/>
  <c r="P61" i="5"/>
  <c r="P38" i="5"/>
  <c r="P21" i="5"/>
  <c r="P107" i="5"/>
  <c r="P88" i="5"/>
  <c r="P106" i="5"/>
  <c r="P56" i="5"/>
  <c r="P93" i="5"/>
  <c r="P94" i="5"/>
  <c r="P62" i="5"/>
  <c r="P11" i="5"/>
  <c r="P96" i="5"/>
  <c r="P60" i="5"/>
  <c r="P74" i="5"/>
  <c r="P79" i="5"/>
  <c r="P83" i="5"/>
  <c r="P9" i="5"/>
  <c r="P45" i="5"/>
  <c r="P98" i="5"/>
  <c r="P24" i="5"/>
  <c r="P22" i="5"/>
  <c r="P8" i="5"/>
  <c r="P71" i="5"/>
  <c r="O55" i="5"/>
  <c r="O52" i="5"/>
  <c r="O61" i="5"/>
  <c r="O38" i="5"/>
  <c r="O21" i="5"/>
  <c r="O107" i="5"/>
  <c r="O88" i="5"/>
  <c r="O106" i="5"/>
  <c r="O56" i="5"/>
  <c r="O93" i="5"/>
  <c r="O94" i="5"/>
  <c r="O62" i="5"/>
  <c r="O11" i="5"/>
  <c r="O96" i="5"/>
  <c r="O60" i="5"/>
  <c r="O74" i="5"/>
  <c r="O79" i="5"/>
  <c r="O83" i="5"/>
  <c r="O9" i="5"/>
  <c r="O45" i="5"/>
  <c r="O98" i="5"/>
  <c r="O24" i="5"/>
  <c r="O22" i="5"/>
  <c r="O8" i="5"/>
  <c r="O71" i="5"/>
  <c r="P44" i="5"/>
  <c r="P23" i="5"/>
  <c r="P80" i="5"/>
  <c r="P48" i="5"/>
  <c r="P13" i="5"/>
  <c r="P20" i="5"/>
  <c r="P29" i="5"/>
  <c r="O77" i="5"/>
  <c r="O105" i="5"/>
  <c r="O100" i="5"/>
  <c r="O19" i="5"/>
  <c r="O84" i="5"/>
  <c r="O42" i="5"/>
  <c r="O89" i="5"/>
  <c r="O99" i="5"/>
  <c r="O63" i="5"/>
  <c r="O53" i="5"/>
  <c r="O86" i="5"/>
  <c r="O57" i="5"/>
  <c r="O58" i="5"/>
  <c r="O32" i="5"/>
  <c r="O101" i="5"/>
  <c r="O15" i="5"/>
  <c r="O44" i="5"/>
  <c r="O80" i="5"/>
  <c r="O48" i="5"/>
  <c r="O13" i="5"/>
  <c r="O20" i="5"/>
  <c r="O27" i="5"/>
  <c r="O29" i="5"/>
  <c r="P12" i="5"/>
  <c r="P92" i="5"/>
  <c r="P31" i="5"/>
  <c r="P14" i="5"/>
  <c r="P18" i="5"/>
  <c r="P50" i="5"/>
  <c r="O103" i="5"/>
  <c r="O82" i="5"/>
  <c r="O90" i="5"/>
  <c r="O69" i="5"/>
  <c r="O81" i="5"/>
  <c r="O41" i="5"/>
  <c r="O102" i="5"/>
  <c r="O40" i="5"/>
  <c r="O25" i="5"/>
  <c r="O73" i="5"/>
  <c r="O35" i="5"/>
  <c r="O46" i="5"/>
  <c r="O76" i="5"/>
  <c r="O78" i="5"/>
  <c r="O33" i="5"/>
  <c r="O36" i="5"/>
  <c r="O47" i="5"/>
  <c r="O12" i="5"/>
  <c r="O92" i="5"/>
  <c r="O31" i="5"/>
  <c r="L31" i="6" s="1"/>
  <c r="O14" i="5"/>
  <c r="O18" i="5"/>
  <c r="O50" i="5"/>
  <c r="P85" i="5"/>
  <c r="P66" i="5"/>
  <c r="P95" i="5"/>
  <c r="P91" i="5"/>
  <c r="P51" i="5"/>
  <c r="P104" i="5"/>
  <c r="P17" i="5"/>
  <c r="P16" i="5"/>
  <c r="O30" i="5"/>
  <c r="O34" i="5"/>
  <c r="O39" i="5"/>
  <c r="O37" i="5"/>
  <c r="O49" i="5"/>
  <c r="O72" i="5"/>
  <c r="O68" i="5"/>
  <c r="O75" i="5"/>
  <c r="O26" i="5"/>
  <c r="O70" i="5"/>
  <c r="O59" i="5"/>
  <c r="O97" i="5"/>
  <c r="O65" i="5"/>
  <c r="O54" i="5"/>
  <c r="O64" i="5"/>
  <c r="O28" i="5"/>
  <c r="O10" i="5"/>
  <c r="O85" i="5"/>
  <c r="O66" i="5"/>
  <c r="O95" i="5"/>
  <c r="O91" i="5"/>
  <c r="O51" i="5"/>
  <c r="O104" i="5"/>
  <c r="O17" i="5"/>
  <c r="O16" i="5"/>
  <c r="Q101" i="5"/>
  <c r="Q85" i="5"/>
  <c r="Q69" i="5"/>
  <c r="Q53" i="5"/>
  <c r="Q41" i="5"/>
  <c r="Q25" i="5"/>
  <c r="Q13" i="5"/>
  <c r="Q9" i="5"/>
  <c r="Q97" i="5"/>
  <c r="Q77" i="5"/>
  <c r="Q61" i="5"/>
  <c r="Q49" i="5"/>
  <c r="Q33" i="5"/>
  <c r="Q17" i="5"/>
  <c r="Q104" i="5"/>
  <c r="Q100" i="5"/>
  <c r="Q96" i="5"/>
  <c r="Q92" i="5"/>
  <c r="Q88" i="5"/>
  <c r="Q84" i="5"/>
  <c r="Q80" i="5"/>
  <c r="Q76" i="5"/>
  <c r="Q72" i="5"/>
  <c r="Q68" i="5"/>
  <c r="Q64" i="5"/>
  <c r="Q60" i="5"/>
  <c r="Q56" i="5"/>
  <c r="Q52" i="5"/>
  <c r="Q48" i="5"/>
  <c r="Q44" i="5"/>
  <c r="Q40" i="5"/>
  <c r="Q36" i="5"/>
  <c r="Q32" i="5"/>
  <c r="Q28" i="5"/>
  <c r="Q24" i="5"/>
  <c r="Q20" i="5"/>
  <c r="Q16" i="5"/>
  <c r="Q12" i="5"/>
  <c r="Q8" i="5"/>
  <c r="Q105" i="5"/>
  <c r="Q89" i="5"/>
  <c r="Q73" i="5"/>
  <c r="Q57" i="5"/>
  <c r="Q37" i="5"/>
  <c r="Q21" i="5"/>
  <c r="Q107" i="5"/>
  <c r="Q103" i="5"/>
  <c r="Q99" i="5"/>
  <c r="Q95" i="5"/>
  <c r="Q91" i="5"/>
  <c r="Q87" i="5"/>
  <c r="Q83" i="5"/>
  <c r="Q79" i="5"/>
  <c r="Q75" i="5"/>
  <c r="Q93" i="5"/>
  <c r="Q81" i="5"/>
  <c r="Q65" i="5"/>
  <c r="Q45" i="5"/>
  <c r="Q29" i="5"/>
  <c r="Q106" i="5"/>
  <c r="Q102" i="5"/>
  <c r="Q98" i="5"/>
  <c r="Q94" i="5"/>
  <c r="Q90" i="5"/>
  <c r="Q86" i="5"/>
  <c r="Q82" i="5"/>
  <c r="Q78" i="5"/>
  <c r="Q74" i="5"/>
  <c r="Q70" i="5"/>
  <c r="Q66" i="5"/>
  <c r="Q62" i="5"/>
  <c r="Q58" i="5"/>
  <c r="Q54" i="5"/>
  <c r="Q50" i="5"/>
  <c r="Q46" i="5"/>
  <c r="Q42" i="5"/>
  <c r="Q38" i="5"/>
  <c r="Q34" i="5"/>
  <c r="Q30" i="5"/>
  <c r="Q26" i="5"/>
  <c r="Q22" i="5"/>
  <c r="Q18" i="5"/>
  <c r="Q14" i="5"/>
  <c r="Q10" i="5"/>
  <c r="Q71" i="5"/>
  <c r="Q67" i="5"/>
  <c r="Q63" i="5"/>
  <c r="Q59" i="5"/>
  <c r="Q55" i="5"/>
  <c r="Q51" i="5"/>
  <c r="Q47" i="5"/>
  <c r="Q43" i="5"/>
  <c r="Q39" i="5"/>
  <c r="Q35" i="5"/>
  <c r="Q31" i="5"/>
  <c r="Q27" i="5"/>
  <c r="Q23" i="5"/>
  <c r="Q19" i="5"/>
  <c r="Q15" i="5"/>
  <c r="Q11" i="5"/>
  <c r="F31" i="6"/>
  <c r="G31" i="6"/>
  <c r="E24" i="6"/>
  <c r="AD24" i="6" s="1"/>
  <c r="E27" i="6"/>
  <c r="AD27" i="6" s="1"/>
  <c r="L26" i="6"/>
  <c r="L25" i="6"/>
  <c r="L28" i="6"/>
  <c r="L22" i="6"/>
  <c r="E20" i="6"/>
  <c r="AD20" i="6" s="1"/>
  <c r="E25" i="6"/>
  <c r="AD25" i="6" s="1"/>
  <c r="E22" i="6"/>
  <c r="AD22" i="6" s="1"/>
  <c r="L20" i="6"/>
  <c r="L27" i="6"/>
  <c r="L23" i="6"/>
  <c r="E28" i="6"/>
  <c r="AD28" i="6" s="1"/>
  <c r="L24" i="6"/>
  <c r="E21" i="6"/>
  <c r="AD21" i="6" s="1"/>
  <c r="L21" i="6"/>
  <c r="E29" i="6"/>
  <c r="AD29" i="6" s="1"/>
  <c r="E26" i="6"/>
  <c r="AD26" i="6" s="1"/>
  <c r="E30" i="6"/>
  <c r="AD30" i="6" s="1"/>
  <c r="L29" i="6"/>
  <c r="K31" i="6" l="1"/>
  <c r="I31" i="6" s="1"/>
  <c r="H31" i="6"/>
  <c r="L30" i="6"/>
  <c r="F30" i="6"/>
  <c r="F25" i="6"/>
  <c r="F20" i="6"/>
  <c r="F26" i="6"/>
  <c r="F21" i="6"/>
  <c r="F22" i="6"/>
  <c r="F28" i="6"/>
  <c r="F29" i="6"/>
  <c r="F24" i="6"/>
  <c r="F27" i="6"/>
  <c r="E23" i="6"/>
  <c r="G30" i="6"/>
  <c r="G24" i="6"/>
  <c r="K24" i="6" s="1"/>
  <c r="G25" i="6"/>
  <c r="K25" i="6" s="1"/>
  <c r="G21" i="6"/>
  <c r="K21" i="6" s="1"/>
  <c r="G22" i="6"/>
  <c r="K22" i="6" s="1"/>
  <c r="G29" i="6"/>
  <c r="K29" i="6" s="1"/>
  <c r="G28" i="6"/>
  <c r="K28" i="6" s="1"/>
  <c r="G26" i="6"/>
  <c r="K26" i="6" s="1"/>
  <c r="G27" i="6"/>
  <c r="K27" i="6" s="1"/>
  <c r="G20" i="6"/>
  <c r="K20" i="6" s="1"/>
  <c r="AD23" i="6" l="1"/>
  <c r="F23" i="6"/>
  <c r="H30" i="6"/>
  <c r="K30" i="6"/>
  <c r="I30" i="6" s="1"/>
  <c r="G23" i="6"/>
  <c r="H20" i="6"/>
  <c r="I20" i="6"/>
  <c r="H26" i="6"/>
  <c r="I26" i="6"/>
  <c r="H29" i="6"/>
  <c r="I29" i="6"/>
  <c r="H25" i="6"/>
  <c r="I25" i="6"/>
  <c r="H27" i="6"/>
  <c r="I27" i="6"/>
  <c r="H28" i="6"/>
  <c r="I28" i="6"/>
  <c r="H22" i="6"/>
  <c r="I22" i="6"/>
  <c r="H21" i="6"/>
  <c r="I21" i="6"/>
  <c r="H24" i="6"/>
  <c r="I24" i="6"/>
  <c r="K23" i="6" l="1"/>
  <c r="I23" i="6" s="1"/>
  <c r="I15" i="6" s="1"/>
  <c r="D13" i="6"/>
  <c r="H23" i="6"/>
  <c r="H1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0D31B7-5AEB-42BC-8CF2-D238678D5352}" keepAlive="1" interval="1" name="Запрос — Table 0" description="Соединение с запросом &quot;Table 0&quot; в книге." type="5" refreshedVersion="7" background="1" refreshOnLoad="1" saveData="1">
    <dbPr connection="Provider=Microsoft.Mashup.OleDb.1;Data Source=$Workbook$;Location=&quot;Table 0&quot;;Extended Properties=&quot;&quot;" command="SELECT * FROM [Table 0]"/>
  </connection>
  <connection id="2" xr16:uid="{9F0FD289-FB5C-4BCB-B8D0-40ED158FE392}" keepAlive="1" interval="1" name="Запрос — Table1" description="Соединение с запросом &quot;Table1&quot; в книге." type="5" refreshedVersion="7" background="1" refreshOnLoad="1" saveData="1">
    <dbPr connection="Provider=Microsoft.Mashup.OleDb.1;Data Source=$Workbook$;Location=Table1;Extended Properties=&quot;&quot;" command="SELECT * FROM [Table1]"/>
  </connection>
  <connection id="3" xr16:uid="{41011312-9614-4A86-BB93-6AB6F7030AA1}" keepAlive="1" interval="60" name="Запрос — Table2" description="Соединение с запросом &quot;Table2&quot; в книге." type="5" refreshedVersion="7" background="1" refreshOnLoa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<sst xmlns="http://schemas.openxmlformats.org/spreadsheetml/2006/main" count="1122" uniqueCount="843">
  <si>
    <t>v.0.0.1</t>
  </si>
  <si>
    <t>SPREADFOLIO</t>
  </si>
  <si>
    <t>LAST UPDATED:</t>
  </si>
  <si>
    <t>SHARE SPREADFOLIO:</t>
  </si>
  <si>
    <t>PROFIT, USD</t>
  </si>
  <si>
    <t>BALANCE</t>
  </si>
  <si>
    <t>USD</t>
  </si>
  <si>
    <t>1H</t>
  </si>
  <si>
    <t>24H</t>
  </si>
  <si>
    <t>PROMO LINK:</t>
  </si>
  <si>
    <t>Facebook SOLANA NFT CLUB</t>
  </si>
  <si>
    <t>#</t>
  </si>
  <si>
    <t>MY BALANCE</t>
  </si>
  <si>
    <t>Symbol</t>
  </si>
  <si>
    <t>PRICE USD</t>
  </si>
  <si>
    <t xml:space="preserve">DIFF LAST 60 sec, USD </t>
  </si>
  <si>
    <t>TOTAL in USD</t>
  </si>
  <si>
    <t>DIFF LAST HOUR, USD</t>
  </si>
  <si>
    <t>DIFF 24 HOURS, USD</t>
  </si>
  <si>
    <t>SOL</t>
  </si>
  <si>
    <t>BTC</t>
  </si>
  <si>
    <t>https://github.com/axxler/spreadfolio</t>
  </si>
  <si>
    <t>ETH</t>
  </si>
  <si>
    <t>BNB</t>
  </si>
  <si>
    <t xml:space="preserve">Rates source: </t>
  </si>
  <si>
    <t>https://investing.com/crypto/currencies</t>
  </si>
  <si>
    <t>XRP</t>
  </si>
  <si>
    <t>ADA</t>
  </si>
  <si>
    <t>DOGE</t>
  </si>
  <si>
    <t>DOT</t>
  </si>
  <si>
    <t>SHIB</t>
  </si>
  <si>
    <t>MATIC</t>
  </si>
  <si>
    <t/>
  </si>
  <si>
    <t>PAIR</t>
  </si>
  <si>
    <t>RATE</t>
  </si>
  <si>
    <t>Last updated:</t>
  </si>
  <si>
    <t>Column1</t>
  </si>
  <si>
    <t>Name</t>
  </si>
  <si>
    <t>Price (USD)</t>
  </si>
  <si>
    <t>Market Cap</t>
  </si>
  <si>
    <t>Vol (24H)</t>
  </si>
  <si>
    <t>Total Vol</t>
  </si>
  <si>
    <t>Chg (24H)</t>
  </si>
  <si>
    <t>Chg (7D)</t>
  </si>
  <si>
    <t>Bitcoin</t>
  </si>
  <si>
    <t>Ethereum</t>
  </si>
  <si>
    <t>Binance Coin</t>
  </si>
  <si>
    <t>Tether</t>
  </si>
  <si>
    <t>USDT</t>
  </si>
  <si>
    <t>Solana</t>
  </si>
  <si>
    <t>Cardano</t>
  </si>
  <si>
    <t>USD Coin</t>
  </si>
  <si>
    <t>USDC</t>
  </si>
  <si>
    <t>0.9995</t>
  </si>
  <si>
    <t>0%</t>
  </si>
  <si>
    <t>Terra</t>
  </si>
  <si>
    <t>LUNA</t>
  </si>
  <si>
    <t>Polkadot</t>
  </si>
  <si>
    <t>Avalanche</t>
  </si>
  <si>
    <t>AVAX</t>
  </si>
  <si>
    <t>$1.15B</t>
  </si>
  <si>
    <t>Dogecoin</t>
  </si>
  <si>
    <t>SHIBA INU</t>
  </si>
  <si>
    <t>0.000037</t>
  </si>
  <si>
    <t>Polygon</t>
  </si>
  <si>
    <t>Crypto.com Coin</t>
  </si>
  <si>
    <t>CRO</t>
  </si>
  <si>
    <t>Binance USD</t>
  </si>
  <si>
    <t>BUSD</t>
  </si>
  <si>
    <t>0.9994</t>
  </si>
  <si>
    <t>Wrapped Bitcoin</t>
  </si>
  <si>
    <t>WBTC</t>
  </si>
  <si>
    <t>0.17%</t>
  </si>
  <si>
    <t>Litecoin</t>
  </si>
  <si>
    <t>LTC</t>
  </si>
  <si>
    <t>Uniswap</t>
  </si>
  <si>
    <t>UNI</t>
  </si>
  <si>
    <t>Chainlink</t>
  </si>
  <si>
    <t>LINK</t>
  </si>
  <si>
    <t>Algorand</t>
  </si>
  <si>
    <t>ALGO</t>
  </si>
  <si>
    <t>TerraUSD</t>
  </si>
  <si>
    <t>UST</t>
  </si>
  <si>
    <t>Dai</t>
  </si>
  <si>
    <t>DAI</t>
  </si>
  <si>
    <t>0.46%</t>
  </si>
  <si>
    <t>NEAR Protocol</t>
  </si>
  <si>
    <t>NEAR</t>
  </si>
  <si>
    <t>Bitcoin Cash</t>
  </si>
  <si>
    <t>BCH</t>
  </si>
  <si>
    <t>TRON</t>
  </si>
  <si>
    <t>TRX</t>
  </si>
  <si>
    <t>Stellar</t>
  </si>
  <si>
    <t>XLM</t>
  </si>
  <si>
    <t>0.48%</t>
  </si>
  <si>
    <t>Decentraland</t>
  </si>
  <si>
    <t>MANA</t>
  </si>
  <si>
    <t>Axie Infinity</t>
  </si>
  <si>
    <t>AXS</t>
  </si>
  <si>
    <t>Cosmos</t>
  </si>
  <si>
    <t>ATOM</t>
  </si>
  <si>
    <t>FTX Token</t>
  </si>
  <si>
    <t>FTT</t>
  </si>
  <si>
    <t>0.13%</t>
  </si>
  <si>
    <t>VeChain</t>
  </si>
  <si>
    <t>VET</t>
  </si>
  <si>
    <t>0.35%</t>
  </si>
  <si>
    <t>Hedera</t>
  </si>
  <si>
    <t>HBAR</t>
  </si>
  <si>
    <t>0.10%</t>
  </si>
  <si>
    <t>The Sandbox</t>
  </si>
  <si>
    <t>SAND</t>
  </si>
  <si>
    <t>Fantom</t>
  </si>
  <si>
    <t>FTM</t>
  </si>
  <si>
    <t>$1.16B</t>
  </si>
  <si>
    <t>Bitcoin BEP2</t>
  </si>
  <si>
    <t>BTCB</t>
  </si>
  <si>
    <t>0.08%</t>
  </si>
  <si>
    <t>Internet Computer</t>
  </si>
  <si>
    <t>ICP</t>
  </si>
  <si>
    <t>0.50%</t>
  </si>
  <si>
    <t>Filecoin</t>
  </si>
  <si>
    <t>FIL</t>
  </si>
  <si>
    <t>Elrond</t>
  </si>
  <si>
    <t>EGLD</t>
  </si>
  <si>
    <t>0.16%</t>
  </si>
  <si>
    <t>Ethereum Classic</t>
  </si>
  <si>
    <t>ETC</t>
  </si>
  <si>
    <t>THETA</t>
  </si>
  <si>
    <t>Helium</t>
  </si>
  <si>
    <t>HNT</t>
  </si>
  <si>
    <t>0.04%</t>
  </si>
  <si>
    <t>Tezos</t>
  </si>
  <si>
    <t>XTZ</t>
  </si>
  <si>
    <t>Monero</t>
  </si>
  <si>
    <t>XMR</t>
  </si>
  <si>
    <t>IOTA</t>
  </si>
  <si>
    <t>MIOTA</t>
  </si>
  <si>
    <t>0.09%</t>
  </si>
  <si>
    <t>Aave</t>
  </si>
  <si>
    <t>AAVE</t>
  </si>
  <si>
    <t>UNUS SED LEO</t>
  </si>
  <si>
    <t>LEO</t>
  </si>
  <si>
    <t>Klaytn</t>
  </si>
  <si>
    <t>KLAY</t>
  </si>
  <si>
    <t>Gala</t>
  </si>
  <si>
    <t>GALA</t>
  </si>
  <si>
    <t>EOS</t>
  </si>
  <si>
    <t>The Graph</t>
  </si>
  <si>
    <t>GRT</t>
  </si>
  <si>
    <t>PancakeSwap</t>
  </si>
  <si>
    <t>CAKE</t>
  </si>
  <si>
    <t>0.18%</t>
  </si>
  <si>
    <t>Loopring</t>
  </si>
  <si>
    <t>LRC</t>
  </si>
  <si>
    <t>Stacks</t>
  </si>
  <si>
    <t>STX</t>
  </si>
  <si>
    <t>0.07%</t>
  </si>
  <si>
    <t>Flow</t>
  </si>
  <si>
    <t>FLOW</t>
  </si>
  <si>
    <t>Harmony</t>
  </si>
  <si>
    <t>ONE</t>
  </si>
  <si>
    <t>BitTorrent</t>
  </si>
  <si>
    <t>BTT</t>
  </si>
  <si>
    <t>$2.78B</t>
  </si>
  <si>
    <t>Maker</t>
  </si>
  <si>
    <t>MKR</t>
  </si>
  <si>
    <t>Bitcoin SV</t>
  </si>
  <si>
    <t>BSV</t>
  </si>
  <si>
    <t>Kusama</t>
  </si>
  <si>
    <t>KSM</t>
  </si>
  <si>
    <t>Quant</t>
  </si>
  <si>
    <t>QNT</t>
  </si>
  <si>
    <t>Enjin Coin</t>
  </si>
  <si>
    <t>ENJ</t>
  </si>
  <si>
    <t>Curve DAO Token</t>
  </si>
  <si>
    <t>CRV</t>
  </si>
  <si>
    <t>eCash</t>
  </si>
  <si>
    <t>XEC</t>
  </si>
  <si>
    <t>Zcash</t>
  </si>
  <si>
    <t>ZEC</t>
  </si>
  <si>
    <t>Amp</t>
  </si>
  <si>
    <t>AMP</t>
  </si>
  <si>
    <t>0.02%</t>
  </si>
  <si>
    <t>Neo</t>
  </si>
  <si>
    <t>NEO</t>
  </si>
  <si>
    <t>Arweave</t>
  </si>
  <si>
    <t>AR</t>
  </si>
  <si>
    <t>THORChain</t>
  </si>
  <si>
    <t>RUNE</t>
  </si>
  <si>
    <t>Kadena</t>
  </si>
  <si>
    <t>KDA</t>
  </si>
  <si>
    <t>$2.01B</t>
  </si>
  <si>
    <t>Basic Attention Token</t>
  </si>
  <si>
    <t>BAT</t>
  </si>
  <si>
    <t>KuCoin Token</t>
  </si>
  <si>
    <t>KCS</t>
  </si>
  <si>
    <t>Spell Token</t>
  </si>
  <si>
    <t>SPELL</t>
  </si>
  <si>
    <t>0.20%</t>
  </si>
  <si>
    <t>Chiliz</t>
  </si>
  <si>
    <t>CHZ</t>
  </si>
  <si>
    <t>0.19%</t>
  </si>
  <si>
    <t>Celo</t>
  </si>
  <si>
    <t>CELO</t>
  </si>
  <si>
    <t>OKB</t>
  </si>
  <si>
    <t>Waves</t>
  </si>
  <si>
    <t>WAVES</t>
  </si>
  <si>
    <t>0.12%</t>
  </si>
  <si>
    <t>Dash</t>
  </si>
  <si>
    <t>DASH</t>
  </si>
  <si>
    <t>Huobi Token</t>
  </si>
  <si>
    <t>HT</t>
  </si>
  <si>
    <t>Holo</t>
  </si>
  <si>
    <t>HOT</t>
  </si>
  <si>
    <t>Compound</t>
  </si>
  <si>
    <t>COMP</t>
  </si>
  <si>
    <t>Nexo</t>
  </si>
  <si>
    <t>NEXO</t>
  </si>
  <si>
    <t>TrueUSD</t>
  </si>
  <si>
    <t>TUSD</t>
  </si>
  <si>
    <t>$1.31B</t>
  </si>
  <si>
    <t>-0.01%</t>
  </si>
  <si>
    <t>IoTeX</t>
  </si>
  <si>
    <t>IOTX</t>
  </si>
  <si>
    <t>NEM</t>
  </si>
  <si>
    <t>XEM</t>
  </si>
  <si>
    <t>$1.23B</t>
  </si>
  <si>
    <t>yearn.finance</t>
  </si>
  <si>
    <t>YFI</t>
  </si>
  <si>
    <t>Mina</t>
  </si>
  <si>
    <t>MINA</t>
  </si>
  <si>
    <t>Theta Fuel</t>
  </si>
  <si>
    <t>TFUEL</t>
  </si>
  <si>
    <t>1inch</t>
  </si>
  <si>
    <t>1INCH</t>
  </si>
  <si>
    <t>Oasis Network</t>
  </si>
  <si>
    <t>ROSE</t>
  </si>
  <si>
    <t>ICON</t>
  </si>
  <si>
    <t>ICX</t>
  </si>
  <si>
    <t>Decred</t>
  </si>
  <si>
    <t>DCR</t>
  </si>
  <si>
    <t>0.01%</t>
  </si>
  <si>
    <t>XDC Network</t>
  </si>
  <si>
    <t>XDC</t>
  </si>
  <si>
    <t>Ravencoin</t>
  </si>
  <si>
    <t>RVN</t>
  </si>
  <si>
    <t>Qtum</t>
  </si>
  <si>
    <t>QTUM</t>
  </si>
  <si>
    <t>Livepeer</t>
  </si>
  <si>
    <t>LPT</t>
  </si>
  <si>
    <t>BORA</t>
  </si>
  <si>
    <t>Pax Dollar</t>
  </si>
  <si>
    <t>USDP</t>
  </si>
  <si>
    <t>+0.04%</t>
  </si>
  <si>
    <t>SushiSwap</t>
  </si>
  <si>
    <t>SUSHI</t>
  </si>
  <si>
    <t>OMG Network</t>
  </si>
  <si>
    <t>OMG</t>
  </si>
  <si>
    <t>0.41%</t>
  </si>
  <si>
    <t>-0.99%</t>
  </si>
  <si>
    <t>+0.78%</t>
  </si>
  <si>
    <t>1.001</t>
  </si>
  <si>
    <t>$9.33B</t>
  </si>
  <si>
    <t>0.61%</t>
  </si>
  <si>
    <t>0.15%</t>
  </si>
  <si>
    <t>$2.05B</t>
  </si>
  <si>
    <t>$1.44B</t>
  </si>
  <si>
    <t>$1.22B</t>
  </si>
  <si>
    <t>$1.81B</t>
  </si>
  <si>
    <t>2.05%</t>
  </si>
  <si>
    <t>+9.53%</t>
  </si>
  <si>
    <t>$2.85B</t>
  </si>
  <si>
    <t>0.59%</t>
  </si>
  <si>
    <t>0.49%</t>
  </si>
  <si>
    <t>0.05%</t>
  </si>
  <si>
    <t>$1.00B</t>
  </si>
  <si>
    <t>RATE_USD</t>
  </si>
  <si>
    <t>$2.08B</t>
  </si>
  <si>
    <t>2</t>
  </si>
  <si>
    <t>3</t>
  </si>
  <si>
    <t>Separator</t>
  </si>
  <si>
    <t>9909.099</t>
  </si>
  <si>
    <t>$3.41B</t>
  </si>
  <si>
    <t>$2.61B</t>
  </si>
  <si>
    <t>0.30%</t>
  </si>
  <si>
    <t>Chg 24, %</t>
  </si>
  <si>
    <t>Chg 7D, %</t>
  </si>
  <si>
    <t>7d1</t>
  </si>
  <si>
    <t>7d2</t>
  </si>
  <si>
    <t>Col2</t>
  </si>
  <si>
    <t>v1</t>
  </si>
  <si>
    <t>v2</t>
  </si>
  <si>
    <t>v3</t>
  </si>
  <si>
    <t>Vol24H, M USD</t>
  </si>
  <si>
    <t>Simple private invest porfolio in Sheets with autoupdating each minute</t>
  </si>
  <si>
    <t>0.03%</t>
  </si>
  <si>
    <t>0.14%</t>
  </si>
  <si>
    <t>100% FREE for selected 50 tokens from TOP100
FULL ANONYMOUS, NO REGISTRATION
100% SAFE &amp; PRIVATE DATA</t>
  </si>
  <si>
    <t>$1.28B</t>
  </si>
  <si>
    <t>$14.64B</t>
  </si>
  <si>
    <t>0.70%</t>
  </si>
  <si>
    <t>$1.87B</t>
  </si>
  <si>
    <t>+0.02%</t>
  </si>
  <si>
    <t>+3.57%</t>
  </si>
  <si>
    <t>$77.65B</t>
  </si>
  <si>
    <t>-0.07%</t>
  </si>
  <si>
    <t>$16.71B</t>
  </si>
  <si>
    <t>$8.59B</t>
  </si>
  <si>
    <t>-0.85%</t>
  </si>
  <si>
    <t>$1.11B</t>
  </si>
  <si>
    <t>0.24%</t>
  </si>
  <si>
    <t>+10.25%</t>
  </si>
  <si>
    <t>$3.00B</t>
  </si>
  <si>
    <t>+4.81%</t>
  </si>
  <si>
    <t>$2.48B</t>
  </si>
  <si>
    <t>$2.27B</t>
  </si>
  <si>
    <t>$2.11B</t>
  </si>
  <si>
    <t>-1.07%</t>
  </si>
  <si>
    <t>0.33%</t>
  </si>
  <si>
    <t>$1.84B</t>
  </si>
  <si>
    <t>+15.22%</t>
  </si>
  <si>
    <t>$1.79B</t>
  </si>
  <si>
    <t>0.0818</t>
  </si>
  <si>
    <t>-0.02%</t>
  </si>
  <si>
    <t>+3.24%</t>
  </si>
  <si>
    <t>-1.35%</t>
  </si>
  <si>
    <t>-1.37%</t>
  </si>
  <si>
    <t>-4.58%</t>
  </si>
  <si>
    <t>+0.83%</t>
  </si>
  <si>
    <t>+2.34%</t>
  </si>
  <si>
    <t>+0.09%</t>
  </si>
  <si>
    <t>-1.86%</t>
  </si>
  <si>
    <t>-1.15%</t>
  </si>
  <si>
    <t>-1.80%</t>
  </si>
  <si>
    <t>+0.15%</t>
  </si>
  <si>
    <t>-1.22%</t>
  </si>
  <si>
    <t>+0.24%</t>
  </si>
  <si>
    <t>-1.06%</t>
  </si>
  <si>
    <t>+2.09%</t>
  </si>
  <si>
    <t>-0.86%</t>
  </si>
  <si>
    <t>-0.61%</t>
  </si>
  <si>
    <t>1.0007</t>
  </si>
  <si>
    <t>$3.51B</t>
  </si>
  <si>
    <t>+0.68%</t>
  </si>
  <si>
    <t>0.40%</t>
  </si>
  <si>
    <t>$1.10B</t>
  </si>
  <si>
    <t>$3.45B</t>
  </si>
  <si>
    <t>+9.63%</t>
  </si>
  <si>
    <t>$2.92B</t>
  </si>
  <si>
    <t>0.29%</t>
  </si>
  <si>
    <t>-0.91%</t>
  </si>
  <si>
    <t>$2.26B</t>
  </si>
  <si>
    <t>+0.52%</t>
  </si>
  <si>
    <t>$1.83B</t>
  </si>
  <si>
    <t>$1.59B</t>
  </si>
  <si>
    <t>$1.43B</t>
  </si>
  <si>
    <t>+4.88%</t>
  </si>
  <si>
    <t>+24.71%</t>
  </si>
  <si>
    <t>+1.74%</t>
  </si>
  <si>
    <t>-0.60%</t>
  </si>
  <si>
    <t>Source:</t>
  </si>
  <si>
    <t>-1.83%</t>
  </si>
  <si>
    <t>+3.05%</t>
  </si>
  <si>
    <t>+0.66%</t>
  </si>
  <si>
    <t>-1.40%</t>
  </si>
  <si>
    <t>-2.13%</t>
  </si>
  <si>
    <t>+1.34%</t>
  </si>
  <si>
    <t>-2.39%</t>
  </si>
  <si>
    <t>+6.90%</t>
  </si>
  <si>
    <t>-0.97%</t>
  </si>
  <si>
    <t>-0.67%</t>
  </si>
  <si>
    <t>+4.37%</t>
  </si>
  <si>
    <t>-1.60%</t>
  </si>
  <si>
    <t>+0.97%</t>
  </si>
  <si>
    <t>3.669</t>
  </si>
  <si>
    <t>+0.07%</t>
  </si>
  <si>
    <t>-1.18%</t>
  </si>
  <si>
    <t>+2.65%</t>
  </si>
  <si>
    <t>+2.12%</t>
  </si>
  <si>
    <t>-0.11%</t>
  </si>
  <si>
    <t>-0.70%</t>
  </si>
  <si>
    <t>-0.08%</t>
  </si>
  <si>
    <t>-4.06%</t>
  </si>
  <si>
    <t>+0.46%</t>
  </si>
  <si>
    <t>+2.52%</t>
  </si>
  <si>
    <t>-3.99%</t>
  </si>
  <si>
    <t>-1.01%</t>
  </si>
  <si>
    <t>38</t>
  </si>
  <si>
    <t>-1.66%</t>
  </si>
  <si>
    <t>-0.38%</t>
  </si>
  <si>
    <t>+2.22%</t>
  </si>
  <si>
    <t>+0.06%</t>
  </si>
  <si>
    <t>-2.41%</t>
  </si>
  <si>
    <t>+0.51%</t>
  </si>
  <si>
    <t>+0.17%</t>
  </si>
  <si>
    <t>-0.35%</t>
  </si>
  <si>
    <t>+0.93%</t>
  </si>
  <si>
    <t>-3.30%</t>
  </si>
  <si>
    <t>-1.88%</t>
  </si>
  <si>
    <t>+0.32%</t>
  </si>
  <si>
    <t>+8.09%</t>
  </si>
  <si>
    <t>$42.43B</t>
  </si>
  <si>
    <t>+10.05%</t>
  </si>
  <si>
    <t>+2.84%</t>
  </si>
  <si>
    <t>$6.03B</t>
  </si>
  <si>
    <t>$1.88B</t>
  </si>
  <si>
    <t>$5.96B</t>
  </si>
  <si>
    <t>$2.90B</t>
  </si>
  <si>
    <t>$2.44B</t>
  </si>
  <si>
    <t>0.78%</t>
  </si>
  <si>
    <t>$2.25B</t>
  </si>
  <si>
    <t>$1.17B</t>
  </si>
  <si>
    <t>$1.02B</t>
  </si>
  <si>
    <t>+0.65%</t>
  </si>
  <si>
    <t>-1.74%</t>
  </si>
  <si>
    <t>546</t>
  </si>
  <si>
    <t>-0.49%</t>
  </si>
  <si>
    <t>+1.98%</t>
  </si>
  <si>
    <t>-1.69%</t>
  </si>
  <si>
    <t>-2.43%</t>
  </si>
  <si>
    <t>+3.01%</t>
  </si>
  <si>
    <t>-2.08%</t>
  </si>
  <si>
    <t>+0.57%</t>
  </si>
  <si>
    <t>-5.47%</t>
  </si>
  <si>
    <t>+1.20%</t>
  </si>
  <si>
    <t>4.92</t>
  </si>
  <si>
    <t>+4.11%</t>
  </si>
  <si>
    <t>3.75%</t>
  </si>
  <si>
    <t>$3.57B</t>
  </si>
  <si>
    <t>+8.32%</t>
  </si>
  <si>
    <t>2.757</t>
  </si>
  <si>
    <t>$32.65M</t>
  </si>
  <si>
    <t>$1.06B</t>
  </si>
  <si>
    <t>+0.35%</t>
  </si>
  <si>
    <t>228.9</t>
  </si>
  <si>
    <t>+2.87%</t>
  </si>
  <si>
    <t>+1.38%</t>
  </si>
  <si>
    <t>+2.62%</t>
  </si>
  <si>
    <t>+7.27%</t>
  </si>
  <si>
    <t>+0.99%</t>
  </si>
  <si>
    <t>-0.53%</t>
  </si>
  <si>
    <t>-0.77%</t>
  </si>
  <si>
    <t>$28.33B</t>
  </si>
  <si>
    <t>0.51%</t>
  </si>
  <si>
    <t>+10.01%</t>
  </si>
  <si>
    <t>$5.23B</t>
  </si>
  <si>
    <t>$2.62B</t>
  </si>
  <si>
    <t>+7.52%</t>
  </si>
  <si>
    <t>+1.06%</t>
  </si>
  <si>
    <t>1.33976</t>
  </si>
  <si>
    <t>1.26%</t>
  </si>
  <si>
    <t>+1.50%</t>
  </si>
  <si>
    <t>+5.89%</t>
  </si>
  <si>
    <t>+7.03%</t>
  </si>
  <si>
    <t>1.1121</t>
  </si>
  <si>
    <t>-4.56%</t>
  </si>
  <si>
    <t>+7.73%</t>
  </si>
  <si>
    <t>$3.36B</t>
  </si>
  <si>
    <t>+1.68%</t>
  </si>
  <si>
    <t>453.1</t>
  </si>
  <si>
    <t>-3.61%</t>
  </si>
  <si>
    <t>+6.52%</t>
  </si>
  <si>
    <t>+7.15%</t>
  </si>
  <si>
    <t>-0.43%</t>
  </si>
  <si>
    <t>+4.24%</t>
  </si>
  <si>
    <t>0.002818</t>
  </si>
  <si>
    <t>8</t>
  </si>
  <si>
    <t>$1.75B</t>
  </si>
  <si>
    <t>1.31%</t>
  </si>
  <si>
    <t>$6.17B</t>
  </si>
  <si>
    <t>$5.20B</t>
  </si>
  <si>
    <t>$4.01B</t>
  </si>
  <si>
    <t>38.15</t>
  </si>
  <si>
    <t>$2.80B</t>
  </si>
  <si>
    <t>+1.47%</t>
  </si>
  <si>
    <t>+3.29%</t>
  </si>
  <si>
    <t>+9.01%</t>
  </si>
  <si>
    <t>3.5796</t>
  </si>
  <si>
    <t>+0.47%</t>
  </si>
  <si>
    <t>0.008692</t>
  </si>
  <si>
    <t>+3.85%</t>
  </si>
  <si>
    <t>+4.25%</t>
  </si>
  <si>
    <t>+17.30%</t>
  </si>
  <si>
    <t>$9.97B</t>
  </si>
  <si>
    <t>+5.07%</t>
  </si>
  <si>
    <t>+1.67%</t>
  </si>
  <si>
    <t>$11.02B</t>
  </si>
  <si>
    <t>$6.91B</t>
  </si>
  <si>
    <t>+8.44%</t>
  </si>
  <si>
    <t>+8.77%</t>
  </si>
  <si>
    <t>+20.68%</t>
  </si>
  <si>
    <t>0.71048</t>
  </si>
  <si>
    <t>$1.13B</t>
  </si>
  <si>
    <t>+8.54%</t>
  </si>
  <si>
    <t>12.25</t>
  </si>
  <si>
    <t>30</t>
  </si>
  <si>
    <t>+10.10%</t>
  </si>
  <si>
    <t>$3.09B</t>
  </si>
  <si>
    <t>-3.40%</t>
  </si>
  <si>
    <t>1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</si>
  <si>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</si>
  <si>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</si>
  <si>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</si>
  <si>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</si>
  <si>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</si>
  <si>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</si>
  <si>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</si>
  <si>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</si>
  <si>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</si>
  <si>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</si>
  <si>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</si>
  <si>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</si>
  <si>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</si>
  <si>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</si>
  <si>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</si>
  <si>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</si>
  <si>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</si>
  <si>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</si>
  <si>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</si>
  <si>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</si>
  <si>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</si>
  <si>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</si>
  <si>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</si>
  <si>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</si>
  <si>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</si>
  <si>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</si>
  <si>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</si>
  <si>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</si>
  <si>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</si>
  <si>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</si>
  <si>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</si>
  <si>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</si>
  <si>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</si>
  <si>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</si>
  <si>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</si>
  <si>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</si>
  <si>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</si>
  <si>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</si>
  <si>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</si>
  <si>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</si>
  <si>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</si>
  <si>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</si>
  <si>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</si>
  <si>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</si>
  <si>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+5.48%</t>
  </si>
  <si>
    <t>1.88%</t>
  </si>
  <si>
    <t>$13.14B</t>
  </si>
  <si>
    <t>+11.97%</t>
  </si>
  <si>
    <t>$5.34B</t>
  </si>
  <si>
    <t>0.79%</t>
  </si>
  <si>
    <t>0.11%</t>
  </si>
  <si>
    <t>+18.09%</t>
  </si>
  <si>
    <t>-5.68%</t>
  </si>
  <si>
    <t>N</t>
  </si>
  <si>
    <t>66.85%</t>
  </si>
  <si>
    <t>$28.11B</t>
  </si>
  <si>
    <t>0.90%</t>
  </si>
  <si>
    <t>+14.99%</t>
  </si>
  <si>
    <t>256.94</t>
  </si>
  <si>
    <t>prev hour total</t>
  </si>
  <si>
    <t>$5.11B</t>
  </si>
  <si>
    <t>$3.46B</t>
  </si>
  <si>
    <t>0.36%</t>
  </si>
  <si>
    <t>0.56%</t>
  </si>
  <si>
    <t>$3.51M</t>
  </si>
  <si>
    <t>0.22%</t>
  </si>
  <si>
    <t>61.3</t>
  </si>
  <si>
    <t>previous minute price, USD2</t>
  </si>
  <si>
    <t>$7.12B</t>
  </si>
  <si>
    <t>+23.21%</t>
  </si>
  <si>
    <t>$5.14B</t>
  </si>
  <si>
    <t>$5.06B</t>
  </si>
  <si>
    <t>$1.58B</t>
  </si>
  <si>
    <t>prev 24H diff, %</t>
  </si>
  <si>
    <t>prev 24H total, USD</t>
  </si>
  <si>
    <t>+12.64%</t>
  </si>
  <si>
    <t>7.763</t>
  </si>
  <si>
    <t>+12.67%</t>
  </si>
  <si>
    <t>0.37%</t>
  </si>
  <si>
    <t>$2.38B</t>
  </si>
  <si>
    <t>+18.67%</t>
  </si>
  <si>
    <t>$29.98M</t>
  </si>
  <si>
    <t>+11.59%</t>
  </si>
  <si>
    <t>25.67%</t>
  </si>
  <si>
    <t>$5.27B</t>
  </si>
  <si>
    <t>0.9993</t>
  </si>
  <si>
    <t>27.17</t>
  </si>
  <si>
    <t>$2.97B</t>
  </si>
  <si>
    <t>+10.65%</t>
  </si>
  <si>
    <t>0.60%</t>
  </si>
  <si>
    <t>197.27</t>
  </si>
  <si>
    <t>0.43%</t>
  </si>
  <si>
    <t>+8.05%</t>
  </si>
  <si>
    <t>$9.86B</t>
  </si>
  <si>
    <t>+12.21%</t>
  </si>
  <si>
    <t>+12.14%</t>
  </si>
  <si>
    <t>+16.87%</t>
  </si>
  <si>
    <t>1.446</t>
  </si>
  <si>
    <t>21.86</t>
  </si>
  <si>
    <t>3.59%</t>
  </si>
  <si>
    <t>-7.47%</t>
  </si>
  <si>
    <t>0.74%</t>
  </si>
  <si>
    <t>29.815</t>
  </si>
  <si>
    <t>128.72</t>
  </si>
  <si>
    <t>$1.36B</t>
  </si>
  <si>
    <t>2.43</t>
  </si>
  <si>
    <t>1.5667</t>
  </si>
  <si>
    <t>$957.95M</t>
  </si>
  <si>
    <t>0.73%</t>
  </si>
  <si>
    <t>+13.41%</t>
  </si>
  <si>
    <t>+12.32%</t>
  </si>
  <si>
    <t>50,764</t>
  </si>
  <si>
    <t>$6.58B</t>
  </si>
  <si>
    <t>+7.92%</t>
  </si>
  <si>
    <t>+8.72%</t>
  </si>
  <si>
    <t>$111.80M</t>
  </si>
  <si>
    <t>+18.29%</t>
  </si>
  <si>
    <t>+7.97%</t>
  </si>
  <si>
    <t>0.3144</t>
  </si>
  <si>
    <t>+13.42%</t>
  </si>
  <si>
    <t>+26.65%</t>
  </si>
  <si>
    <t>$11.33B</t>
  </si>
  <si>
    <t>1.43%</t>
  </si>
  <si>
    <t>2.91%</t>
  </si>
  <si>
    <t>+12.15%</t>
  </si>
  <si>
    <t>$6.29B</t>
  </si>
  <si>
    <t>+16.65%</t>
  </si>
  <si>
    <t>0.05016</t>
  </si>
  <si>
    <t>1.58706</t>
  </si>
  <si>
    <t>0.13715</t>
  </si>
  <si>
    <t>4.48%</t>
  </si>
  <si>
    <t>$8.32B</t>
  </si>
  <si>
    <t>3.37%</t>
  </si>
  <si>
    <t>$1.52B</t>
  </si>
  <si>
    <t>+18.16%</t>
  </si>
  <si>
    <t>$2.69B</t>
  </si>
  <si>
    <t>+11.10%</t>
  </si>
  <si>
    <t>$3.68B</t>
  </si>
  <si>
    <t>+10.51%</t>
  </si>
  <si>
    <t>$44.02B</t>
  </si>
  <si>
    <t>$3.90B</t>
  </si>
  <si>
    <t>$1.46B</t>
  </si>
  <si>
    <t>1.09%</t>
  </si>
  <si>
    <t>50,723</t>
  </si>
  <si>
    <t>1.08%</t>
  </si>
  <si>
    <t>$10.23B</t>
  </si>
  <si>
    <t>1.85%</t>
  </si>
  <si>
    <t>$5.38B</t>
  </si>
  <si>
    <t>1.42%</t>
  </si>
  <si>
    <t>1.81%</t>
  </si>
  <si>
    <t>163.5</t>
  </si>
  <si>
    <t>Release version</t>
  </si>
  <si>
    <t>$11.21B</t>
  </si>
  <si>
    <t>1.49%</t>
  </si>
  <si>
    <t>+11.53%</t>
  </si>
  <si>
    <t>$1.40B</t>
  </si>
  <si>
    <t>$4.04B</t>
  </si>
  <si>
    <t>0.096131</t>
  </si>
  <si>
    <t>45.96</t>
  </si>
  <si>
    <t>2.595</t>
  </si>
  <si>
    <t>150.69</t>
  </si>
  <si>
    <t>$961.48B</t>
  </si>
  <si>
    <t>$19.86B</t>
  </si>
  <si>
    <t>$484.92B</t>
  </si>
  <si>
    <t>14.49%</t>
  </si>
  <si>
    <t>$91.19B</t>
  </si>
  <si>
    <t>$51.72B</t>
  </si>
  <si>
    <t>$59.61B</t>
  </si>
  <si>
    <t>2.42%</t>
  </si>
  <si>
    <t>$48.34B</t>
  </si>
  <si>
    <t>$35.65B</t>
  </si>
  <si>
    <t>+37.14%</t>
  </si>
  <si>
    <t>116.19</t>
  </si>
  <si>
    <t>$840.10M</t>
  </si>
  <si>
    <t>$25.29B</t>
  </si>
  <si>
    <t>$20.64B</t>
  </si>
  <si>
    <t>$1.38B</t>
  </si>
  <si>
    <t>1.78%</t>
  </si>
  <si>
    <t>$18.44B</t>
  </si>
  <si>
    <t>$612.79M</t>
  </si>
  <si>
    <t>+24.02%</t>
  </si>
  <si>
    <t>$130.46M</t>
  </si>
  <si>
    <t>$835.41M</t>
  </si>
  <si>
    <t>$225.94M</t>
  </si>
  <si>
    <t>$698.12M</t>
  </si>
  <si>
    <t>$433.06M</t>
  </si>
  <si>
    <t>$154.75M</t>
  </si>
  <si>
    <t>$334.68M</t>
  </si>
  <si>
    <t>$8.81B</t>
  </si>
  <si>
    <t>+75.09%</t>
  </si>
  <si>
    <t>6.95%</t>
  </si>
  <si>
    <t>$395.54M</t>
  </si>
  <si>
    <t>$308.04M</t>
  </si>
  <si>
    <t>$375.22M</t>
  </si>
  <si>
    <t>+30.29%</t>
  </si>
  <si>
    <t>$253.34M</t>
  </si>
  <si>
    <t>$83.25M</t>
  </si>
  <si>
    <t>$5.73B</t>
  </si>
  <si>
    <t>$70.74M</t>
  </si>
  <si>
    <t>$64.27M</t>
  </si>
  <si>
    <t>+7.95%</t>
  </si>
  <si>
    <t>$358.68M</t>
  </si>
  <si>
    <t>$973.69M</t>
  </si>
  <si>
    <t>+34.99%</t>
  </si>
  <si>
    <t>$317.06M</t>
  </si>
  <si>
    <t>+14.67%</t>
  </si>
  <si>
    <t>$98.30M</t>
  </si>
  <si>
    <t>$222.71M</t>
  </si>
  <si>
    <t>+23.69%</t>
  </si>
  <si>
    <t>$370.30M</t>
  </si>
  <si>
    <t>$171.49M</t>
  </si>
  <si>
    <t>$23.18M</t>
  </si>
  <si>
    <t>+14.86%</t>
  </si>
  <si>
    <t>$139.59M</t>
  </si>
  <si>
    <t>$73.85M</t>
  </si>
  <si>
    <t>$600.55M</t>
  </si>
  <si>
    <t>+35.36%</t>
  </si>
  <si>
    <t>$568.28M</t>
  </si>
  <si>
    <t>$94.72M</t>
  </si>
  <si>
    <t>$475.08M</t>
  </si>
  <si>
    <t>$151.96M</t>
  </si>
  <si>
    <t>$186.92M</t>
  </si>
  <si>
    <t>$52.05M</t>
  </si>
  <si>
    <t>+9.91%</t>
  </si>
  <si>
    <t>$51.12M</t>
  </si>
  <si>
    <t>$84.11M</t>
  </si>
  <si>
    <t>$388.23M</t>
  </si>
  <si>
    <t>$359.26M</t>
  </si>
  <si>
    <t>+31.97%</t>
  </si>
  <si>
    <t>$68.87M</t>
  </si>
  <si>
    <t>$68.78M</t>
  </si>
  <si>
    <t>$453.57M</t>
  </si>
  <si>
    <t>$40.49M</t>
  </si>
  <si>
    <t>$2.34B</t>
  </si>
  <si>
    <t>$572.16M</t>
  </si>
  <si>
    <t>$38.93M</t>
  </si>
  <si>
    <t>$289.18M</t>
  </si>
  <si>
    <t>$14.27M</t>
  </si>
  <si>
    <t>$80.98M</t>
  </si>
  <si>
    <t>$123.05M</t>
  </si>
  <si>
    <t>$116.87M</t>
  </si>
  <si>
    <t>$274.31M</t>
  </si>
  <si>
    <t>$42.18M</t>
  </si>
  <si>
    <t>+19.92%</t>
  </si>
  <si>
    <t>$168.67M</t>
  </si>
  <si>
    <t>+15.50%</t>
  </si>
  <si>
    <t>$12.64M</t>
  </si>
  <si>
    <t>0.0231977</t>
  </si>
  <si>
    <t>$102.14M</t>
  </si>
  <si>
    <t>+50.67%</t>
  </si>
  <si>
    <t>$54.33M</t>
  </si>
  <si>
    <t>+20.84%</t>
  </si>
  <si>
    <t>$466.03M</t>
  </si>
  <si>
    <t>16.2911</t>
  </si>
  <si>
    <t>$92.62M</t>
  </si>
  <si>
    <t>-8.19%</t>
  </si>
  <si>
    <t>$231.54M</t>
  </si>
  <si>
    <t>$173.40M</t>
  </si>
  <si>
    <t>+16.03%</t>
  </si>
  <si>
    <t>$133.81M</t>
  </si>
  <si>
    <t>$11.23M</t>
  </si>
  <si>
    <t>$132.51M</t>
  </si>
  <si>
    <t>$82.20M</t>
  </si>
  <si>
    <t>+17.61%</t>
  </si>
  <si>
    <t>$183.65M</t>
  </si>
  <si>
    <t>$150.62M</t>
  </si>
  <si>
    <t>$28.83M</t>
  </si>
  <si>
    <t>$266.96M</t>
  </si>
  <si>
    <t>$101.00M</t>
  </si>
  <si>
    <t>$69.27M</t>
  </si>
  <si>
    <t>+28.55%</t>
  </si>
  <si>
    <t>$4.42M</t>
  </si>
  <si>
    <t>$7.72M</t>
  </si>
  <si>
    <t>$999.89M</t>
  </si>
  <si>
    <t>$40.07M</t>
  </si>
  <si>
    <t>+16.76%</t>
  </si>
  <si>
    <t>$996.79M</t>
  </si>
  <si>
    <t>$107.85M</t>
  </si>
  <si>
    <t>$974.49M</t>
  </si>
  <si>
    <t>$30.58M</t>
  </si>
  <si>
    <t>+25.00%</t>
  </si>
  <si>
    <t>$960.46M</t>
  </si>
  <si>
    <t>$275.63M</t>
  </si>
  <si>
    <t>$78.59M</t>
  </si>
  <si>
    <t>$945.81M</t>
  </si>
  <si>
    <t>$9.15M</t>
  </si>
  <si>
    <t>$944.24M</t>
  </si>
  <si>
    <t>$539.65M</t>
  </si>
  <si>
    <t>+30.82%</t>
  </si>
  <si>
    <t>1.00005</t>
  </si>
  <si>
    <t>0.081604</t>
  </si>
  <si>
    <t>44,857.87</t>
  </si>
  <si>
    <t>3.182</t>
  </si>
  <si>
    <t>22.972</t>
  </si>
  <si>
    <t>https://bit.ly/32yvrLZ</t>
  </si>
  <si>
    <t>1.3446</t>
  </si>
  <si>
    <t>5.3593</t>
  </si>
  <si>
    <t>0.2195</t>
  </si>
  <si>
    <t>4,073.65</t>
  </si>
  <si>
    <t>192.37</t>
  </si>
  <si>
    <t>0.92494</t>
  </si>
  <si>
    <t>97.94</t>
  </si>
  <si>
    <t>28.401</t>
  </si>
  <si>
    <t>0.191083</t>
  </si>
  <si>
    <t>0.6616</t>
  </si>
  <si>
    <t>17.5387</t>
  </si>
  <si>
    <t>14.7348</t>
  </si>
  <si>
    <t>0.2881</t>
  </si>
  <si>
    <t>3.7581</t>
  </si>
  <si>
    <t>107.9096</t>
  </si>
  <si>
    <t>27.8106</t>
  </si>
  <si>
    <t>6.6687</t>
  </si>
  <si>
    <t>0.093697</t>
  </si>
  <si>
    <t>42.8848</t>
  </si>
  <si>
    <t>0.31604</t>
  </si>
  <si>
    <t>37.12</t>
  </si>
  <si>
    <t>2.0443</t>
  </si>
  <si>
    <t>5.1214</t>
  </si>
  <si>
    <t>38.2555</t>
  </si>
  <si>
    <t>4.62474</t>
  </si>
  <si>
    <t>215.743</t>
  </si>
  <si>
    <t>1.3076</t>
  </si>
  <si>
    <t>264.82</t>
  </si>
  <si>
    <t>0.50023</t>
  </si>
  <si>
    <t>3.431</t>
  </si>
  <si>
    <t>2.25879</t>
  </si>
  <si>
    <t>2.292</t>
  </si>
  <si>
    <t>9.204</t>
  </si>
  <si>
    <t>0.24874</t>
  </si>
  <si>
    <t>2,645.17</t>
  </si>
  <si>
    <t>293.5083</t>
  </si>
  <si>
    <t>0.00011979</t>
  </si>
  <si>
    <t>168.5</t>
  </si>
  <si>
    <t>13.0246</t>
  </si>
  <si>
    <t>29.4504</t>
  </si>
  <si>
    <t>0.134772</t>
  </si>
  <si>
    <t>31,253.25</t>
  </si>
  <si>
    <t>0.3235</t>
  </si>
  <si>
    <t>77.9892</t>
  </si>
  <si>
    <t>10.0396</t>
  </si>
  <si>
    <t>6.8317</t>
  </si>
  <si>
    <t>7.4264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</si>
</sst>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yy\ h:mm:ss"/>
    <numFmt numFmtId="165" formatCode="0.000"/>
    <numFmt numFmtId="167" formatCode="0.0000"/>
    <numFmt numFmtId="168" formatCode="0.00000"/>
  </numFmts>
  <fonts count="32" x14ac:knownFonts="1">
    <font>
      <sz val="10"/>
      <color rgb="FF000000"/>
      <name val="Arial"/>
    </font>
    <font>
      <b/>
      <sz val="60"/>
      <color theme="1"/>
      <name val="Playfair Display"/>
    </font>
    <font>
      <sz val="10"/>
      <color theme="1"/>
      <name val="Lora"/>
    </font>
    <font>
      <b/>
      <sz val="10"/>
      <color theme="1"/>
      <name val="Lora"/>
    </font>
    <font>
      <sz val="10"/>
      <color theme="1"/>
      <name val="Arial"/>
    </font>
    <font>
      <sz val="8"/>
      <color theme="1"/>
      <name val="Arial"/>
    </font>
    <font>
      <sz val="10"/>
      <color rgb="FF666666"/>
      <name val="Arial"/>
    </font>
    <font>
      <sz val="12"/>
      <color theme="1"/>
      <name val="Lora"/>
    </font>
    <font>
      <sz val="10"/>
      <name val="Arial"/>
    </font>
    <font>
      <sz val="9"/>
      <color theme="0"/>
      <name val="Arial"/>
    </font>
    <font>
      <sz val="9"/>
      <color theme="1"/>
      <name val="Arial"/>
    </font>
    <font>
      <u/>
      <sz val="9"/>
      <color rgb="FF0000FF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72"/>
      <color theme="1"/>
      <name val="Playfair Display"/>
      <charset val="204"/>
    </font>
    <font>
      <b/>
      <sz val="10"/>
      <color theme="1"/>
      <name val="Lora"/>
      <charset val="204"/>
    </font>
    <font>
      <sz val="12"/>
      <color theme="1"/>
      <name val="Lora"/>
      <charset val="204"/>
    </font>
    <font>
      <u/>
      <sz val="10"/>
      <color theme="10"/>
      <name val="Arial"/>
    </font>
    <font>
      <sz val="10"/>
      <color rgb="FF666666"/>
      <name val="Arial"/>
      <family val="2"/>
      <charset val="204"/>
    </font>
    <font>
      <sz val="10"/>
      <color theme="0"/>
      <name val="Arial"/>
      <family val="2"/>
      <charset val="204"/>
    </font>
    <font>
      <sz val="9"/>
      <color theme="0"/>
      <name val="Arial"/>
      <family val="2"/>
      <charset val="204"/>
    </font>
    <font>
      <u/>
      <sz val="9"/>
      <color rgb="FF1155CC"/>
      <name val="Arial"/>
      <family val="2"/>
      <charset val="204"/>
    </font>
    <font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4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A4335"/>
      </left>
      <right/>
      <top style="thin">
        <color rgb="FFEA4335"/>
      </top>
      <bottom style="thin">
        <color rgb="FFEA4335"/>
      </bottom>
      <diagonal/>
    </border>
    <border>
      <left/>
      <right style="thin">
        <color rgb="FFEA4335"/>
      </right>
      <top style="thin">
        <color rgb="FFEA4335"/>
      </top>
      <bottom style="thin">
        <color rgb="FFEA4335"/>
      </bottom>
      <diagonal/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165" fontId="12" fillId="4" borderId="7" xfId="0" applyNumberFormat="1" applyFont="1" applyFill="1" applyBorder="1" applyAlignment="1"/>
    <xf numFmtId="165" fontId="12" fillId="4" borderId="7" xfId="0" applyNumberFormat="1" applyFont="1" applyFill="1" applyBorder="1"/>
    <xf numFmtId="0" fontId="0" fillId="0" borderId="0" xfId="0" applyNumberFormat="1" applyFont="1" applyAlignment="1"/>
    <xf numFmtId="0" fontId="16" fillId="0" borderId="0" xfId="0" applyFont="1" applyAlignment="1">
      <alignment horizontal="right"/>
    </xf>
    <xf numFmtId="164" fontId="16" fillId="0" borderId="0" xfId="0" applyNumberFormat="1" applyFont="1"/>
    <xf numFmtId="2" fontId="0" fillId="0" borderId="0" xfId="0" applyNumberFormat="1" applyFont="1" applyAlignment="1"/>
    <xf numFmtId="0" fontId="17" fillId="0" borderId="0" xfId="0" applyNumberFormat="1" applyFont="1" applyAlignment="1"/>
    <xf numFmtId="0" fontId="17" fillId="0" borderId="0" xfId="0" applyFont="1" applyAlignment="1"/>
    <xf numFmtId="2" fontId="0" fillId="0" borderId="8" xfId="0" applyNumberFormat="1" applyFont="1" applyBorder="1" applyAlignment="1"/>
    <xf numFmtId="2" fontId="17" fillId="0" borderId="8" xfId="0" applyNumberFormat="1" applyFont="1" applyBorder="1" applyAlignment="1"/>
    <xf numFmtId="0" fontId="0" fillId="0" borderId="8" xfId="0" applyFont="1" applyBorder="1" applyAlignment="1"/>
    <xf numFmtId="0" fontId="18" fillId="0" borderId="9" xfId="0" applyFont="1" applyBorder="1" applyAlignment="1"/>
    <xf numFmtId="0" fontId="0" fillId="0" borderId="10" xfId="0" applyFont="1" applyBorder="1" applyAlignment="1"/>
    <xf numFmtId="0" fontId="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right" vertical="top"/>
    </xf>
    <xf numFmtId="0" fontId="15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23" fillId="2" borderId="0" xfId="0" applyFont="1" applyFill="1" applyAlignment="1">
      <alignment horizontal="left" vertical="top" wrapText="1"/>
    </xf>
    <xf numFmtId="22" fontId="6" fillId="2" borderId="0" xfId="0" applyNumberFormat="1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4" fillId="2" borderId="0" xfId="1" applyFill="1" applyBorder="1" applyAlignment="1">
      <alignment horizontal="left" vertical="top"/>
    </xf>
    <xf numFmtId="0" fontId="25" fillId="2" borderId="0" xfId="0" applyFont="1" applyFill="1" applyBorder="1" applyAlignment="1">
      <alignment horizontal="right" vertical="top"/>
    </xf>
    <xf numFmtId="0" fontId="14" fillId="6" borderId="12" xfId="0" applyFont="1" applyFill="1" applyBorder="1" applyAlignment="1">
      <alignment horizontal="left"/>
    </xf>
    <xf numFmtId="0" fontId="13" fillId="6" borderId="13" xfId="0" applyFont="1" applyFill="1" applyBorder="1" applyAlignment="1">
      <alignment horizontal="left"/>
    </xf>
    <xf numFmtId="2" fontId="17" fillId="0" borderId="14" xfId="0" applyNumberFormat="1" applyFont="1" applyBorder="1" applyAlignment="1"/>
    <xf numFmtId="0" fontId="17" fillId="0" borderId="14" xfId="0" applyFont="1" applyBorder="1" applyAlignment="1"/>
    <xf numFmtId="0" fontId="18" fillId="0" borderId="16" xfId="0" applyNumberFormat="1" applyFont="1" applyBorder="1" applyAlignment="1"/>
    <xf numFmtId="0" fontId="18" fillId="0" borderId="18" xfId="0" applyNumberFormat="1" applyFont="1" applyBorder="1" applyAlignment="1"/>
    <xf numFmtId="2" fontId="0" fillId="0" borderId="19" xfId="0" applyNumberFormat="1" applyFont="1" applyBorder="1" applyAlignment="1"/>
    <xf numFmtId="2" fontId="17" fillId="0" borderId="19" xfId="0" applyNumberFormat="1" applyFont="1" applyBorder="1" applyAlignment="1"/>
    <xf numFmtId="0" fontId="0" fillId="0" borderId="19" xfId="0" applyFont="1" applyBorder="1" applyAlignment="1"/>
    <xf numFmtId="2" fontId="17" fillId="0" borderId="15" xfId="0" applyNumberFormat="1" applyFont="1" applyBorder="1" applyAlignment="1">
      <alignment wrapText="1"/>
    </xf>
    <xf numFmtId="2" fontId="20" fillId="0" borderId="17" xfId="0" applyNumberFormat="1" applyFont="1" applyBorder="1" applyAlignment="1"/>
    <xf numFmtId="0" fontId="0" fillId="0" borderId="21" xfId="0" applyFont="1" applyBorder="1" applyAlignment="1"/>
    <xf numFmtId="2" fontId="20" fillId="0" borderId="20" xfId="0" applyNumberFormat="1" applyFont="1" applyBorder="1" applyAlignment="1"/>
    <xf numFmtId="0" fontId="9" fillId="3" borderId="2" xfId="0" applyFont="1" applyFill="1" applyBorder="1" applyAlignment="1"/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28" fillId="5" borderId="10" xfId="0" applyFont="1" applyFill="1" applyBorder="1" applyAlignment="1">
      <alignment horizontal="center"/>
    </xf>
    <xf numFmtId="0" fontId="28" fillId="5" borderId="11" xfId="0" applyFont="1" applyFill="1" applyBorder="1" applyAlignment="1">
      <alignment horizontal="center"/>
    </xf>
    <xf numFmtId="0" fontId="4" fillId="4" borderId="0" xfId="0" applyFont="1" applyFill="1" applyBorder="1"/>
    <xf numFmtId="0" fontId="12" fillId="4" borderId="0" xfId="0" applyFont="1" applyFill="1" applyBorder="1"/>
    <xf numFmtId="0" fontId="4" fillId="4" borderId="0" xfId="0" applyFont="1" applyFill="1" applyBorder="1" applyAlignment="1"/>
    <xf numFmtId="0" fontId="4" fillId="4" borderId="30" xfId="0" applyFont="1" applyFill="1" applyBorder="1"/>
    <xf numFmtId="0" fontId="4" fillId="4" borderId="31" xfId="0" applyFont="1" applyFill="1" applyBorder="1"/>
    <xf numFmtId="0" fontId="4" fillId="4" borderId="32" xfId="0" applyFont="1" applyFill="1" applyBorder="1"/>
    <xf numFmtId="0" fontId="4" fillId="4" borderId="23" xfId="0" applyFont="1" applyFill="1" applyBorder="1"/>
    <xf numFmtId="0" fontId="4" fillId="4" borderId="33" xfId="0" applyFont="1" applyFill="1" applyBorder="1"/>
    <xf numFmtId="0" fontId="4" fillId="4" borderId="34" xfId="0" applyFont="1" applyFill="1" applyBorder="1"/>
    <xf numFmtId="0" fontId="4" fillId="4" borderId="35" xfId="0" applyFont="1" applyFill="1" applyBorder="1"/>
    <xf numFmtId="0" fontId="4" fillId="4" borderId="36" xfId="0" applyFont="1" applyFill="1" applyBorder="1"/>
    <xf numFmtId="0" fontId="25" fillId="2" borderId="0" xfId="0" applyFont="1" applyFill="1" applyAlignment="1">
      <alignment vertical="center"/>
    </xf>
    <xf numFmtId="164" fontId="10" fillId="0" borderId="10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2" fillId="4" borderId="37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28" fillId="5" borderId="40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167" fontId="0" fillId="0" borderId="0" xfId="0" applyNumberFormat="1" applyFont="1" applyAlignment="1">
      <alignment vertical="center"/>
    </xf>
    <xf numFmtId="0" fontId="24" fillId="2" borderId="0" xfId="1" applyFill="1" applyBorder="1" applyAlignment="1">
      <alignment vertical="top"/>
    </xf>
    <xf numFmtId="0" fontId="6" fillId="2" borderId="0" xfId="0" applyFont="1" applyFill="1" applyAlignment="1">
      <alignment vertical="center" wrapText="1"/>
    </xf>
    <xf numFmtId="0" fontId="0" fillId="0" borderId="0" xfId="0" applyFont="1" applyAlignment="1">
      <alignment horizontal="right" vertical="center"/>
    </xf>
    <xf numFmtId="168" fontId="30" fillId="0" borderId="0" xfId="0" applyNumberFormat="1" applyFont="1" applyAlignment="1">
      <alignment horizontal="right" vertical="top"/>
    </xf>
    <xf numFmtId="0" fontId="26" fillId="0" borderId="0" xfId="0" applyFont="1" applyAlignment="1"/>
    <xf numFmtId="0" fontId="29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right" vertical="center"/>
    </xf>
    <xf numFmtId="0" fontId="17" fillId="0" borderId="0" xfId="0" applyFont="1" applyAlignment="1">
      <alignment horizontal="right" vertical="center" indent="1"/>
    </xf>
    <xf numFmtId="167" fontId="0" fillId="0" borderId="0" xfId="0" applyNumberFormat="1" applyFont="1" applyAlignment="1" applyProtection="1">
      <alignment vertical="center"/>
      <protection hidden="1"/>
    </xf>
    <xf numFmtId="0" fontId="0" fillId="0" borderId="0" xfId="0" applyFont="1" applyAlignment="1">
      <alignment horizontal="left" indent="3"/>
    </xf>
    <xf numFmtId="0" fontId="24" fillId="0" borderId="2" xfId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0" fontId="31" fillId="4" borderId="6" xfId="0" applyFont="1" applyFill="1" applyBorder="1" applyAlignment="1">
      <alignment horizontal="center"/>
    </xf>
    <xf numFmtId="0" fontId="31" fillId="4" borderId="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5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</dxf>
    <dxf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167" formatCode="0.0000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font>
        <sz val="7"/>
        <family val="2"/>
        <charset val="204"/>
      </font>
      <numFmt numFmtId="168" formatCode="0.00000"/>
      <alignment horizontal="right" vertical="top" textRotation="0" wrapText="0" indent="0" justifyLastLine="0" shrinkToFit="0" readingOrder="0"/>
    </dxf>
    <dxf>
      <font>
        <sz val="7"/>
        <family val="2"/>
        <charset val="204"/>
      </font>
      <numFmt numFmtId="168" formatCode="0.00000"/>
      <alignment horizontal="right" vertical="top" textRotation="0" wrapText="0" indent="0" justifyLastLine="0" shrinkToFit="0" readingOrder="0"/>
    </dxf>
    <dxf>
      <numFmt numFmtId="167" formatCode="0.000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rgb="FF000000"/>
        <name val="Arial"/>
        <family val="2"/>
        <charset val="204"/>
        <scheme val="none"/>
      </font>
      <numFmt numFmtId="168" formatCode="0.00000"/>
      <alignment horizontal="right" vertical="top" textRotation="0" wrapText="0" indent="0" justifyLastLine="0" shrinkToFit="0" readingOrder="0"/>
    </dxf>
    <dxf>
      <numFmt numFmtId="0" formatCode="General"/>
      <alignment horizontal="right" vertical="center" textRotation="0" wrapText="0" relativeIndent="-1" justifyLastLine="0" shrinkToFit="0" readingOrder="0"/>
    </dxf>
    <dxf>
      <alignment horizontal="right" vertical="center" textRotation="0" wrapText="0" relative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left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5"/>
      </font>
      <fill>
        <patternFill patternType="none"/>
      </fill>
    </dxf>
    <dxf>
      <fill>
        <patternFill patternType="solid">
          <fgColor rgb="FF34A853"/>
          <bgColor rgb="FF34A85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outline="0">
        <left style="thin">
          <color theme="5"/>
        </left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SPREADFOLIO Crypto-style" pivot="0" count="2" xr9:uid="{00000000-0011-0000-FFFF-FFFF00000000}">
      <tableStyleElement type="firstRowStripe" dxfId="54"/>
      <tableStyleElement type="secondRowStripe" dxfId="53"/>
    </tableStyle>
    <tableStyle name="SPREADFOLIO Crypto-style 2" pivot="0" count="2" xr9:uid="{00000000-0011-0000-FFFF-FFFF01000000}"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57A0B8C-085A-4B94-AC2B-23007AE363A9}" autoFormatId="16" applyNumberFormats="0" applyBorderFormats="0" applyFontFormats="0" applyPatternFormats="0" applyAlignmentFormats="0" applyWidthHeightFormats="0">
  <queryTableRefresh nextId="25" unboundColumnsRight="14">
    <queryTableFields count="24">
      <queryTableField id="1" name="#" tableColumnId="1"/>
      <queryTableField id="2" name="Column1" tableColumnId="2"/>
      <queryTableField id="3" name="Name" tableColumnId="3"/>
      <queryTableField id="4" name="Symbol" tableColumnId="4"/>
      <queryTableField id="5" name="Price (USD)" tableColumnId="5"/>
      <queryTableField id="6" name="Market Cap" tableColumnId="6"/>
      <queryTableField id="7" name="Vol (24H)" tableColumnId="7"/>
      <queryTableField id="8" name="Total Vol" tableColumnId="8"/>
      <queryTableField id="9" name="Chg (24H)" tableColumnId="9"/>
      <queryTableField id="10" name="Chg (7D)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21" dataBound="0" tableColumnId="21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" xr16:uid="{BA2677DA-6BDE-4EDA-889B-67EAE5B9211C}" autoFormatId="16" applyNumberFormats="0" applyBorderFormats="0" applyFontFormats="0" applyPatternFormats="0" applyAlignmentFormats="0" applyWidthHeightFormats="0">
  <queryTableRefresh nextId="4">
    <queryTableFields count="2">
      <queryTableField id="1" name="Symbol" tableColumnId="1"/>
      <queryTableField id="2" name="PRICE US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DD2F175F-BB5D-4D8B-8C73-D30F180A2FBA}" autoFormatId="16" applyNumberFormats="0" applyBorderFormats="0" applyFontFormats="0" applyPatternFormats="0" applyAlignmentFormats="0" applyWidthHeightFormats="0">
  <queryTableRefresh nextId="4">
    <queryTableFields count="2">
      <queryTableField id="1" name="Symbol" tableColumnId="1"/>
      <queryTableField id="2" name="PRICE USD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C3F536-BB7E-4AA9-9409-528BDFA718EA}" name="Таблица6" displayName="Таблица6" ref="B19:M69" totalsRowShown="0" headerRowDxfId="35" dataDxfId="34">
  <autoFilter ref="B19:M69" xr:uid="{9BC3F536-BB7E-4AA9-9409-528BDFA718EA}"/>
  <tableColumns count="12">
    <tableColumn id="1" xr3:uid="{A2349D8A-EECF-4BD6-A31E-B29F1281FD29}" name="N" dataDxfId="33"/>
    <tableColumn id="2" xr3:uid="{361A2540-D926-462C-9EAE-2BC6F8AF1D31}" name="MY BALANCE" dataDxfId="32"/>
    <tableColumn id="3" xr3:uid="{D3CE9C5E-41F4-40C7-A105-60A0E91E2E35}" name="Symbol" dataDxfId="31"/>
    <tableColumn id="4" xr3:uid="{D03E828D-ED56-4217-8298-221456ADCFB4}" name="PRICE USD" dataDxfId="30">
      <calculatedColumnFormula>IF(AND(C20&gt;0,D20&lt;&gt;"Symbol"), VLOOKUP(D20,'Rates Crypto'!D:N,11,),"")</calculatedColumnFormula>
    </tableColumn>
    <tableColumn id="5" xr3:uid="{8D001B0A-43B3-4656-9B24-293112BB5267}" name="DIFF LAST 60 sec, USD " dataDxfId="29">
      <calculatedColumnFormula>IF(AND(C20&gt;0,D20&lt;&gt;"Symbol"),Таблица6[[#This Row],[PRICE USD]]-Таблица6[[#This Row],[previous minute price, USD2]],"")</calculatedColumnFormula>
    </tableColumn>
    <tableColumn id="6" xr3:uid="{A1E2BE4F-871D-4FA8-89D4-C69B5EB048A1}" name="TOTAL in USD" dataDxfId="28">
      <calculatedColumnFormula>IF(AND(C20&gt;0,D20&lt;&gt;"Symbol"),C20*E20,"")</calculatedColumnFormula>
    </tableColumn>
    <tableColumn id="7" xr3:uid="{86E32B5A-B476-43B3-9FB5-45A94008D6B7}" name="DIFF LAST HOUR, USD" dataDxfId="27">
      <calculatedColumnFormula>IF(AND(C20&gt;0,D20&lt;&gt;"Symbol"),G20-J20,"")</calculatedColumnFormula>
    </tableColumn>
    <tableColumn id="8" xr3:uid="{6ACF4706-8CFE-40C8-BDC2-C5CFB6BE4083}" name="DIFF 24 HOURS, USD" dataDxfId="26">
      <calculatedColumnFormula>IF(AND(C20&gt;0,D20&lt;&gt;"Symbol"),G20-K20,"")</calculatedColumnFormula>
    </tableColumn>
    <tableColumn id="10" xr3:uid="{D2508168-C857-4879-946A-846D0026F269}" name="prev hour total" dataDxfId="25">
      <calculatedColumnFormula>IF(AND(Таблица6[[#This Row],[MY BALANCE]]&gt;0,Таблица6[[#This Row],[Symbol]]&lt;&gt;"Symbol"),VLOOKUP(_xlfn.VALUETOTEXT(Таблица6[[#This Row],[N]]),Table2[],2,)*Таблица6[[#This Row],[MY BALANCE]],"")</calculatedColumnFormula>
    </tableColumn>
    <tableColumn id="11" xr3:uid="{D3A65410-79D0-4886-BCAB-E2F60DB3DAFC}" name="prev 24H total, USD" dataDxfId="24">
      <calculatedColumnFormula>IF(AND(Таблица6[[#This Row],[MY BALANCE]]&gt;0,Таблица6[[#This Row],[Symbol]]&lt;&gt;"Symbol"),Таблица6[[#This Row],[TOTAL in USD]]*100/(100+Таблица6[[#This Row],[prev 24H diff, %]]),"")</calculatedColumnFormula>
    </tableColumn>
    <tableColumn id="12" xr3:uid="{BCE7BB67-DC82-4A73-8B34-E67ECF8A09FD}" name="prev 24H diff, %" dataDxfId="23">
      <calculatedColumnFormula>IF(AND(Таблица6[[#This Row],[MY BALANCE]]&gt;0,Таблица6[[#This Row],[Symbol]]&lt;&gt;"Symbol"),VLOOKUP(Таблица6[[#This Row],[Symbol]],Table_0[[Symbol]:[Chg 7D, %]],12,),"")</calculatedColumnFormula>
    </tableColumn>
    <tableColumn id="14" xr3:uid="{410F2944-A8DC-4C6F-B92B-BA78B0D5BABD}" name="previous minute price, USD2" dataDxfId="22">
      <calculatedColumnFormula>IF(AND(Таблица6[[#This Row],[MY BALANCE]]&gt;0,Таблица6[[#This Row],[Symbol]]&lt;&gt;"Symbol"),VLOOKUP(_xlfn.VALUETOTEXT(Таблица6[[#This Row],[N]]),Table1[],2,),"")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19DF208-AD9F-44E9-A70A-4B62561688E3}" name="Таблица12" displayName="Таблица12" ref="AC19:AD69" totalsRowShown="0" headerRowDxfId="49" dataDxfId="48">
  <tableColumns count="2">
    <tableColumn id="1" xr3:uid="{7EC097D6-8C2D-47C2-9BD9-F7A860C84900}" name="Symbol" dataDxfId="21">
      <calculatedColumnFormula>Таблица6[[#This Row],[N]]</calculatedColumnFormula>
    </tableColumn>
    <tableColumn id="2" xr3:uid="{43D66436-3222-487F-9413-D3F95C9A66D6}" name="PRICE USD" dataDxfId="50">
      <calculatedColumnFormula>Таблица6[[#This Row],[PRICE USD]]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340F8-A43E-484E-8CE4-759BC6218FA8}" name="Table_0" displayName="Table_0" ref="A7:X107" tableType="queryTable" totalsRowShown="0">
  <autoFilter ref="A7:X107" xr:uid="{1A7340F8-A43E-484E-8CE4-759BC6218FA8}"/>
  <sortState xmlns:xlrd2="http://schemas.microsoft.com/office/spreadsheetml/2017/richdata2" ref="A8:X107">
    <sortCondition ref="A7:A107"/>
  </sortState>
  <tableColumns count="24">
    <tableColumn id="1" xr3:uid="{5EDD1AE1-9EE7-4228-9891-DC9EA8BC77AE}" uniqueName="1" name="#" queryTableFieldId="1"/>
    <tableColumn id="2" xr3:uid="{55098D01-1699-4C21-B756-E3C251153A84}" uniqueName="2" name="Column1" queryTableFieldId="2" dataDxfId="18"/>
    <tableColumn id="3" xr3:uid="{71941A67-6D68-4EA5-9906-87BFA60FD6D2}" uniqueName="3" name="Name" queryTableFieldId="3" dataDxfId="17"/>
    <tableColumn id="4" xr3:uid="{A16F2745-1C73-45C4-8C79-9B2F0A2CB0AF}" uniqueName="4" name="Symbol" queryTableFieldId="4" dataDxfId="16"/>
    <tableColumn id="5" xr3:uid="{E327AD8A-7637-457B-808F-E778C87451E4}" uniqueName="5" name="Price (USD)" queryTableFieldId="5" dataDxfId="15"/>
    <tableColumn id="6" xr3:uid="{81FFC24E-A8EB-4474-8199-220F3E512DDA}" uniqueName="6" name="Market Cap" queryTableFieldId="6" dataDxfId="14"/>
    <tableColumn id="7" xr3:uid="{14327EDA-5A20-49A0-A3AA-556E0BD3D5A2}" uniqueName="7" name="Vol (24H)" queryTableFieldId="7" dataDxfId="13"/>
    <tableColumn id="8" xr3:uid="{A60947BB-0FC0-4C66-9574-20296AE87C06}" uniqueName="8" name="Total Vol" queryTableFieldId="8" dataDxfId="12"/>
    <tableColumn id="9" xr3:uid="{A6F5674B-27FA-4E00-95E4-423D66F1582D}" uniqueName="9" name="Chg (24H)" queryTableFieldId="9" dataDxfId="11"/>
    <tableColumn id="10" xr3:uid="{D438C0A5-2EAF-41BB-9602-398B1285B1B3}" uniqueName="10" name="Chg (7D)" queryTableFieldId="10" dataDxfId="10"/>
    <tableColumn id="11" xr3:uid="{AD8B1B0F-2E73-4C55-995A-D788A6651FB8}" uniqueName="11" name="Col2" queryTableFieldId="11" dataDxfId="9"/>
    <tableColumn id="12" xr3:uid="{1F3F03BC-7E6A-44F1-934B-A8F9EC016ABD}" uniqueName="12" name="PAIR" queryTableFieldId="12" dataDxfId="8">
      <calculatedColumnFormula>CONCATENATE(D8,"_USD")</calculatedColumnFormula>
    </tableColumn>
    <tableColumn id="13" xr3:uid="{6BC440DD-28F6-4480-8699-86E8BB87C2CE}" uniqueName="13" name="RATE" queryTableFieldId="13" dataDxfId="7">
      <calculatedColumnFormula>SUBSTITUTE(Table_0[[#This Row],[Price (USD)]],",","")</calculatedColumnFormula>
    </tableColumn>
    <tableColumn id="14" xr3:uid="{0365FF2B-A9BE-480F-B228-325FCE372CA5}" uniqueName="14" name="RATE_USD" queryTableFieldId="14" dataDxfId="6">
      <calculatedColumnFormula>IF(NSEP=".",Table_0[[#This Row],[RATE]],SUBSTITUTE(Table_0[[#This Row],[RATE]],".",","))</calculatedColumnFormula>
    </tableColumn>
    <tableColumn id="15" xr3:uid="{E179F6A1-172D-4654-9CB9-853AB875A409}" uniqueName="15" name="Chg 24, %" queryTableFieldId="15" dataDxfId="5">
      <calculatedColumnFormula>IF(NSEP=".",Table_0[[#This Row],[3]]*Table_0[[#This Row],[2]],SUBSTITUTE(Table_0[[#This Row],[3]],".",",")*Table_0[[#This Row],[2]])</calculatedColumnFormula>
    </tableColumn>
    <tableColumn id="16" xr3:uid="{D1E51B8E-5DF8-447C-B0D2-46EA2EACFF74}" uniqueName="16" name="Chg 7D, %" queryTableFieldId="16" dataDxfId="4">
      <calculatedColumnFormula>IF(NSEP=".",Table_0[[#This Row],[7d1]]*Table_0[[#This Row],[7d2]],SUBSTITUTE(Table_0[[#This Row],[7d2]],".",",")*Table_0[[#This Row],[7d1]])</calculatedColumnFormula>
    </tableColumn>
    <tableColumn id="21" xr3:uid="{D5797E88-19FF-4BC1-95F9-32A1EE39B279}" uniqueName="21" name="Vol24H, M USD" queryTableFieldId="21" dataDxfId="3">
      <calculatedColumnFormula>IF(Table_0[[#This Row],[v1]]="B",Table_0[[#This Row],[v3]]*1000,Table_0[[#This Row],[v3]]*1)</calculatedColumnFormula>
    </tableColumn>
    <tableColumn id="17" xr3:uid="{32D641FF-C4D0-4BB9-B5DD-AF16F5DC2A73}" uniqueName="17" name="2" queryTableFieldId="17" dataDxfId="47"/>
    <tableColumn id="18" xr3:uid="{8BC228D4-DB2F-43C9-8B45-0106D0456921}" uniqueName="18" name="3" queryTableFieldId="18" dataDxfId="46"/>
    <tableColumn id="19" xr3:uid="{CDEC3B46-4012-48C5-85C5-C455862FAF1E}" uniqueName="19" name="7d1" queryTableFieldId="19" dataDxfId="45"/>
    <tableColumn id="20" xr3:uid="{00C34415-F61B-40E0-BCA5-B98FC4BC8890}" uniqueName="20" name="7d2" queryTableFieldId="20" dataDxfId="44"/>
    <tableColumn id="22" xr3:uid="{C6815842-07CE-4C35-9E42-82E40872143B}" uniqueName="22" name="v1" queryTableFieldId="22" dataDxfId="2">
      <calculatedColumnFormula>RIGHT(Table_0[[#This Row],[Vol (24H)]],1)</calculatedColumnFormula>
    </tableColumn>
    <tableColumn id="23" xr3:uid="{792D71FA-DFF1-4D9C-8A27-E2F914C0DAB7}" uniqueName="23" name="v2" queryTableFieldId="23" dataDxfId="1">
      <calculatedColumnFormula>MID(Table_0[[#This Row],[Vol (24H)]],2,LEN(Table_0[[#This Row],[Vol (24H)]])-2)</calculatedColumnFormula>
    </tableColumn>
    <tableColumn id="24" xr3:uid="{12F20002-68E7-4B5C-B33E-EE8CFEFA7E29}" uniqueName="24" name="v3" queryTableFieldId="24" dataDxfId="0">
      <calculatedColumnFormula>IF(NSEP=".",Table_0[[#This Row],[v2]],SUBSTITUTE(Table_0[[#This Row],[v2]],".",","))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7782D95-E764-4B13-8FC7-AC57ED21DE32}" name="Table2" displayName="Table2" ref="A1:B51" tableType="queryTable" totalsRowShown="0">
  <autoFilter ref="A1:B51" xr:uid="{17782D95-E764-4B13-8FC7-AC57ED21DE32}"/>
  <tableColumns count="2">
    <tableColumn id="1" xr3:uid="{B9C68919-9BBE-42C9-A718-A774C8CD97E9}" uniqueName="1" name="Symbol" queryTableFieldId="1" dataDxfId="20"/>
    <tableColumn id="2" xr3:uid="{99A2E4EC-A18E-435F-8F58-663BC987E688}" uniqueName="2" name="PRICE US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AFDA11-59CE-41CF-AEC6-D2C80C143622}" name="Table1" displayName="Table1" ref="A1:B51" tableType="queryTable" totalsRowShown="0">
  <autoFilter ref="A1:B51" xr:uid="{DEAFDA11-59CE-41CF-AEC6-D2C80C143622}"/>
  <tableColumns count="2">
    <tableColumn id="1" xr3:uid="{3AB158FE-06AB-447B-939D-C5A2789B8EF7}" uniqueName="1" name="Symbol" queryTableFieldId="1" dataDxfId="19"/>
    <tableColumn id="2" xr3:uid="{94054FE3-5AC6-419E-9C34-BD2BE9AE5319}" uniqueName="2" name="PRICE US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xxler/spreadfolio" TargetMode="External"/><Relationship Id="rId2" Type="http://schemas.openxmlformats.org/officeDocument/2006/relationships/hyperlink" Target="https://bit.ly/32yvrLZ" TargetMode="External"/><Relationship Id="rId1" Type="http://schemas.openxmlformats.org/officeDocument/2006/relationships/hyperlink" Target="https://bit.ly/3Jid2nc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xxler/spreadfoli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7B98-4E0D-4925-A7CE-E6EE9A84E0EF}">
  <dimension ref="A1:AD70"/>
  <sheetViews>
    <sheetView tabSelected="1" zoomScaleNormal="100" workbookViewId="0">
      <selection activeCell="F33" sqref="F33"/>
    </sheetView>
  </sheetViews>
  <sheetFormatPr defaultRowHeight="12.75" x14ac:dyDescent="0.2"/>
  <cols>
    <col min="1" max="1" width="4.28515625" bestFit="1" customWidth="1"/>
    <col min="2" max="2" width="11.28515625" customWidth="1"/>
    <col min="3" max="3" width="19.5703125" customWidth="1"/>
    <col min="4" max="4" width="10.140625" customWidth="1"/>
    <col min="5" max="5" width="13.5703125" customWidth="1"/>
    <col min="6" max="6" width="8.85546875" customWidth="1"/>
    <col min="7" max="7" width="16" customWidth="1"/>
    <col min="8" max="8" width="11.42578125" customWidth="1"/>
    <col min="9" max="9" width="11.85546875" customWidth="1"/>
    <col min="10" max="10" width="10.85546875" customWidth="1"/>
    <col min="11" max="11" width="11.5703125" customWidth="1"/>
    <col min="12" max="12" width="8.42578125" customWidth="1"/>
    <col min="13" max="13" width="10.5703125" customWidth="1"/>
    <col min="14" max="14" width="13.140625" style="16" customWidth="1"/>
    <col min="15" max="15" width="13.140625" customWidth="1"/>
    <col min="16" max="16" width="11.28515625" customWidth="1"/>
    <col min="17" max="17" width="11.28515625" style="16" customWidth="1"/>
    <col min="18" max="18" width="11.28515625" customWidth="1"/>
    <col min="19" max="19" width="4.28515625" customWidth="1"/>
  </cols>
  <sheetData>
    <row r="1" spans="1:19" ht="13.5" customHeight="1" x14ac:dyDescent="0.2">
      <c r="A1" s="1"/>
      <c r="B1" s="35" t="s">
        <v>652</v>
      </c>
      <c r="C1" s="69" t="s">
        <v>0</v>
      </c>
      <c r="D1" s="5"/>
      <c r="E1" s="27" t="s">
        <v>35</v>
      </c>
      <c r="F1" s="32">
        <f ca="1">NOW()</f>
        <v>44555.951334606485</v>
      </c>
      <c r="G1" s="32"/>
      <c r="H1" s="35" t="s">
        <v>361</v>
      </c>
      <c r="I1" s="34" t="s">
        <v>21</v>
      </c>
      <c r="J1" s="34"/>
      <c r="K1" s="34"/>
      <c r="L1" s="34"/>
      <c r="M1" s="5"/>
      <c r="N1" s="35"/>
      <c r="O1" s="34"/>
      <c r="P1" s="34"/>
      <c r="Q1" s="34"/>
      <c r="R1" s="34"/>
      <c r="S1" s="6"/>
    </row>
    <row r="2" spans="1:19" ht="18.75" customHeight="1" x14ac:dyDescent="0.2">
      <c r="A2" s="1"/>
      <c r="B2" s="2"/>
      <c r="C2" s="3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57.75" customHeight="1" x14ac:dyDescent="0.2">
      <c r="A3" s="1"/>
      <c r="B3" s="25" t="s">
        <v>1</v>
      </c>
      <c r="C3" s="3"/>
      <c r="D3" s="5"/>
      <c r="E3" s="5"/>
      <c r="F3" s="5"/>
      <c r="G3" s="5"/>
      <c r="H3" s="5"/>
      <c r="I3" s="4"/>
      <c r="J3" s="28"/>
      <c r="K3" s="31" t="s">
        <v>298</v>
      </c>
      <c r="L3" s="31"/>
      <c r="M3" s="31"/>
      <c r="N3" s="31"/>
      <c r="O3" s="31"/>
      <c r="P3" s="5"/>
      <c r="Q3" s="5"/>
      <c r="R3" s="5"/>
      <c r="S3" s="5"/>
    </row>
    <row r="4" spans="1:19" ht="18.75" customHeight="1" x14ac:dyDescent="0.2">
      <c r="A4" s="1"/>
      <c r="B4" s="24"/>
      <c r="C4" s="26" t="s">
        <v>295</v>
      </c>
      <c r="D4" s="5"/>
      <c r="E4" s="5"/>
      <c r="F4" s="5"/>
      <c r="G4" s="5"/>
      <c r="H4" s="5"/>
      <c r="I4" s="4"/>
      <c r="J4" s="5"/>
      <c r="K4" s="31"/>
      <c r="L4" s="31"/>
      <c r="M4" s="31"/>
      <c r="N4" s="31"/>
      <c r="O4" s="31"/>
      <c r="P4" s="5"/>
      <c r="Q4" s="5"/>
      <c r="R4" s="5"/>
      <c r="S4" s="5"/>
    </row>
    <row r="5" spans="1:19" ht="15.75" customHeight="1" thickBot="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29"/>
      <c r="Q5" s="29"/>
      <c r="R5" s="29"/>
      <c r="S5" s="29"/>
    </row>
    <row r="6" spans="1:19" ht="4.5" customHeight="1" thickTop="1" x14ac:dyDescent="0.2"/>
    <row r="7" spans="1:19" ht="4.5" customHeight="1" x14ac:dyDescent="0.2"/>
    <row r="8" spans="1:19" x14ac:dyDescent="0.2">
      <c r="C8" s="49" t="s">
        <v>2</v>
      </c>
      <c r="D8" s="70">
        <f ca="1">NOW()</f>
        <v>44555.951334606485</v>
      </c>
      <c r="E8" s="71"/>
      <c r="G8" s="50" t="s">
        <v>3</v>
      </c>
      <c r="H8" s="51"/>
      <c r="I8" s="94" t="s">
        <v>795</v>
      </c>
      <c r="J8" s="52"/>
      <c r="K8" s="53"/>
      <c r="M8" s="54" t="s">
        <v>9</v>
      </c>
      <c r="N8" s="55"/>
      <c r="O8" s="56" t="s">
        <v>10</v>
      </c>
      <c r="P8" s="81"/>
      <c r="Q8" s="57"/>
    </row>
    <row r="9" spans="1:19" ht="4.5" customHeight="1" x14ac:dyDescent="0.2">
      <c r="N9"/>
      <c r="Q9"/>
    </row>
    <row r="10" spans="1:19" ht="3.75" customHeight="1" x14ac:dyDescent="0.2">
      <c r="N10"/>
      <c r="Q10"/>
    </row>
    <row r="11" spans="1:19" ht="6.75" customHeight="1" x14ac:dyDescent="0.2"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3"/>
      <c r="N11"/>
      <c r="Q11"/>
    </row>
    <row r="12" spans="1:19" ht="6.75" customHeight="1" x14ac:dyDescent="0.2">
      <c r="B12" s="64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65"/>
      <c r="N12"/>
      <c r="Q12"/>
    </row>
    <row r="13" spans="1:19" x14ac:dyDescent="0.2">
      <c r="B13" s="64"/>
      <c r="C13" s="72" t="s">
        <v>5</v>
      </c>
      <c r="D13" s="75">
        <f>SUM(G20:G69)</f>
        <v>149888.66380000001</v>
      </c>
      <c r="E13" s="76"/>
      <c r="F13" s="72" t="s">
        <v>6</v>
      </c>
      <c r="G13" s="58"/>
      <c r="H13" s="95" t="s">
        <v>4</v>
      </c>
      <c r="I13" s="96"/>
      <c r="J13" s="58"/>
      <c r="K13" s="58"/>
      <c r="L13" s="58"/>
      <c r="M13" s="65"/>
      <c r="N13"/>
      <c r="Q13"/>
    </row>
    <row r="14" spans="1:19" x14ac:dyDescent="0.2">
      <c r="B14" s="64"/>
      <c r="C14" s="73"/>
      <c r="D14" s="77"/>
      <c r="E14" s="78"/>
      <c r="F14" s="73"/>
      <c r="G14" s="58"/>
      <c r="H14" s="97" t="s">
        <v>7</v>
      </c>
      <c r="I14" s="97" t="s">
        <v>8</v>
      </c>
      <c r="J14" s="58"/>
      <c r="K14" s="58"/>
      <c r="L14" s="58"/>
      <c r="M14" s="65"/>
      <c r="N14"/>
      <c r="Q14"/>
    </row>
    <row r="15" spans="1:19" x14ac:dyDescent="0.2">
      <c r="B15" s="64"/>
      <c r="C15" s="74"/>
      <c r="D15" s="79"/>
      <c r="E15" s="80"/>
      <c r="F15" s="74"/>
      <c r="G15" s="59"/>
      <c r="H15" s="11">
        <f>SUM(H20:H69)</f>
        <v>16.380799999999148</v>
      </c>
      <c r="I15" s="12">
        <f>SUM(I20:I69)</f>
        <v>-669.69460246085555</v>
      </c>
      <c r="J15" s="60"/>
      <c r="K15" s="58"/>
      <c r="L15" s="58"/>
      <c r="M15" s="65"/>
      <c r="N15"/>
      <c r="Q15"/>
    </row>
    <row r="16" spans="1:19" ht="6.75" customHeight="1" x14ac:dyDescent="0.2">
      <c r="B16" s="64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65"/>
      <c r="N16"/>
      <c r="Q16"/>
    </row>
    <row r="17" spans="2:30" ht="6" customHeight="1" x14ac:dyDescent="0.2">
      <c r="B17" s="66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8"/>
      <c r="N17"/>
      <c r="Q17"/>
    </row>
    <row r="18" spans="2:30" ht="6.75" customHeight="1" x14ac:dyDescent="0.2">
      <c r="N18"/>
      <c r="Q18"/>
    </row>
    <row r="19" spans="2:30" ht="36" customHeight="1" x14ac:dyDescent="0.2">
      <c r="B19" s="89" t="s">
        <v>554</v>
      </c>
      <c r="C19" s="89" t="s">
        <v>12</v>
      </c>
      <c r="D19" s="89" t="s">
        <v>13</v>
      </c>
      <c r="E19" s="89" t="s">
        <v>14</v>
      </c>
      <c r="F19" s="89" t="s">
        <v>15</v>
      </c>
      <c r="G19" s="89" t="s">
        <v>16</v>
      </c>
      <c r="H19" s="89" t="s">
        <v>17</v>
      </c>
      <c r="I19" s="89" t="s">
        <v>18</v>
      </c>
      <c r="J19" s="89" t="s">
        <v>560</v>
      </c>
      <c r="K19" s="89" t="s">
        <v>575</v>
      </c>
      <c r="L19" s="89" t="s">
        <v>574</v>
      </c>
      <c r="M19" s="89" t="s">
        <v>568</v>
      </c>
      <c r="Q19"/>
      <c r="AC19" s="88" t="s">
        <v>13</v>
      </c>
      <c r="AD19" s="88" t="s">
        <v>14</v>
      </c>
    </row>
    <row r="20" spans="2:30" ht="14.85" customHeight="1" x14ac:dyDescent="0.2">
      <c r="B20" s="82">
        <v>1</v>
      </c>
      <c r="C20" s="82">
        <v>10</v>
      </c>
      <c r="D20" s="91" t="s">
        <v>19</v>
      </c>
      <c r="E20" s="86" t="str">
        <f>IF(AND(C20&gt;0,D20&lt;&gt;"Symbol"), VLOOKUP(D20,'Rates Crypto'!D:N,11,),"")</f>
        <v>192,37</v>
      </c>
      <c r="F20" s="87">
        <f>IF(AND(C20&gt;0,D20&lt;&gt;"Symbol"),Таблица6[[#This Row],[PRICE USD]]-Таблица6[[#This Row],[previous minute price, USD2]],"")</f>
        <v>-0.35300000000000864</v>
      </c>
      <c r="G20" s="92">
        <f t="shared" ref="G20:G51" si="0">IF(AND(C20&gt;0,D20&lt;&gt;"Symbol"),C20*E20,"")</f>
        <v>1923.7</v>
      </c>
      <c r="H20" s="87">
        <f t="shared" ref="H20:H51" si="1">IF(AND(C20&gt;0,D20&lt;&gt;"Symbol"),G20-J20,"")</f>
        <v>-1.1800000000000637</v>
      </c>
      <c r="I20" s="87">
        <f t="shared" ref="I20:I51" si="2">IF(AND(C20&gt;0,D20&lt;&gt;"Symbol"),G20-K20,"")</f>
        <v>22.810671936759036</v>
      </c>
      <c r="J20" s="82">
        <f>IF(AND(Таблица6[[#This Row],[MY BALANCE]]&gt;0,Таблица6[[#This Row],[Symbol]]&lt;&gt;"Symbol"),VLOOKUP(_xlfn.VALUETOTEXT(Таблица6[[#This Row],[N]]),Table2[],2,)*Таблица6[[#This Row],[MY BALANCE]],"")</f>
        <v>1924.88</v>
      </c>
      <c r="K20" s="83">
        <f>IF(AND(Таблица6[[#This Row],[MY BALANCE]]&gt;0,Таблица6[[#This Row],[Symbol]]&lt;&gt;"Symbol"),Таблица6[[#This Row],[TOTAL in USD]]*100/(100+Таблица6[[#This Row],[prev 24H diff, %]]),"")</f>
        <v>1900.889328063241</v>
      </c>
      <c r="L20" s="82">
        <f>IF(AND(Таблица6[[#This Row],[MY BALANCE]]&gt;0,Таблица6[[#This Row],[Symbol]]&lt;&gt;"Symbol"),VLOOKUP(Таблица6[[#This Row],[Symbol]],Table_0[[Symbol]:[Chg 7D, %]],12,),"")</f>
        <v>1.2</v>
      </c>
      <c r="M20" s="82">
        <f>IF(AND(Таблица6[[#This Row],[MY BALANCE]]&gt;0,Таблица6[[#This Row],[Symbol]]&lt;&gt;"Symbol"),VLOOKUP(_xlfn.VALUETOTEXT(Таблица6[[#This Row],[N]]),Table1[],2,),"")</f>
        <v>192.72300000000001</v>
      </c>
      <c r="Q20"/>
      <c r="AC20" s="88">
        <f>Таблица6[[#This Row],[N]]</f>
        <v>1</v>
      </c>
      <c r="AD20" s="88" t="str">
        <f>Таблица6[[#This Row],[PRICE USD]]</f>
        <v>192,37</v>
      </c>
    </row>
    <row r="21" spans="2:30" ht="14.85" customHeight="1" x14ac:dyDescent="0.2">
      <c r="B21" s="82">
        <v>2</v>
      </c>
      <c r="C21" s="82">
        <v>1</v>
      </c>
      <c r="D21" s="91" t="s">
        <v>20</v>
      </c>
      <c r="E21" s="86" t="str">
        <f>IF(AND(C21&gt;0,D21&lt;&gt;"Symbol"), VLOOKUP(D21,'Rates Crypto'!D:N,11,),"")</f>
        <v>50764</v>
      </c>
      <c r="F21" s="87">
        <f>IF(AND(C21&gt;0,D21&lt;&gt;"Symbol"),Таблица6[[#This Row],[PRICE USD]]-Таблица6[[#This Row],[previous minute price, USD2]],"")</f>
        <v>-14.69999999999709</v>
      </c>
      <c r="G21" s="83">
        <f t="shared" si="0"/>
        <v>50764</v>
      </c>
      <c r="H21" s="87">
        <f t="shared" si="1"/>
        <v>-10.30000000000291</v>
      </c>
      <c r="I21" s="87">
        <f t="shared" si="2"/>
        <v>0</v>
      </c>
      <c r="J21" s="82">
        <f>IF(AND(Таблица6[[#This Row],[MY BALANCE]]&gt;0,Таблица6[[#This Row],[Symbol]]&lt;&gt;"Symbol"),VLOOKUP(_xlfn.VALUETOTEXT(Таблица6[[#This Row],[N]]),Table2[],2,)*Таблица6[[#This Row],[MY BALANCE]],"")</f>
        <v>50774.3</v>
      </c>
      <c r="K21" s="83">
        <f>IF(AND(Таблица6[[#This Row],[MY BALANCE]]&gt;0,Таблица6[[#This Row],[Symbol]]&lt;&gt;"Symbol"),Таблица6[[#This Row],[TOTAL in USD]]*100/(100+Таблица6[[#This Row],[prev 24H diff, %]]),"")</f>
        <v>50764</v>
      </c>
      <c r="L21" s="82">
        <f>IF(AND(Таблица6[[#This Row],[MY BALANCE]]&gt;0,Таблица6[[#This Row],[Symbol]]&lt;&gt;"Symbol"),VLOOKUP(Таблица6[[#This Row],[Symbol]],Table_0[[Symbol]:[Chg 7D, %]],12,),"")</f>
        <v>0</v>
      </c>
      <c r="M21" s="82">
        <f>IF(AND(Таблица6[[#This Row],[MY BALANCE]]&gt;0,Таблица6[[#This Row],[Symbol]]&lt;&gt;"Symbol"),VLOOKUP(_xlfn.VALUETOTEXT(Таблица6[[#This Row],[N]]),Table1[],2,),"")</f>
        <v>50778.7</v>
      </c>
      <c r="Q21"/>
      <c r="AC21" s="88">
        <f>Таблица6[[#This Row],[N]]</f>
        <v>2</v>
      </c>
      <c r="AD21" s="88" t="str">
        <f>Таблица6[[#This Row],[PRICE USD]]</f>
        <v>50764</v>
      </c>
    </row>
    <row r="22" spans="2:30" ht="14.85" customHeight="1" x14ac:dyDescent="0.2">
      <c r="B22" s="82">
        <v>3</v>
      </c>
      <c r="C22" s="82">
        <v>5</v>
      </c>
      <c r="D22" s="91" t="s">
        <v>22</v>
      </c>
      <c r="E22" s="86" t="str">
        <f>IF(AND(C22&gt;0,D22&lt;&gt;"Symbol"), VLOOKUP(D22,'Rates Crypto'!D:N,11,),"")</f>
        <v>4073,65</v>
      </c>
      <c r="F22" s="87">
        <f>IF(AND(C22&gt;0,D22&lt;&gt;"Symbol"),Таблица6[[#This Row],[PRICE USD]]-Таблица6[[#This Row],[previous minute price, USD2]],"")</f>
        <v>-1.0099999999997635</v>
      </c>
      <c r="G22" s="83">
        <f t="shared" si="0"/>
        <v>20368.25</v>
      </c>
      <c r="H22" s="87">
        <f t="shared" si="1"/>
        <v>-5.3499999999985448</v>
      </c>
      <c r="I22" s="87">
        <f t="shared" si="2"/>
        <v>-100.29587478645408</v>
      </c>
      <c r="J22" s="82">
        <f>IF(AND(Таблица6[[#This Row],[MY BALANCE]]&gt;0,Таблица6[[#This Row],[Symbol]]&lt;&gt;"Symbol"),VLOOKUP(_xlfn.VALUETOTEXT(Таблица6[[#This Row],[N]]),Table2[],2,)*Таблица6[[#This Row],[MY BALANCE]],"")</f>
        <v>20373.599999999999</v>
      </c>
      <c r="K22" s="83">
        <f>IF(AND(Таблица6[[#This Row],[MY BALANCE]]&gt;0,Таблица6[[#This Row],[Symbol]]&lt;&gt;"Symbol"),Таблица6[[#This Row],[TOTAL in USD]]*100/(100+Таблица6[[#This Row],[prev 24H diff, %]]),"")</f>
        <v>20468.545874786454</v>
      </c>
      <c r="L22" s="82">
        <f>IF(AND(Таблица6[[#This Row],[MY BALANCE]]&gt;0,Таблица6[[#This Row],[Symbol]]&lt;&gt;"Symbol"),VLOOKUP(Таблица6[[#This Row],[Symbol]],Table_0[[Symbol]:[Chg 7D, %]],12,),"")</f>
        <v>-0.49</v>
      </c>
      <c r="M22" s="82">
        <f>IF(AND(Таблица6[[#This Row],[MY BALANCE]]&gt;0,Таблица6[[#This Row],[Symbol]]&lt;&gt;"Symbol"),VLOOKUP(_xlfn.VALUETOTEXT(Таблица6[[#This Row],[N]]),Table1[],2,),"")</f>
        <v>4074.66</v>
      </c>
      <c r="Q22"/>
      <c r="AC22" s="88">
        <f>Таблица6[[#This Row],[N]]</f>
        <v>3</v>
      </c>
      <c r="AD22" s="88" t="str">
        <f>Таблица6[[#This Row],[PRICE USD]]</f>
        <v>4073,65</v>
      </c>
    </row>
    <row r="23" spans="2:30" ht="14.85" customHeight="1" x14ac:dyDescent="0.2">
      <c r="B23" s="82">
        <v>4</v>
      </c>
      <c r="C23" s="82">
        <v>100</v>
      </c>
      <c r="D23" s="91" t="s">
        <v>23</v>
      </c>
      <c r="E23" s="86" t="str">
        <f>IF(AND(C23&gt;0,D23&lt;&gt;"Symbol"), VLOOKUP(D23,'Rates Crypto'!D:N,11,),"")</f>
        <v>546</v>
      </c>
      <c r="F23" s="87">
        <f>IF(AND(C23&gt;0,D23&lt;&gt;"Symbol"),Таблица6[[#This Row],[PRICE USD]]-Таблица6[[#This Row],[previous minute price, USD2]],"")</f>
        <v>-0.28999999999996362</v>
      </c>
      <c r="G23" s="83">
        <f t="shared" si="0"/>
        <v>54600</v>
      </c>
      <c r="H23" s="87">
        <f t="shared" si="1"/>
        <v>9</v>
      </c>
      <c r="I23" s="87">
        <f t="shared" si="2"/>
        <v>-329.57746478873014</v>
      </c>
      <c r="J23" s="82">
        <f>IF(AND(Таблица6[[#This Row],[MY BALANCE]]&gt;0,Таблица6[[#This Row],[Symbol]]&lt;&gt;"Symbol"),VLOOKUP(_xlfn.VALUETOTEXT(Таблица6[[#This Row],[N]]),Table2[],2,)*Таблица6[[#This Row],[MY BALANCE]],"")</f>
        <v>54591</v>
      </c>
      <c r="K23" s="83">
        <f>IF(AND(Таблица6[[#This Row],[MY BALANCE]]&gt;0,Таблица6[[#This Row],[Symbol]]&lt;&gt;"Symbol"),Таблица6[[#This Row],[TOTAL in USD]]*100/(100+Таблица6[[#This Row],[prev 24H diff, %]]),"")</f>
        <v>54929.57746478873</v>
      </c>
      <c r="L23" s="82">
        <f>IF(AND(Таблица6[[#This Row],[MY BALANCE]]&gt;0,Таблица6[[#This Row],[Symbol]]&lt;&gt;"Symbol"),VLOOKUP(Таблица6[[#This Row],[Symbol]],Table_0[[Symbol]:[Chg 7D, %]],12,),"")</f>
        <v>-0.6</v>
      </c>
      <c r="M23" s="82">
        <f>IF(AND(Таблица6[[#This Row],[MY BALANCE]]&gt;0,Таблица6[[#This Row],[Symbol]]&lt;&gt;"Symbol"),VLOOKUP(_xlfn.VALUETOTEXT(Таблица6[[#This Row],[N]]),Table1[],2,),"")</f>
        <v>546.29</v>
      </c>
      <c r="Q23"/>
      <c r="AC23" s="88">
        <f>Таблица6[[#This Row],[N]]</f>
        <v>4</v>
      </c>
      <c r="AD23" s="88" t="str">
        <f>Таблица6[[#This Row],[PRICE USD]]</f>
        <v>546</v>
      </c>
    </row>
    <row r="24" spans="2:30" ht="14.85" customHeight="1" x14ac:dyDescent="0.2">
      <c r="B24" s="82">
        <v>5</v>
      </c>
      <c r="C24" s="82">
        <v>200</v>
      </c>
      <c r="D24" s="91" t="s">
        <v>26</v>
      </c>
      <c r="E24" s="86" t="str">
        <f>IF(AND(C24&gt;0,D24&lt;&gt;"Symbol"), VLOOKUP(D24,'Rates Crypto'!D:N,11,),"")</f>
        <v>0,92494</v>
      </c>
      <c r="F24" s="87">
        <f>IF(AND(C24&gt;0,D24&lt;&gt;"Symbol"),Таблица6[[#This Row],[PRICE USD]]-Таблица6[[#This Row],[previous minute price, USD2]],"")</f>
        <v>-1.1400000000000299E-3</v>
      </c>
      <c r="G24" s="83">
        <f t="shared" si="0"/>
        <v>184.988</v>
      </c>
      <c r="H24" s="87">
        <f t="shared" si="1"/>
        <v>-6.3999999999992951E-2</v>
      </c>
      <c r="I24" s="87">
        <f t="shared" si="2"/>
        <v>-4.0259981608255657</v>
      </c>
      <c r="J24" s="82">
        <f>IF(AND(Таблица6[[#This Row],[MY BALANCE]]&gt;0,Таблица6[[#This Row],[Symbol]]&lt;&gt;"Symbol"),VLOOKUP(_xlfn.VALUETOTEXT(Таблица6[[#This Row],[N]]),Table2[],2,)*Таблица6[[#This Row],[MY BALANCE]],"")</f>
        <v>185.05199999999999</v>
      </c>
      <c r="K24" s="83">
        <f>IF(AND(Таблица6[[#This Row],[MY BALANCE]]&gt;0,Таблица6[[#This Row],[Symbol]]&lt;&gt;"Symbol"),Таблица6[[#This Row],[TOTAL in USD]]*100/(100+Таблица6[[#This Row],[prev 24H diff, %]]),"")</f>
        <v>189.01399816082557</v>
      </c>
      <c r="L24" s="82">
        <f>IF(AND(Таблица6[[#This Row],[MY BALANCE]]&gt;0,Таблица6[[#This Row],[Symbol]]&lt;&gt;"Symbol"),VLOOKUP(Таблица6[[#This Row],[Symbol]],Table_0[[Symbol]:[Chg 7D, %]],12,),"")</f>
        <v>-2.13</v>
      </c>
      <c r="M24" s="82">
        <f>IF(AND(Таблица6[[#This Row],[MY BALANCE]]&gt;0,Таблица6[[#This Row],[Symbol]]&lt;&gt;"Symbol"),VLOOKUP(_xlfn.VALUETOTEXT(Таблица6[[#This Row],[N]]),Table1[],2,),"")</f>
        <v>0.92608000000000001</v>
      </c>
      <c r="Q24"/>
      <c r="AC24" s="88">
        <f>Таблица6[[#This Row],[N]]</f>
        <v>5</v>
      </c>
      <c r="AD24" s="88" t="str">
        <f>Таблица6[[#This Row],[PRICE USD]]</f>
        <v>0,92494</v>
      </c>
    </row>
    <row r="25" spans="2:30" ht="14.85" customHeight="1" x14ac:dyDescent="0.2">
      <c r="B25" s="82">
        <v>6</v>
      </c>
      <c r="C25" s="82">
        <v>50</v>
      </c>
      <c r="D25" s="91" t="s">
        <v>27</v>
      </c>
      <c r="E25" s="86" t="str">
        <f>IF(AND(C25&gt;0,D25&lt;&gt;"Symbol"), VLOOKUP(D25,'Rates Crypto'!D:N,11,),"")</f>
        <v>1,446</v>
      </c>
      <c r="F25" s="87">
        <f>IF(AND(C25&gt;0,D25&lt;&gt;"Symbol"),Таблица6[[#This Row],[PRICE USD]]-Таблица6[[#This Row],[previous minute price, USD2]],"")</f>
        <v>-1.2000000000000899E-3</v>
      </c>
      <c r="G25" s="83">
        <f t="shared" si="0"/>
        <v>72.3</v>
      </c>
      <c r="H25" s="87">
        <f t="shared" si="1"/>
        <v>0.14999999999999147</v>
      </c>
      <c r="I25" s="87">
        <f t="shared" si="2"/>
        <v>6.501148965931236E-2</v>
      </c>
      <c r="J25" s="82">
        <f>IF(AND(Таблица6[[#This Row],[MY BALANCE]]&gt;0,Таблица6[[#This Row],[Symbol]]&lt;&gt;"Symbol"),VLOOKUP(_xlfn.VALUETOTEXT(Таблица6[[#This Row],[N]]),Table2[],2,)*Таблица6[[#This Row],[MY BALANCE]],"")</f>
        <v>72.150000000000006</v>
      </c>
      <c r="K25" s="83">
        <f>IF(AND(Таблица6[[#This Row],[MY BALANCE]]&gt;0,Таблица6[[#This Row],[Symbol]]&lt;&gt;"Symbol"),Таблица6[[#This Row],[TOTAL in USD]]*100/(100+Таблица6[[#This Row],[prev 24H diff, %]]),"")</f>
        <v>72.234988510340685</v>
      </c>
      <c r="L25" s="82">
        <f>IF(AND(Таблица6[[#This Row],[MY BALANCE]]&gt;0,Таблица6[[#This Row],[Symbol]]&lt;&gt;"Symbol"),VLOOKUP(Таблица6[[#This Row],[Symbol]],Table_0[[Symbol]:[Chg 7D, %]],12,),"")</f>
        <v>0.09</v>
      </c>
      <c r="M25" s="82">
        <f>IF(AND(Таблица6[[#This Row],[MY BALANCE]]&gt;0,Таблица6[[#This Row],[Symbol]]&lt;&gt;"Symbol"),VLOOKUP(_xlfn.VALUETOTEXT(Таблица6[[#This Row],[N]]),Table1[],2,),"")</f>
        <v>1.4472</v>
      </c>
      <c r="Q25"/>
      <c r="AC25" s="88">
        <f>Таблица6[[#This Row],[N]]</f>
        <v>6</v>
      </c>
      <c r="AD25" s="88" t="str">
        <f>Таблица6[[#This Row],[PRICE USD]]</f>
        <v>1,446</v>
      </c>
    </row>
    <row r="26" spans="2:30" ht="14.85" customHeight="1" x14ac:dyDescent="0.2">
      <c r="B26" s="82">
        <v>7</v>
      </c>
      <c r="C26" s="82">
        <v>10000</v>
      </c>
      <c r="D26" s="91" t="s">
        <v>28</v>
      </c>
      <c r="E26" s="86" t="str">
        <f>IF(AND(C26&gt;0,D26&lt;&gt;"Symbol"), VLOOKUP(D26,'Rates Crypto'!D:N,11,),"")</f>
        <v>0,191083</v>
      </c>
      <c r="F26" s="87">
        <f>IF(AND(C26&gt;0,D26&lt;&gt;"Symbol"),Таблица6[[#This Row],[PRICE USD]]-Таблица6[[#This Row],[previous minute price, USD2]],"")</f>
        <v>-1.2200000000001099E-4</v>
      </c>
      <c r="G26" s="83">
        <f t="shared" si="0"/>
        <v>1910.83</v>
      </c>
      <c r="H26" s="87">
        <f t="shared" si="1"/>
        <v>-1.0599999999999454</v>
      </c>
      <c r="I26" s="87">
        <f t="shared" si="2"/>
        <v>37.099856834673574</v>
      </c>
      <c r="J26" s="82">
        <f>IF(AND(Таблица6[[#This Row],[MY BALANCE]]&gt;0,Таблица6[[#This Row],[Symbol]]&lt;&gt;"Symbol"),VLOOKUP(_xlfn.VALUETOTEXT(Таблица6[[#This Row],[N]]),Table2[],2,)*Таблица6[[#This Row],[MY BALANCE]],"")</f>
        <v>1911.8899999999999</v>
      </c>
      <c r="K26" s="83">
        <f>IF(AND(Таблица6[[#This Row],[MY BALANCE]]&gt;0,Таблица6[[#This Row],[Symbol]]&lt;&gt;"Symbol"),Таблица6[[#This Row],[TOTAL in USD]]*100/(100+Таблица6[[#This Row],[prev 24H diff, %]]),"")</f>
        <v>1873.7301431653264</v>
      </c>
      <c r="L26" s="82">
        <f>IF(AND(Таблица6[[#This Row],[MY BALANCE]]&gt;0,Таблица6[[#This Row],[Symbol]]&lt;&gt;"Symbol"),VLOOKUP(Таблица6[[#This Row],[Symbol]],Table_0[[Symbol]:[Chg 7D, %]],12,),"")</f>
        <v>1.98</v>
      </c>
      <c r="M26" s="82">
        <f>IF(AND(Таблица6[[#This Row],[MY BALANCE]]&gt;0,Таблица6[[#This Row],[Symbol]]&lt;&gt;"Symbol"),VLOOKUP(_xlfn.VALUETOTEXT(Таблица6[[#This Row],[N]]),Table1[],2,),"")</f>
        <v>0.19120500000000001</v>
      </c>
      <c r="Q26"/>
      <c r="AC26" s="88">
        <f>Таблица6[[#This Row],[N]]</f>
        <v>7</v>
      </c>
      <c r="AD26" s="88" t="str">
        <f>Таблица6[[#This Row],[PRICE USD]]</f>
        <v>0,191083</v>
      </c>
    </row>
    <row r="27" spans="2:30" ht="14.85" customHeight="1" x14ac:dyDescent="0.2">
      <c r="B27" s="82">
        <v>8</v>
      </c>
      <c r="C27" s="82">
        <v>500</v>
      </c>
      <c r="D27" s="91" t="s">
        <v>29</v>
      </c>
      <c r="E27" s="86" t="str">
        <f>IF(AND(C27&gt;0,D27&lt;&gt;"Symbol"), VLOOKUP(D27,'Rates Crypto'!D:N,11,),"")</f>
        <v>28,401</v>
      </c>
      <c r="F27" s="87">
        <f>IF(AND(C27&gt;0,D27&lt;&gt;"Symbol"),Таблица6[[#This Row],[PRICE USD]]-Таблица6[[#This Row],[previous minute price, USD2]],"")</f>
        <v>-1.9999999999999574E-2</v>
      </c>
      <c r="G27" s="83">
        <f t="shared" si="0"/>
        <v>14200.5</v>
      </c>
      <c r="H27" s="87">
        <f t="shared" si="1"/>
        <v>10</v>
      </c>
      <c r="I27" s="87">
        <f t="shared" si="2"/>
        <v>-264.71340531730675</v>
      </c>
      <c r="J27" s="82">
        <f>IF(AND(Таблица6[[#This Row],[MY BALANCE]]&gt;0,Таблица6[[#This Row],[Symbol]]&lt;&gt;"Symbol"),VLOOKUP(_xlfn.VALUETOTEXT(Таблица6[[#This Row],[N]]),Table2[],2,)*Таблица6[[#This Row],[MY BALANCE]],"")</f>
        <v>14190.5</v>
      </c>
      <c r="K27" s="83">
        <f>IF(AND(Таблица6[[#This Row],[MY BALANCE]]&gt;0,Таблица6[[#This Row],[Symbol]]&lt;&gt;"Symbol"),Таблица6[[#This Row],[TOTAL in USD]]*100/(100+Таблица6[[#This Row],[prev 24H diff, %]]),"")</f>
        <v>14465.213405317307</v>
      </c>
      <c r="L27" s="82">
        <f>IF(AND(Таблица6[[#This Row],[MY BALANCE]]&gt;0,Таблица6[[#This Row],[Symbol]]&lt;&gt;"Symbol"),VLOOKUP(Таблица6[[#This Row],[Symbol]],Table_0[[Symbol]:[Chg 7D, %]],12,),"")</f>
        <v>-1.83</v>
      </c>
      <c r="M27" s="82">
        <f>IF(AND(Таблица6[[#This Row],[MY BALANCE]]&gt;0,Таблица6[[#This Row],[Symbol]]&lt;&gt;"Symbol"),VLOOKUP(_xlfn.VALUETOTEXT(Таблица6[[#This Row],[N]]),Table1[],2,),"")</f>
        <v>28.420999999999999</v>
      </c>
      <c r="Q27"/>
      <c r="AC27" s="88">
        <f>Таблица6[[#This Row],[N]]</f>
        <v>8</v>
      </c>
      <c r="AD27" s="88" t="str">
        <f>Таблица6[[#This Row],[PRICE USD]]</f>
        <v>28,401</v>
      </c>
    </row>
    <row r="28" spans="2:30" ht="14.85" customHeight="1" x14ac:dyDescent="0.2">
      <c r="B28" s="82">
        <v>9</v>
      </c>
      <c r="C28" s="82">
        <v>3000</v>
      </c>
      <c r="D28" s="91" t="s">
        <v>30</v>
      </c>
      <c r="E28" s="86" t="str">
        <f>IF(AND(C28&gt;0,D28&lt;&gt;"Symbol"), VLOOKUP(D28,'Rates Crypto'!D:N,11,),"")</f>
        <v>0,000037</v>
      </c>
      <c r="F28" s="87">
        <f>IF(AND(C28&gt;0,D28&lt;&gt;"Symbol"),Таблица6[[#This Row],[PRICE USD]]-Таблица6[[#This Row],[previous minute price, USD2]],"")</f>
        <v>0</v>
      </c>
      <c r="G28" s="83">
        <f t="shared" si="0"/>
        <v>0.11099999999999999</v>
      </c>
      <c r="H28" s="87">
        <f t="shared" si="1"/>
        <v>0</v>
      </c>
      <c r="I28" s="87">
        <f t="shared" si="2"/>
        <v>-1.0872462890033213E-3</v>
      </c>
      <c r="J28" s="82">
        <f>IF(AND(Таблица6[[#This Row],[MY BALANCE]]&gt;0,Таблица6[[#This Row],[Symbol]]&lt;&gt;"Symbol"),VLOOKUP(_xlfn.VALUETOTEXT(Таблица6[[#This Row],[N]]),Table2[],2,)*Таблица6[[#This Row],[MY BALANCE]],"")</f>
        <v>0.11099999999999999</v>
      </c>
      <c r="K28" s="83">
        <f>IF(AND(Таблица6[[#This Row],[MY BALANCE]]&gt;0,Таблица6[[#This Row],[Symbol]]&lt;&gt;"Symbol"),Таблица6[[#This Row],[TOTAL in USD]]*100/(100+Таблица6[[#This Row],[prev 24H diff, %]]),"")</f>
        <v>0.11208724628900331</v>
      </c>
      <c r="L28" s="82">
        <f>IF(AND(Таблица6[[#This Row],[MY BALANCE]]&gt;0,Таблица6[[#This Row],[Symbol]]&lt;&gt;"Symbol"),VLOOKUP(Таблица6[[#This Row],[Symbol]],Table_0[[Symbol]:[Chg 7D, %]],12,),"")</f>
        <v>-0.97</v>
      </c>
      <c r="M28" s="82">
        <f>IF(AND(Таблица6[[#This Row],[MY BALANCE]]&gt;0,Таблица6[[#This Row],[Symbol]]&lt;&gt;"Symbol"),VLOOKUP(_xlfn.VALUETOTEXT(Таблица6[[#This Row],[N]]),Table1[],2,),"")</f>
        <v>3.6999999999999998E-5</v>
      </c>
      <c r="Q28"/>
      <c r="AC28" s="88">
        <f>Таблица6[[#This Row],[N]]</f>
        <v>9</v>
      </c>
      <c r="AD28" s="88" t="str">
        <f>Таблица6[[#This Row],[PRICE USD]]</f>
        <v>0,000037</v>
      </c>
    </row>
    <row r="29" spans="2:30" ht="14.85" customHeight="1" x14ac:dyDescent="0.2">
      <c r="B29" s="82">
        <v>10</v>
      </c>
      <c r="C29" s="82">
        <v>150</v>
      </c>
      <c r="D29" s="91" t="s">
        <v>31</v>
      </c>
      <c r="E29" s="86" t="str">
        <f>IF(AND(C29&gt;0,D29&lt;&gt;"Symbol"), VLOOKUP(D29,'Rates Crypto'!D:N,11,),"")</f>
        <v>2,595</v>
      </c>
      <c r="F29" s="87">
        <f>IF(AND(C29&gt;0,D29&lt;&gt;"Symbol"),Таблица6[[#This Row],[PRICE USD]]-Таблица6[[#This Row],[previous minute price, USD2]],"")</f>
        <v>-1.9999999999997797E-3</v>
      </c>
      <c r="G29" s="83">
        <f t="shared" si="0"/>
        <v>389.25000000000006</v>
      </c>
      <c r="H29" s="87">
        <f t="shared" si="1"/>
        <v>-0.44999999999993179</v>
      </c>
      <c r="I29" s="87">
        <f t="shared" si="2"/>
        <v>2.5137853949329383</v>
      </c>
      <c r="J29" s="82">
        <f>IF(AND(Таблица6[[#This Row],[MY BALANCE]]&gt;0,Таблица6[[#This Row],[Symbol]]&lt;&gt;"Symbol"),VLOOKUP(_xlfn.VALUETOTEXT(Таблица6[[#This Row],[N]]),Table2[],2,)*Таблица6[[#This Row],[MY BALANCE]],"")</f>
        <v>389.7</v>
      </c>
      <c r="K29" s="83">
        <f>IF(AND(Таблица6[[#This Row],[MY BALANCE]]&gt;0,Таблица6[[#This Row],[Symbol]]&lt;&gt;"Symbol"),Таблица6[[#This Row],[TOTAL in USD]]*100/(100+Таблица6[[#This Row],[prev 24H diff, %]]),"")</f>
        <v>386.73621460506712</v>
      </c>
      <c r="L29" s="82">
        <f>IF(AND(Таблица6[[#This Row],[MY BALANCE]]&gt;0,Таблица6[[#This Row],[Symbol]]&lt;&gt;"Symbol"),VLOOKUP(Таблица6[[#This Row],[Symbol]],Table_0[[Symbol]:[Chg 7D, %]],12,),"")</f>
        <v>0.65</v>
      </c>
      <c r="M29" s="82">
        <f>IF(AND(Таблица6[[#This Row],[MY BALANCE]]&gt;0,Таблица6[[#This Row],[Symbol]]&lt;&gt;"Symbol"),VLOOKUP(_xlfn.VALUETOTEXT(Таблица6[[#This Row],[N]]),Table1[],2,),"")</f>
        <v>2.597</v>
      </c>
      <c r="Q29"/>
      <c r="AC29" s="88">
        <f>Таблица6[[#This Row],[N]]</f>
        <v>10</v>
      </c>
      <c r="AD29" s="88" t="str">
        <f>Таблица6[[#This Row],[PRICE USD]]</f>
        <v>2,595</v>
      </c>
    </row>
    <row r="30" spans="2:30" ht="14.85" customHeight="1" x14ac:dyDescent="0.2">
      <c r="B30" s="82">
        <v>11</v>
      </c>
      <c r="C30" s="82">
        <v>10</v>
      </c>
      <c r="D30" s="91" t="s">
        <v>23</v>
      </c>
      <c r="E30" s="86" t="str">
        <f>IF(AND(C30&gt;0,D30&lt;&gt;"Symbol"), VLOOKUP(D30,'Rates Crypto'!D:N,11,),"")</f>
        <v>546</v>
      </c>
      <c r="F30" s="87">
        <f>IF(AND(C30&gt;0,D30&lt;&gt;"Symbol"),Таблица6[[#This Row],[PRICE USD]]-Таблица6[[#This Row],[previous minute price, USD2]],"")</f>
        <v>-0.28999999999996362</v>
      </c>
      <c r="G30" s="83">
        <f t="shared" si="0"/>
        <v>5460</v>
      </c>
      <c r="H30" s="87">
        <f t="shared" si="1"/>
        <v>0.9000000000005457</v>
      </c>
      <c r="I30" s="87">
        <f t="shared" si="2"/>
        <v>-32.95774647887265</v>
      </c>
      <c r="J30" s="82">
        <f>IF(AND(Таблица6[[#This Row],[MY BALANCE]]&gt;0,Таблица6[[#This Row],[Symbol]]&lt;&gt;"Symbol"),VLOOKUP(_xlfn.VALUETOTEXT(Таблица6[[#This Row],[N]]),Table2[],2,)*Таблица6[[#This Row],[MY BALANCE]],"")</f>
        <v>5459.0999999999995</v>
      </c>
      <c r="K30" s="83">
        <f>IF(AND(Таблица6[[#This Row],[MY BALANCE]]&gt;0,Таблица6[[#This Row],[Symbol]]&lt;&gt;"Symbol"),Таблица6[[#This Row],[TOTAL in USD]]*100/(100+Таблица6[[#This Row],[prev 24H diff, %]]),"")</f>
        <v>5492.9577464788727</v>
      </c>
      <c r="L30" s="82">
        <f>IF(AND(Таблица6[[#This Row],[MY BALANCE]]&gt;0,Таблица6[[#This Row],[Symbol]]&lt;&gt;"Symbol"),VLOOKUP(Таблица6[[#This Row],[Symbol]],Table_0[[Symbol]:[Chg 7D, %]],12,),"")</f>
        <v>-0.6</v>
      </c>
      <c r="M30" s="82">
        <f>IF(AND(Таблица6[[#This Row],[MY BALANCE]]&gt;0,Таблица6[[#This Row],[Symbol]]&lt;&gt;"Symbol"),VLOOKUP(_xlfn.VALUETOTEXT(Таблица6[[#This Row],[N]]),Table1[],2,),"")</f>
        <v>546.29</v>
      </c>
      <c r="Q30"/>
      <c r="AC30" s="88">
        <f>Таблица6[[#This Row],[N]]</f>
        <v>11</v>
      </c>
      <c r="AD30" s="88" t="str">
        <f>Таблица6[[#This Row],[PRICE USD]]</f>
        <v>546</v>
      </c>
    </row>
    <row r="31" spans="2:30" ht="14.85" customHeight="1" x14ac:dyDescent="0.2">
      <c r="B31" s="82">
        <v>12</v>
      </c>
      <c r="C31" s="82">
        <v>1</v>
      </c>
      <c r="D31" s="91" t="s">
        <v>87</v>
      </c>
      <c r="E31" s="86" t="str">
        <f>IF(AND(C31&gt;0,D31&lt;&gt;"Symbol"), VLOOKUP(D31,'Rates Crypto'!D:N,11,),"")</f>
        <v>14,7348</v>
      </c>
      <c r="F31" s="87">
        <f>IF(AND(C31&gt;0,D31&lt;&gt;"Symbol"),Таблица6[[#This Row],[PRICE USD]]-Таблица6[[#This Row],[previous minute price, USD2]],"")</f>
        <v>-1.9899999999999807E-2</v>
      </c>
      <c r="G31" s="83">
        <f t="shared" si="0"/>
        <v>14.7348</v>
      </c>
      <c r="H31" s="87">
        <f t="shared" si="1"/>
        <v>14.7348</v>
      </c>
      <c r="I31" s="87">
        <f t="shared" si="2"/>
        <v>-0.61235133840224876</v>
      </c>
      <c r="J31" s="82">
        <f>IF(AND(Таблица6[[#This Row],[MY BALANCE]]&gt;0,Таблица6[[#This Row],[Symbol]]&lt;&gt;"Symbol"),VLOOKUP(_xlfn.VALUETOTEXT(Таблица6[[#This Row],[N]]),Table2[],2,)*Таблица6[[#This Row],[MY BALANCE]],"")</f>
        <v>0</v>
      </c>
      <c r="K31" s="83">
        <f>IF(AND(Таблица6[[#This Row],[MY BALANCE]]&gt;0,Таблица6[[#This Row],[Symbol]]&lt;&gt;"Symbol"),Таблица6[[#This Row],[TOTAL in USD]]*100/(100+Таблица6[[#This Row],[prev 24H diff, %]]),"")</f>
        <v>15.347151338402249</v>
      </c>
      <c r="L31" s="82">
        <f>IF(AND(Таблица6[[#This Row],[MY BALANCE]]&gt;0,Таблица6[[#This Row],[Symbol]]&lt;&gt;"Symbol"),VLOOKUP(Таблица6[[#This Row],[Symbol]],Table_0[[Symbol]:[Chg 7D, %]],12,),"")</f>
        <v>-3.99</v>
      </c>
      <c r="M31" s="82">
        <f>IF(AND(Таблица6[[#This Row],[MY BALANCE]]&gt;0,Таблица6[[#This Row],[Symbol]]&lt;&gt;"Symbol"),VLOOKUP(_xlfn.VALUETOTEXT(Таблица6[[#This Row],[N]]),Table1[],2,),"")</f>
        <v>14.7547</v>
      </c>
      <c r="Q31"/>
      <c r="AC31" s="88">
        <f>Таблица6[[#This Row],[N]]</f>
        <v>12</v>
      </c>
      <c r="AD31" s="88" t="str">
        <f>Таблица6[[#This Row],[PRICE USD]]</f>
        <v>14,7348</v>
      </c>
    </row>
    <row r="32" spans="2:30" ht="14.85" customHeight="1" x14ac:dyDescent="0.2">
      <c r="B32" s="82">
        <v>13</v>
      </c>
      <c r="C32" s="82">
        <v>0</v>
      </c>
      <c r="D32" s="91" t="s">
        <v>13</v>
      </c>
      <c r="E32" s="86" t="str">
        <f>IF(AND(C32&gt;0,D32&lt;&gt;"Symbol"), VLOOKUP(D32,'Rates Crypto'!D:N,11,),"")</f>
        <v/>
      </c>
      <c r="F32" s="87" t="str">
        <f>IF(AND(C32&gt;0,D32&lt;&gt;"Symbol"),Таблица6[[#This Row],[PRICE USD]]-Таблица6[[#This Row],[previous minute price, USD2]],"")</f>
        <v/>
      </c>
      <c r="G32" s="83" t="str">
        <f t="shared" si="0"/>
        <v/>
      </c>
      <c r="H32" s="87" t="str">
        <f t="shared" si="1"/>
        <v/>
      </c>
      <c r="I32" s="87" t="str">
        <f t="shared" si="2"/>
        <v/>
      </c>
      <c r="J32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2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2" s="82" t="str">
        <f>IF(AND(Таблица6[[#This Row],[MY BALANCE]]&gt;0,Таблица6[[#This Row],[Symbol]]&lt;&gt;"Symbol"),VLOOKUP(Таблица6[[#This Row],[Symbol]],Table_0[[Symbol]:[Chg 7D, %]],12,),"")</f>
        <v/>
      </c>
      <c r="M32" s="82" t="str">
        <f>IF(AND(Таблица6[[#This Row],[MY BALANCE]]&gt;0,Таблица6[[#This Row],[Symbol]]&lt;&gt;"Symbol"),VLOOKUP(_xlfn.VALUETOTEXT(Таблица6[[#This Row],[N]]),Table1[],2,),"")</f>
        <v/>
      </c>
      <c r="Q32"/>
      <c r="AC32" s="88">
        <f>Таблица6[[#This Row],[N]]</f>
        <v>13</v>
      </c>
      <c r="AD32" s="88" t="str">
        <f>Таблица6[[#This Row],[PRICE USD]]</f>
        <v/>
      </c>
    </row>
    <row r="33" spans="2:30" ht="14.85" customHeight="1" x14ac:dyDescent="0.2">
      <c r="B33" s="82">
        <v>14</v>
      </c>
      <c r="C33" s="82">
        <v>0</v>
      </c>
      <c r="D33" s="91" t="s">
        <v>13</v>
      </c>
      <c r="E33" s="86" t="str">
        <f>IF(AND(C33&gt;0,D33&lt;&gt;"Symbol"), VLOOKUP(D33,'Rates Crypto'!D:N,11,),"")</f>
        <v/>
      </c>
      <c r="F33" s="87" t="str">
        <f>IF(AND(C33&gt;0,D33&lt;&gt;"Symbol"),Таблица6[[#This Row],[PRICE USD]]-Таблица6[[#This Row],[previous minute price, USD2]],"")</f>
        <v/>
      </c>
      <c r="G33" s="83" t="str">
        <f t="shared" si="0"/>
        <v/>
      </c>
      <c r="H33" s="87" t="str">
        <f t="shared" si="1"/>
        <v/>
      </c>
      <c r="I33" s="87" t="str">
        <f t="shared" si="2"/>
        <v/>
      </c>
      <c r="J33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3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3" s="82" t="str">
        <f>IF(AND(Таблица6[[#This Row],[MY BALANCE]]&gt;0,Таблица6[[#This Row],[Symbol]]&lt;&gt;"Symbol"),VLOOKUP(Таблица6[[#This Row],[Symbol]],Table_0[[Symbol]:[Chg 7D, %]],12,),"")</f>
        <v/>
      </c>
      <c r="M33" s="82" t="str">
        <f>IF(AND(Таблица6[[#This Row],[MY BALANCE]]&gt;0,Таблица6[[#This Row],[Symbol]]&lt;&gt;"Symbol"),VLOOKUP(_xlfn.VALUETOTEXT(Таблица6[[#This Row],[N]]),Table1[],2,),"")</f>
        <v/>
      </c>
      <c r="Q33"/>
      <c r="AC33" s="88">
        <f>Таблица6[[#This Row],[N]]</f>
        <v>14</v>
      </c>
      <c r="AD33" s="88" t="str">
        <f>Таблица6[[#This Row],[PRICE USD]]</f>
        <v/>
      </c>
    </row>
    <row r="34" spans="2:30" ht="14.85" customHeight="1" x14ac:dyDescent="0.2">
      <c r="B34" s="82">
        <v>15</v>
      </c>
      <c r="C34" s="82">
        <v>0</v>
      </c>
      <c r="D34" s="91" t="s">
        <v>13</v>
      </c>
      <c r="E34" s="86" t="str">
        <f>IF(AND(C34&gt;0,D34&lt;&gt;"Symbol"), VLOOKUP(D34,'Rates Crypto'!D:N,11,),"")</f>
        <v/>
      </c>
      <c r="F34" s="87" t="str">
        <f>IF(AND(C34&gt;0,D34&lt;&gt;"Symbol"),Таблица6[[#This Row],[PRICE USD]]-Таблица6[[#This Row],[previous minute price, USD2]],"")</f>
        <v/>
      </c>
      <c r="G34" s="83" t="str">
        <f t="shared" si="0"/>
        <v/>
      </c>
      <c r="H34" s="87" t="str">
        <f t="shared" si="1"/>
        <v/>
      </c>
      <c r="I34" s="87" t="str">
        <f t="shared" si="2"/>
        <v/>
      </c>
      <c r="J34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4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4" s="82" t="str">
        <f>IF(AND(Таблица6[[#This Row],[MY BALANCE]]&gt;0,Таблица6[[#This Row],[Symbol]]&lt;&gt;"Symbol"),VLOOKUP(Таблица6[[#This Row],[Symbol]],Table_0[[Symbol]:[Chg 7D, %]],12,),"")</f>
        <v/>
      </c>
      <c r="M34" s="82" t="str">
        <f>IF(AND(Таблица6[[#This Row],[MY BALANCE]]&gt;0,Таблица6[[#This Row],[Symbol]]&lt;&gt;"Symbol"),VLOOKUP(_xlfn.VALUETOTEXT(Таблица6[[#This Row],[N]]),Table1[],2,),"")</f>
        <v/>
      </c>
      <c r="Q34"/>
      <c r="AC34" s="88">
        <f>Таблица6[[#This Row],[N]]</f>
        <v>15</v>
      </c>
      <c r="AD34" s="88" t="str">
        <f>Таблица6[[#This Row],[PRICE USD]]</f>
        <v/>
      </c>
    </row>
    <row r="35" spans="2:30" ht="14.85" customHeight="1" x14ac:dyDescent="0.2">
      <c r="B35" s="82">
        <v>16</v>
      </c>
      <c r="C35" s="82">
        <v>0</v>
      </c>
      <c r="D35" s="91" t="s">
        <v>13</v>
      </c>
      <c r="E35" s="86" t="str">
        <f>IF(AND(C35&gt;0,D35&lt;&gt;"Symbol"), VLOOKUP(D35,'Rates Crypto'!D:N,11,),"")</f>
        <v/>
      </c>
      <c r="F35" s="87" t="str">
        <f>IF(AND(C35&gt;0,D35&lt;&gt;"Symbol"),Таблица6[[#This Row],[PRICE USD]]-Таблица6[[#This Row],[previous minute price, USD2]],"")</f>
        <v/>
      </c>
      <c r="G35" s="83" t="str">
        <f t="shared" si="0"/>
        <v/>
      </c>
      <c r="H35" s="87" t="str">
        <f t="shared" si="1"/>
        <v/>
      </c>
      <c r="I35" s="87" t="str">
        <f t="shared" si="2"/>
        <v/>
      </c>
      <c r="J35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5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5" s="82" t="str">
        <f>IF(AND(Таблица6[[#This Row],[MY BALANCE]]&gt;0,Таблица6[[#This Row],[Symbol]]&lt;&gt;"Symbol"),VLOOKUP(Таблица6[[#This Row],[Symbol]],Table_0[[Symbol]:[Chg 7D, %]],12,),"")</f>
        <v/>
      </c>
      <c r="M35" s="82" t="str">
        <f>IF(AND(Таблица6[[#This Row],[MY BALANCE]]&gt;0,Таблица6[[#This Row],[Symbol]]&lt;&gt;"Symbol"),VLOOKUP(_xlfn.VALUETOTEXT(Таблица6[[#This Row],[N]]),Table1[],2,),"")</f>
        <v/>
      </c>
      <c r="Q35"/>
      <c r="AC35" s="88">
        <f>Таблица6[[#This Row],[N]]</f>
        <v>16</v>
      </c>
      <c r="AD35" s="88" t="str">
        <f>Таблица6[[#This Row],[PRICE USD]]</f>
        <v/>
      </c>
    </row>
    <row r="36" spans="2:30" ht="14.85" customHeight="1" x14ac:dyDescent="0.2">
      <c r="B36" s="82">
        <v>17</v>
      </c>
      <c r="C36" s="82">
        <v>0</v>
      </c>
      <c r="D36" s="91" t="s">
        <v>13</v>
      </c>
      <c r="E36" s="86" t="str">
        <f>IF(AND(C36&gt;0,D36&lt;&gt;"Symbol"), VLOOKUP(D36,'Rates Crypto'!D:N,11,),"")</f>
        <v/>
      </c>
      <c r="F36" s="87" t="str">
        <f>IF(AND(C36&gt;0,D36&lt;&gt;"Symbol"),Таблица6[[#This Row],[PRICE USD]]-Таблица6[[#This Row],[previous minute price, USD2]],"")</f>
        <v/>
      </c>
      <c r="G36" s="83" t="str">
        <f t="shared" si="0"/>
        <v/>
      </c>
      <c r="H36" s="87" t="str">
        <f t="shared" si="1"/>
        <v/>
      </c>
      <c r="I36" s="87" t="str">
        <f t="shared" si="2"/>
        <v/>
      </c>
      <c r="J36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6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6" s="82" t="str">
        <f>IF(AND(Таблица6[[#This Row],[MY BALANCE]]&gt;0,Таблица6[[#This Row],[Symbol]]&lt;&gt;"Symbol"),VLOOKUP(Таблица6[[#This Row],[Symbol]],Table_0[[Symbol]:[Chg 7D, %]],12,),"")</f>
        <v/>
      </c>
      <c r="M36" s="82" t="str">
        <f>IF(AND(Таблица6[[#This Row],[MY BALANCE]]&gt;0,Таблица6[[#This Row],[Symbol]]&lt;&gt;"Symbol"),VLOOKUP(_xlfn.VALUETOTEXT(Таблица6[[#This Row],[N]]),Table1[],2,),"")</f>
        <v/>
      </c>
      <c r="Q36"/>
      <c r="AC36" s="88">
        <f>Таблица6[[#This Row],[N]]</f>
        <v>17</v>
      </c>
      <c r="AD36" s="88" t="str">
        <f>Таблица6[[#This Row],[PRICE USD]]</f>
        <v/>
      </c>
    </row>
    <row r="37" spans="2:30" ht="14.85" customHeight="1" x14ac:dyDescent="0.2">
      <c r="B37" s="82">
        <v>18</v>
      </c>
      <c r="C37" s="82">
        <v>0</v>
      </c>
      <c r="D37" s="91" t="s">
        <v>13</v>
      </c>
      <c r="E37" s="86" t="str">
        <f>IF(AND(C37&gt;0,D37&lt;&gt;"Symbol"), VLOOKUP(D37,'Rates Crypto'!D:N,11,),"")</f>
        <v/>
      </c>
      <c r="F37" s="87" t="str">
        <f>IF(AND(C37&gt;0,D37&lt;&gt;"Symbol"),Таблица6[[#This Row],[PRICE USD]]-Таблица6[[#This Row],[previous minute price, USD2]],"")</f>
        <v/>
      </c>
      <c r="G37" s="83" t="str">
        <f t="shared" si="0"/>
        <v/>
      </c>
      <c r="H37" s="87" t="str">
        <f t="shared" si="1"/>
        <v/>
      </c>
      <c r="I37" s="87" t="str">
        <f t="shared" si="2"/>
        <v/>
      </c>
      <c r="J37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7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7" s="82" t="str">
        <f>IF(AND(Таблица6[[#This Row],[MY BALANCE]]&gt;0,Таблица6[[#This Row],[Symbol]]&lt;&gt;"Symbol"),VLOOKUP(Таблица6[[#This Row],[Symbol]],Table_0[[Symbol]:[Chg 7D, %]],12,),"")</f>
        <v/>
      </c>
      <c r="M37" s="82" t="str">
        <f>IF(AND(Таблица6[[#This Row],[MY BALANCE]]&gt;0,Таблица6[[#This Row],[Symbol]]&lt;&gt;"Symbol"),VLOOKUP(_xlfn.VALUETOTEXT(Таблица6[[#This Row],[N]]),Table1[],2,),"")</f>
        <v/>
      </c>
      <c r="Q37"/>
      <c r="AC37" s="88">
        <f>Таблица6[[#This Row],[N]]</f>
        <v>18</v>
      </c>
      <c r="AD37" s="88" t="str">
        <f>Таблица6[[#This Row],[PRICE USD]]</f>
        <v/>
      </c>
    </row>
    <row r="38" spans="2:30" ht="14.85" customHeight="1" x14ac:dyDescent="0.2">
      <c r="B38" s="82">
        <v>19</v>
      </c>
      <c r="C38" s="82">
        <v>0</v>
      </c>
      <c r="D38" s="91" t="s">
        <v>13</v>
      </c>
      <c r="E38" s="86" t="str">
        <f>IF(AND(C38&gt;0,D38&lt;&gt;"Symbol"), VLOOKUP(D38,'Rates Crypto'!D:N,11,),"")</f>
        <v/>
      </c>
      <c r="F38" s="87" t="str">
        <f>IF(AND(C38&gt;0,D38&lt;&gt;"Symbol"),Таблица6[[#This Row],[PRICE USD]]-Таблица6[[#This Row],[previous minute price, USD2]],"")</f>
        <v/>
      </c>
      <c r="G38" s="83" t="str">
        <f t="shared" si="0"/>
        <v/>
      </c>
      <c r="H38" s="87" t="str">
        <f t="shared" si="1"/>
        <v/>
      </c>
      <c r="I38" s="87" t="str">
        <f t="shared" si="2"/>
        <v/>
      </c>
      <c r="J38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8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8" s="82" t="str">
        <f>IF(AND(Таблица6[[#This Row],[MY BALANCE]]&gt;0,Таблица6[[#This Row],[Symbol]]&lt;&gt;"Symbol"),VLOOKUP(Таблица6[[#This Row],[Symbol]],Table_0[[Symbol]:[Chg 7D, %]],12,),"")</f>
        <v/>
      </c>
      <c r="M38" s="82" t="str">
        <f>IF(AND(Таблица6[[#This Row],[MY BALANCE]]&gt;0,Таблица6[[#This Row],[Symbol]]&lt;&gt;"Symbol"),VLOOKUP(_xlfn.VALUETOTEXT(Таблица6[[#This Row],[N]]),Table1[],2,),"")</f>
        <v/>
      </c>
      <c r="Q38"/>
      <c r="AC38" s="88">
        <f>Таблица6[[#This Row],[N]]</f>
        <v>19</v>
      </c>
      <c r="AD38" s="88" t="str">
        <f>Таблица6[[#This Row],[PRICE USD]]</f>
        <v/>
      </c>
    </row>
    <row r="39" spans="2:30" ht="14.85" customHeight="1" x14ac:dyDescent="0.2">
      <c r="B39" s="82">
        <v>20</v>
      </c>
      <c r="C39" s="82">
        <v>0</v>
      </c>
      <c r="D39" s="91" t="s">
        <v>13</v>
      </c>
      <c r="E39" s="86" t="str">
        <f>IF(AND(C39&gt;0,D39&lt;&gt;"Symbol"), VLOOKUP(D39,'Rates Crypto'!D:N,11,),"")</f>
        <v/>
      </c>
      <c r="F39" s="87" t="str">
        <f>IF(AND(C39&gt;0,D39&lt;&gt;"Symbol"),Таблица6[[#This Row],[PRICE USD]]-Таблица6[[#This Row],[previous minute price, USD2]],"")</f>
        <v/>
      </c>
      <c r="G39" s="83" t="str">
        <f t="shared" si="0"/>
        <v/>
      </c>
      <c r="H39" s="87" t="str">
        <f t="shared" si="1"/>
        <v/>
      </c>
      <c r="I39" s="87" t="str">
        <f t="shared" si="2"/>
        <v/>
      </c>
      <c r="J39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39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39" s="82" t="str">
        <f>IF(AND(Таблица6[[#This Row],[MY BALANCE]]&gt;0,Таблица6[[#This Row],[Symbol]]&lt;&gt;"Symbol"),VLOOKUP(Таблица6[[#This Row],[Symbol]],Table_0[[Symbol]:[Chg 7D, %]],12,),"")</f>
        <v/>
      </c>
      <c r="M39" s="82" t="str">
        <f>IF(AND(Таблица6[[#This Row],[MY BALANCE]]&gt;0,Таблица6[[#This Row],[Symbol]]&lt;&gt;"Symbol"),VLOOKUP(_xlfn.VALUETOTEXT(Таблица6[[#This Row],[N]]),Table1[],2,),"")</f>
        <v/>
      </c>
      <c r="Q39"/>
      <c r="AC39" s="88">
        <f>Таблица6[[#This Row],[N]]</f>
        <v>20</v>
      </c>
      <c r="AD39" s="88" t="str">
        <f>Таблица6[[#This Row],[PRICE USD]]</f>
        <v/>
      </c>
    </row>
    <row r="40" spans="2:30" ht="14.85" customHeight="1" x14ac:dyDescent="0.2">
      <c r="B40" s="82">
        <v>21</v>
      </c>
      <c r="C40" s="82">
        <v>0</v>
      </c>
      <c r="D40" s="91" t="s">
        <v>13</v>
      </c>
      <c r="E40" s="86" t="str">
        <f>IF(AND(C40&gt;0,D40&lt;&gt;"Symbol"), VLOOKUP(D40,'Rates Crypto'!D:N,11,),"")</f>
        <v/>
      </c>
      <c r="F40" s="87" t="str">
        <f>IF(AND(C40&gt;0,D40&lt;&gt;"Symbol"),Таблица6[[#This Row],[PRICE USD]]-Таблица6[[#This Row],[previous minute price, USD2]],"")</f>
        <v/>
      </c>
      <c r="G40" s="83" t="str">
        <f t="shared" si="0"/>
        <v/>
      </c>
      <c r="H40" s="87" t="str">
        <f t="shared" si="1"/>
        <v/>
      </c>
      <c r="I40" s="87" t="str">
        <f t="shared" si="2"/>
        <v/>
      </c>
      <c r="J40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0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0" s="82" t="str">
        <f>IF(AND(Таблица6[[#This Row],[MY BALANCE]]&gt;0,Таблица6[[#This Row],[Symbol]]&lt;&gt;"Symbol"),VLOOKUP(Таблица6[[#This Row],[Symbol]],Table_0[[Symbol]:[Chg 7D, %]],12,),"")</f>
        <v/>
      </c>
      <c r="M40" s="82" t="str">
        <f>IF(AND(Таблица6[[#This Row],[MY BALANCE]]&gt;0,Таблица6[[#This Row],[Symbol]]&lt;&gt;"Symbol"),VLOOKUP(_xlfn.VALUETOTEXT(Таблица6[[#This Row],[N]]),Table1[],2,),"")</f>
        <v/>
      </c>
      <c r="Q40"/>
      <c r="AC40" s="88">
        <f>Таблица6[[#This Row],[N]]</f>
        <v>21</v>
      </c>
      <c r="AD40" s="88" t="str">
        <f>Таблица6[[#This Row],[PRICE USD]]</f>
        <v/>
      </c>
    </row>
    <row r="41" spans="2:30" ht="14.85" customHeight="1" x14ac:dyDescent="0.2">
      <c r="B41" s="82">
        <v>22</v>
      </c>
      <c r="C41" s="82">
        <v>0</v>
      </c>
      <c r="D41" s="91" t="s">
        <v>13</v>
      </c>
      <c r="E41" s="86" t="str">
        <f>IF(AND(C41&gt;0,D41&lt;&gt;"Symbol"), VLOOKUP(D41,'Rates Crypto'!D:N,11,),"")</f>
        <v/>
      </c>
      <c r="F41" s="87" t="str">
        <f>IF(AND(C41&gt;0,D41&lt;&gt;"Symbol"),Таблица6[[#This Row],[PRICE USD]]-Таблица6[[#This Row],[previous minute price, USD2]],"")</f>
        <v/>
      </c>
      <c r="G41" s="83" t="str">
        <f t="shared" si="0"/>
        <v/>
      </c>
      <c r="H41" s="87" t="str">
        <f t="shared" si="1"/>
        <v/>
      </c>
      <c r="I41" s="87" t="str">
        <f t="shared" si="2"/>
        <v/>
      </c>
      <c r="J41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1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1" s="82" t="str">
        <f>IF(AND(Таблица6[[#This Row],[MY BALANCE]]&gt;0,Таблица6[[#This Row],[Symbol]]&lt;&gt;"Symbol"),VLOOKUP(Таблица6[[#This Row],[Symbol]],Table_0[[Symbol]:[Chg 7D, %]],12,),"")</f>
        <v/>
      </c>
      <c r="M41" s="82" t="str">
        <f>IF(AND(Таблица6[[#This Row],[MY BALANCE]]&gt;0,Таблица6[[#This Row],[Symbol]]&lt;&gt;"Symbol"),VLOOKUP(_xlfn.VALUETOTEXT(Таблица6[[#This Row],[N]]),Table1[],2,),"")</f>
        <v/>
      </c>
      <c r="Q41"/>
      <c r="AC41" s="88">
        <f>Таблица6[[#This Row],[N]]</f>
        <v>22</v>
      </c>
      <c r="AD41" s="88" t="str">
        <f>Таблица6[[#This Row],[PRICE USD]]</f>
        <v/>
      </c>
    </row>
    <row r="42" spans="2:30" ht="14.85" customHeight="1" x14ac:dyDescent="0.2">
      <c r="B42" s="82">
        <v>23</v>
      </c>
      <c r="C42" s="82">
        <v>0</v>
      </c>
      <c r="D42" s="91" t="s">
        <v>13</v>
      </c>
      <c r="E42" s="86" t="str">
        <f>IF(AND(C42&gt;0,D42&lt;&gt;"Symbol"), VLOOKUP(D42,'Rates Crypto'!D:N,11,),"")</f>
        <v/>
      </c>
      <c r="F42" s="87" t="str">
        <f>IF(AND(C42&gt;0,D42&lt;&gt;"Symbol"),Таблица6[[#This Row],[PRICE USD]]-Таблица6[[#This Row],[previous minute price, USD2]],"")</f>
        <v/>
      </c>
      <c r="G42" s="83" t="str">
        <f t="shared" si="0"/>
        <v/>
      </c>
      <c r="H42" s="87" t="str">
        <f t="shared" si="1"/>
        <v/>
      </c>
      <c r="I42" s="87" t="str">
        <f t="shared" si="2"/>
        <v/>
      </c>
      <c r="J42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2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2" s="82" t="str">
        <f>IF(AND(Таблица6[[#This Row],[MY BALANCE]]&gt;0,Таблица6[[#This Row],[Symbol]]&lt;&gt;"Symbol"),VLOOKUP(Таблица6[[#This Row],[Symbol]],Table_0[[Symbol]:[Chg 7D, %]],12,),"")</f>
        <v/>
      </c>
      <c r="M42" s="82" t="str">
        <f>IF(AND(Таблица6[[#This Row],[MY BALANCE]]&gt;0,Таблица6[[#This Row],[Symbol]]&lt;&gt;"Symbol"),VLOOKUP(_xlfn.VALUETOTEXT(Таблица6[[#This Row],[N]]),Table1[],2,),"")</f>
        <v/>
      </c>
      <c r="Q42"/>
      <c r="AC42" s="88">
        <f>Таблица6[[#This Row],[N]]</f>
        <v>23</v>
      </c>
      <c r="AD42" s="88" t="str">
        <f>Таблица6[[#This Row],[PRICE USD]]</f>
        <v/>
      </c>
    </row>
    <row r="43" spans="2:30" ht="14.85" customHeight="1" x14ac:dyDescent="0.2">
      <c r="B43" s="82">
        <v>24</v>
      </c>
      <c r="C43" s="82">
        <v>0</v>
      </c>
      <c r="D43" s="91" t="s">
        <v>13</v>
      </c>
      <c r="E43" s="86" t="str">
        <f>IF(AND(C43&gt;0,D43&lt;&gt;"Symbol"), VLOOKUP(D43,'Rates Crypto'!D:N,11,),"")</f>
        <v/>
      </c>
      <c r="F43" s="87" t="str">
        <f>IF(AND(C43&gt;0,D43&lt;&gt;"Symbol"),Таблица6[[#This Row],[PRICE USD]]-Таблица6[[#This Row],[previous minute price, USD2]],"")</f>
        <v/>
      </c>
      <c r="G43" s="83" t="str">
        <f t="shared" si="0"/>
        <v/>
      </c>
      <c r="H43" s="87" t="str">
        <f t="shared" si="1"/>
        <v/>
      </c>
      <c r="I43" s="87" t="str">
        <f t="shared" si="2"/>
        <v/>
      </c>
      <c r="J43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3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3" s="82" t="str">
        <f>IF(AND(Таблица6[[#This Row],[MY BALANCE]]&gt;0,Таблица6[[#This Row],[Symbol]]&lt;&gt;"Symbol"),VLOOKUP(Таблица6[[#This Row],[Symbol]],Table_0[[Symbol]:[Chg 7D, %]],12,),"")</f>
        <v/>
      </c>
      <c r="M43" s="82" t="str">
        <f>IF(AND(Таблица6[[#This Row],[MY BALANCE]]&gt;0,Таблица6[[#This Row],[Symbol]]&lt;&gt;"Symbol"),VLOOKUP(_xlfn.VALUETOTEXT(Таблица6[[#This Row],[N]]),Table1[],2,),"")</f>
        <v/>
      </c>
      <c r="Q43"/>
      <c r="AC43" s="88">
        <f>Таблица6[[#This Row],[N]]</f>
        <v>24</v>
      </c>
      <c r="AD43" s="88" t="str">
        <f>Таблица6[[#This Row],[PRICE USD]]</f>
        <v/>
      </c>
    </row>
    <row r="44" spans="2:30" ht="14.85" customHeight="1" x14ac:dyDescent="0.2">
      <c r="B44" s="82">
        <v>25</v>
      </c>
      <c r="C44" s="82">
        <v>0</v>
      </c>
      <c r="D44" s="91" t="s">
        <v>13</v>
      </c>
      <c r="E44" s="86" t="str">
        <f>IF(AND(C44&gt;0,D44&lt;&gt;"Symbol"), VLOOKUP(D44,'Rates Crypto'!D:N,11,),"")</f>
        <v/>
      </c>
      <c r="F44" s="87" t="str">
        <f>IF(AND(C44&gt;0,D44&lt;&gt;"Symbol"),Таблица6[[#This Row],[PRICE USD]]-Таблица6[[#This Row],[previous minute price, USD2]],"")</f>
        <v/>
      </c>
      <c r="G44" s="83" t="str">
        <f t="shared" si="0"/>
        <v/>
      </c>
      <c r="H44" s="87" t="str">
        <f t="shared" si="1"/>
        <v/>
      </c>
      <c r="I44" s="87" t="str">
        <f t="shared" si="2"/>
        <v/>
      </c>
      <c r="J44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4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4" s="82" t="str">
        <f>IF(AND(Таблица6[[#This Row],[MY BALANCE]]&gt;0,Таблица6[[#This Row],[Symbol]]&lt;&gt;"Symbol"),VLOOKUP(Таблица6[[#This Row],[Symbol]],Table_0[[Symbol]:[Chg 7D, %]],12,),"")</f>
        <v/>
      </c>
      <c r="M44" s="82" t="str">
        <f>IF(AND(Таблица6[[#This Row],[MY BALANCE]]&gt;0,Таблица6[[#This Row],[Symbol]]&lt;&gt;"Symbol"),VLOOKUP(_xlfn.VALUETOTEXT(Таблица6[[#This Row],[N]]),Table1[],2,),"")</f>
        <v/>
      </c>
      <c r="Q44"/>
      <c r="AC44" s="88">
        <f>Таблица6[[#This Row],[N]]</f>
        <v>25</v>
      </c>
      <c r="AD44" s="88" t="str">
        <f>Таблица6[[#This Row],[PRICE USD]]</f>
        <v/>
      </c>
    </row>
    <row r="45" spans="2:30" ht="14.85" customHeight="1" x14ac:dyDescent="0.2">
      <c r="B45" s="82">
        <v>26</v>
      </c>
      <c r="C45" s="82">
        <v>0</v>
      </c>
      <c r="D45" s="91" t="s">
        <v>13</v>
      </c>
      <c r="E45" s="86" t="str">
        <f>IF(AND(C45&gt;0,D45&lt;&gt;"Symbol"), VLOOKUP(D45,'Rates Crypto'!D:N,11,),"")</f>
        <v/>
      </c>
      <c r="F45" s="87" t="str">
        <f>IF(AND(C45&gt;0,D45&lt;&gt;"Symbol"),Таблица6[[#This Row],[PRICE USD]]-Таблица6[[#This Row],[previous minute price, USD2]],"")</f>
        <v/>
      </c>
      <c r="G45" s="83" t="str">
        <f t="shared" si="0"/>
        <v/>
      </c>
      <c r="H45" s="87" t="str">
        <f t="shared" si="1"/>
        <v/>
      </c>
      <c r="I45" s="87" t="str">
        <f t="shared" si="2"/>
        <v/>
      </c>
      <c r="J45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5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5" s="82" t="str">
        <f>IF(AND(Таблица6[[#This Row],[MY BALANCE]]&gt;0,Таблица6[[#This Row],[Symbol]]&lt;&gt;"Symbol"),VLOOKUP(Таблица6[[#This Row],[Symbol]],Table_0[[Symbol]:[Chg 7D, %]],12,),"")</f>
        <v/>
      </c>
      <c r="M45" s="82" t="str">
        <f>IF(AND(Таблица6[[#This Row],[MY BALANCE]]&gt;0,Таблица6[[#This Row],[Symbol]]&lt;&gt;"Symbol"),VLOOKUP(_xlfn.VALUETOTEXT(Таблица6[[#This Row],[N]]),Table1[],2,),"")</f>
        <v/>
      </c>
      <c r="Q45"/>
      <c r="AC45" s="88">
        <f>Таблица6[[#This Row],[N]]</f>
        <v>26</v>
      </c>
      <c r="AD45" s="88" t="str">
        <f>Таблица6[[#This Row],[PRICE USD]]</f>
        <v/>
      </c>
    </row>
    <row r="46" spans="2:30" ht="14.85" customHeight="1" x14ac:dyDescent="0.2">
      <c r="B46" s="82">
        <v>27</v>
      </c>
      <c r="C46" s="82">
        <v>0</v>
      </c>
      <c r="D46" s="91" t="s">
        <v>13</v>
      </c>
      <c r="E46" s="86" t="str">
        <f>IF(AND(C46&gt;0,D46&lt;&gt;"Symbol"), VLOOKUP(D46,'Rates Crypto'!D:N,11,),"")</f>
        <v/>
      </c>
      <c r="F46" s="87" t="str">
        <f>IF(AND(C46&gt;0,D46&lt;&gt;"Symbol"),Таблица6[[#This Row],[PRICE USD]]-Таблица6[[#This Row],[previous minute price, USD2]],"")</f>
        <v/>
      </c>
      <c r="G46" s="83" t="str">
        <f t="shared" si="0"/>
        <v/>
      </c>
      <c r="H46" s="87" t="str">
        <f t="shared" si="1"/>
        <v/>
      </c>
      <c r="I46" s="87" t="str">
        <f t="shared" si="2"/>
        <v/>
      </c>
      <c r="J46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6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6" s="82" t="str">
        <f>IF(AND(Таблица6[[#This Row],[MY BALANCE]]&gt;0,Таблица6[[#This Row],[Symbol]]&lt;&gt;"Symbol"),VLOOKUP(Таблица6[[#This Row],[Symbol]],Table_0[[Symbol]:[Chg 7D, %]],12,),"")</f>
        <v/>
      </c>
      <c r="M46" s="82" t="str">
        <f>IF(AND(Таблица6[[#This Row],[MY BALANCE]]&gt;0,Таблица6[[#This Row],[Symbol]]&lt;&gt;"Symbol"),VLOOKUP(_xlfn.VALUETOTEXT(Таблица6[[#This Row],[N]]),Table1[],2,),"")</f>
        <v/>
      </c>
      <c r="Q46"/>
      <c r="AC46" s="88">
        <f>Таблица6[[#This Row],[N]]</f>
        <v>27</v>
      </c>
      <c r="AD46" s="88" t="str">
        <f>Таблица6[[#This Row],[PRICE USD]]</f>
        <v/>
      </c>
    </row>
    <row r="47" spans="2:30" ht="14.85" customHeight="1" x14ac:dyDescent="0.2">
      <c r="B47" s="82">
        <v>28</v>
      </c>
      <c r="C47" s="82">
        <v>0</v>
      </c>
      <c r="D47" s="91" t="s">
        <v>13</v>
      </c>
      <c r="E47" s="86" t="str">
        <f>IF(AND(C47&gt;0,D47&lt;&gt;"Symbol"), VLOOKUP(D47,'Rates Crypto'!D:N,11,),"")</f>
        <v/>
      </c>
      <c r="F47" s="87" t="str">
        <f>IF(AND(C47&gt;0,D47&lt;&gt;"Symbol"),Таблица6[[#This Row],[PRICE USD]]-Таблица6[[#This Row],[previous minute price, USD2]],"")</f>
        <v/>
      </c>
      <c r="G47" s="83" t="str">
        <f t="shared" si="0"/>
        <v/>
      </c>
      <c r="H47" s="87" t="str">
        <f t="shared" si="1"/>
        <v/>
      </c>
      <c r="I47" s="87" t="str">
        <f t="shared" si="2"/>
        <v/>
      </c>
      <c r="J47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7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7" s="82" t="str">
        <f>IF(AND(Таблица6[[#This Row],[MY BALANCE]]&gt;0,Таблица6[[#This Row],[Symbol]]&lt;&gt;"Symbol"),VLOOKUP(Таблица6[[#This Row],[Symbol]],Table_0[[Symbol]:[Chg 7D, %]],12,),"")</f>
        <v/>
      </c>
      <c r="M47" s="82" t="str">
        <f>IF(AND(Таблица6[[#This Row],[MY BALANCE]]&gt;0,Таблица6[[#This Row],[Symbol]]&lt;&gt;"Symbol"),VLOOKUP(_xlfn.VALUETOTEXT(Таблица6[[#This Row],[N]]),Table1[],2,),"")</f>
        <v/>
      </c>
      <c r="Q47"/>
      <c r="AC47" s="88">
        <f>Таблица6[[#This Row],[N]]</f>
        <v>28</v>
      </c>
      <c r="AD47" s="88" t="str">
        <f>Таблица6[[#This Row],[PRICE USD]]</f>
        <v/>
      </c>
    </row>
    <row r="48" spans="2:30" ht="14.85" customHeight="1" x14ac:dyDescent="0.2">
      <c r="B48" s="82">
        <v>29</v>
      </c>
      <c r="C48" s="82">
        <v>0</v>
      </c>
      <c r="D48" s="91" t="s">
        <v>13</v>
      </c>
      <c r="E48" s="86" t="str">
        <f>IF(AND(C48&gt;0,D48&lt;&gt;"Symbol"), VLOOKUP(D48,'Rates Crypto'!D:N,11,),"")</f>
        <v/>
      </c>
      <c r="F48" s="87" t="str">
        <f>IF(AND(C48&gt;0,D48&lt;&gt;"Symbol"),Таблица6[[#This Row],[PRICE USD]]-Таблица6[[#This Row],[previous minute price, USD2]],"")</f>
        <v/>
      </c>
      <c r="G48" s="83" t="str">
        <f t="shared" si="0"/>
        <v/>
      </c>
      <c r="H48" s="87" t="str">
        <f t="shared" si="1"/>
        <v/>
      </c>
      <c r="I48" s="87" t="str">
        <f t="shared" si="2"/>
        <v/>
      </c>
      <c r="J48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8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8" s="82" t="str">
        <f>IF(AND(Таблица6[[#This Row],[MY BALANCE]]&gt;0,Таблица6[[#This Row],[Symbol]]&lt;&gt;"Symbol"),VLOOKUP(Таблица6[[#This Row],[Symbol]],Table_0[[Symbol]:[Chg 7D, %]],12,),"")</f>
        <v/>
      </c>
      <c r="M48" s="82" t="str">
        <f>IF(AND(Таблица6[[#This Row],[MY BALANCE]]&gt;0,Таблица6[[#This Row],[Symbol]]&lt;&gt;"Symbol"),VLOOKUP(_xlfn.VALUETOTEXT(Таблица6[[#This Row],[N]]),Table1[],2,),"")</f>
        <v/>
      </c>
      <c r="Q48"/>
      <c r="AC48" s="88">
        <f>Таблица6[[#This Row],[N]]</f>
        <v>29</v>
      </c>
      <c r="AD48" s="88" t="str">
        <f>Таблица6[[#This Row],[PRICE USD]]</f>
        <v/>
      </c>
    </row>
    <row r="49" spans="2:30" ht="14.85" customHeight="1" x14ac:dyDescent="0.2">
      <c r="B49" s="82">
        <v>30</v>
      </c>
      <c r="C49" s="82">
        <v>0</v>
      </c>
      <c r="D49" s="91" t="s">
        <v>13</v>
      </c>
      <c r="E49" s="86" t="str">
        <f>IF(AND(C49&gt;0,D49&lt;&gt;"Symbol"), VLOOKUP(D49,'Rates Crypto'!D:N,11,),"")</f>
        <v/>
      </c>
      <c r="F49" s="87" t="str">
        <f>IF(AND(C49&gt;0,D49&lt;&gt;"Symbol"),Таблица6[[#This Row],[PRICE USD]]-Таблица6[[#This Row],[previous minute price, USD2]],"")</f>
        <v/>
      </c>
      <c r="G49" s="83" t="str">
        <f t="shared" si="0"/>
        <v/>
      </c>
      <c r="H49" s="87" t="str">
        <f t="shared" si="1"/>
        <v/>
      </c>
      <c r="I49" s="87" t="str">
        <f t="shared" si="2"/>
        <v/>
      </c>
      <c r="J49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49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49" s="82" t="str">
        <f>IF(AND(Таблица6[[#This Row],[MY BALANCE]]&gt;0,Таблица6[[#This Row],[Symbol]]&lt;&gt;"Symbol"),VLOOKUP(Таблица6[[#This Row],[Symbol]],Table_0[[Symbol]:[Chg 7D, %]],12,),"")</f>
        <v/>
      </c>
      <c r="M49" s="82" t="str">
        <f>IF(AND(Таблица6[[#This Row],[MY BALANCE]]&gt;0,Таблица6[[#This Row],[Symbol]]&lt;&gt;"Symbol"),VLOOKUP(_xlfn.VALUETOTEXT(Таблица6[[#This Row],[N]]),Table1[],2,),"")</f>
        <v/>
      </c>
      <c r="Q49"/>
      <c r="AC49" s="88">
        <f>Таблица6[[#This Row],[N]]</f>
        <v>30</v>
      </c>
      <c r="AD49" s="88" t="str">
        <f>Таблица6[[#This Row],[PRICE USD]]</f>
        <v/>
      </c>
    </row>
    <row r="50" spans="2:30" ht="14.85" customHeight="1" x14ac:dyDescent="0.2">
      <c r="B50" s="82">
        <v>31</v>
      </c>
      <c r="C50" s="82">
        <v>0</v>
      </c>
      <c r="D50" s="91" t="s">
        <v>13</v>
      </c>
      <c r="E50" s="86" t="str">
        <f>IF(AND(C50&gt;0,D50&lt;&gt;"Symbol"), VLOOKUP(D50,'Rates Crypto'!D:N,11,),"")</f>
        <v/>
      </c>
      <c r="F50" s="87" t="str">
        <f>IF(AND(C50&gt;0,D50&lt;&gt;"Symbol"),Таблица6[[#This Row],[PRICE USD]]-Таблица6[[#This Row],[previous minute price, USD2]],"")</f>
        <v/>
      </c>
      <c r="G50" s="83" t="str">
        <f t="shared" si="0"/>
        <v/>
      </c>
      <c r="H50" s="87" t="str">
        <f t="shared" si="1"/>
        <v/>
      </c>
      <c r="I50" s="87" t="str">
        <f t="shared" si="2"/>
        <v/>
      </c>
      <c r="J50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0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0" s="82" t="str">
        <f>IF(AND(Таблица6[[#This Row],[MY BALANCE]]&gt;0,Таблица6[[#This Row],[Symbol]]&lt;&gt;"Symbol"),VLOOKUP(Таблица6[[#This Row],[Symbol]],Table_0[[Symbol]:[Chg 7D, %]],12,),"")</f>
        <v/>
      </c>
      <c r="M50" s="82" t="str">
        <f>IF(AND(Таблица6[[#This Row],[MY BALANCE]]&gt;0,Таблица6[[#This Row],[Symbol]]&lt;&gt;"Symbol"),VLOOKUP(_xlfn.VALUETOTEXT(Таблица6[[#This Row],[N]]),Table1[],2,),"")</f>
        <v/>
      </c>
      <c r="Q50"/>
      <c r="AC50" s="88">
        <f>Таблица6[[#This Row],[N]]</f>
        <v>31</v>
      </c>
      <c r="AD50" s="88" t="str">
        <f>Таблица6[[#This Row],[PRICE USD]]</f>
        <v/>
      </c>
    </row>
    <row r="51" spans="2:30" ht="14.85" customHeight="1" x14ac:dyDescent="0.2">
      <c r="B51" s="82">
        <v>32</v>
      </c>
      <c r="C51" s="82">
        <v>0</v>
      </c>
      <c r="D51" s="91" t="s">
        <v>13</v>
      </c>
      <c r="E51" s="86" t="str">
        <f>IF(AND(C51&gt;0,D51&lt;&gt;"Symbol"), VLOOKUP(D51,'Rates Crypto'!D:N,11,),"")</f>
        <v/>
      </c>
      <c r="F51" s="87" t="str">
        <f>IF(AND(C51&gt;0,D51&lt;&gt;"Symbol"),Таблица6[[#This Row],[PRICE USD]]-Таблица6[[#This Row],[previous minute price, USD2]],"")</f>
        <v/>
      </c>
      <c r="G51" s="83" t="str">
        <f t="shared" si="0"/>
        <v/>
      </c>
      <c r="H51" s="87" t="str">
        <f t="shared" si="1"/>
        <v/>
      </c>
      <c r="I51" s="87" t="str">
        <f t="shared" si="2"/>
        <v/>
      </c>
      <c r="J51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1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1" s="82" t="str">
        <f>IF(AND(Таблица6[[#This Row],[MY BALANCE]]&gt;0,Таблица6[[#This Row],[Symbol]]&lt;&gt;"Symbol"),VLOOKUP(Таблица6[[#This Row],[Symbol]],Table_0[[Symbol]:[Chg 7D, %]],12,),"")</f>
        <v/>
      </c>
      <c r="M51" s="82" t="str">
        <f>IF(AND(Таблица6[[#This Row],[MY BALANCE]]&gt;0,Таблица6[[#This Row],[Symbol]]&lt;&gt;"Symbol"),VLOOKUP(_xlfn.VALUETOTEXT(Таблица6[[#This Row],[N]]),Table1[],2,),"")</f>
        <v/>
      </c>
      <c r="Q51"/>
      <c r="AC51" s="88">
        <f>Таблица6[[#This Row],[N]]</f>
        <v>32</v>
      </c>
      <c r="AD51" s="88" t="str">
        <f>Таблица6[[#This Row],[PRICE USD]]</f>
        <v/>
      </c>
    </row>
    <row r="52" spans="2:30" ht="14.85" customHeight="1" x14ac:dyDescent="0.2">
      <c r="B52" s="82">
        <v>33</v>
      </c>
      <c r="C52" s="82">
        <v>0</v>
      </c>
      <c r="D52" s="91" t="s">
        <v>13</v>
      </c>
      <c r="E52" s="86" t="str">
        <f>IF(AND(C52&gt;0,D52&lt;&gt;"Symbol"), VLOOKUP(D52,'Rates Crypto'!D:N,11,),"")</f>
        <v/>
      </c>
      <c r="F52" s="87" t="str">
        <f>IF(AND(C52&gt;0,D52&lt;&gt;"Symbol"),Таблица6[[#This Row],[PRICE USD]]-Таблица6[[#This Row],[previous minute price, USD2]],"")</f>
        <v/>
      </c>
      <c r="G52" s="83" t="str">
        <f t="shared" ref="G52:G69" si="3">IF(AND(C52&gt;0,D52&lt;&gt;"Symbol"),C52*E52,"")</f>
        <v/>
      </c>
      <c r="H52" s="87" t="str">
        <f t="shared" ref="H52:H83" si="4">IF(AND(C52&gt;0,D52&lt;&gt;"Symbol"),G52-J52,"")</f>
        <v/>
      </c>
      <c r="I52" s="87" t="str">
        <f t="shared" ref="I52:I69" si="5">IF(AND(C52&gt;0,D52&lt;&gt;"Symbol"),G52-K52,"")</f>
        <v/>
      </c>
      <c r="J52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2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2" s="82" t="str">
        <f>IF(AND(Таблица6[[#This Row],[MY BALANCE]]&gt;0,Таблица6[[#This Row],[Symbol]]&lt;&gt;"Symbol"),VLOOKUP(Таблица6[[#This Row],[Symbol]],Table_0[[Symbol]:[Chg 7D, %]],12,),"")</f>
        <v/>
      </c>
      <c r="M52" s="82" t="str">
        <f>IF(AND(Таблица6[[#This Row],[MY BALANCE]]&gt;0,Таблица6[[#This Row],[Symbol]]&lt;&gt;"Symbol"),VLOOKUP(_xlfn.VALUETOTEXT(Таблица6[[#This Row],[N]]),Table1[],2,),"")</f>
        <v/>
      </c>
      <c r="Q52"/>
      <c r="AC52" s="88">
        <f>Таблица6[[#This Row],[N]]</f>
        <v>33</v>
      </c>
      <c r="AD52" s="88" t="str">
        <f>Таблица6[[#This Row],[PRICE USD]]</f>
        <v/>
      </c>
    </row>
    <row r="53" spans="2:30" ht="14.85" customHeight="1" x14ac:dyDescent="0.2">
      <c r="B53" s="82">
        <v>34</v>
      </c>
      <c r="C53" s="82">
        <v>0</v>
      </c>
      <c r="D53" s="91" t="s">
        <v>13</v>
      </c>
      <c r="E53" s="86" t="str">
        <f>IF(AND(C53&gt;0,D53&lt;&gt;"Symbol"), VLOOKUP(D53,'Rates Crypto'!D:N,11,),"")</f>
        <v/>
      </c>
      <c r="F53" s="87" t="str">
        <f>IF(AND(C53&gt;0,D53&lt;&gt;"Symbol"),Таблица6[[#This Row],[PRICE USD]]-Таблица6[[#This Row],[previous minute price, USD2]],"")</f>
        <v/>
      </c>
      <c r="G53" s="83" t="str">
        <f t="shared" si="3"/>
        <v/>
      </c>
      <c r="H53" s="87" t="str">
        <f t="shared" si="4"/>
        <v/>
      </c>
      <c r="I53" s="87" t="str">
        <f t="shared" si="5"/>
        <v/>
      </c>
      <c r="J53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3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3" s="82" t="str">
        <f>IF(AND(Таблица6[[#This Row],[MY BALANCE]]&gt;0,Таблица6[[#This Row],[Symbol]]&lt;&gt;"Symbol"),VLOOKUP(Таблица6[[#This Row],[Symbol]],Table_0[[Symbol]:[Chg 7D, %]],12,),"")</f>
        <v/>
      </c>
      <c r="M53" s="82" t="str">
        <f>IF(AND(Таблица6[[#This Row],[MY BALANCE]]&gt;0,Таблица6[[#This Row],[Symbol]]&lt;&gt;"Symbol"),VLOOKUP(_xlfn.VALUETOTEXT(Таблица6[[#This Row],[N]]),Table1[],2,),"")</f>
        <v/>
      </c>
      <c r="Q53"/>
      <c r="AC53" s="88">
        <f>Таблица6[[#This Row],[N]]</f>
        <v>34</v>
      </c>
      <c r="AD53" s="88" t="str">
        <f>Таблица6[[#This Row],[PRICE USD]]</f>
        <v/>
      </c>
    </row>
    <row r="54" spans="2:30" ht="14.85" customHeight="1" x14ac:dyDescent="0.2">
      <c r="B54" s="82">
        <v>35</v>
      </c>
      <c r="C54" s="82">
        <v>0</v>
      </c>
      <c r="D54" s="91" t="s">
        <v>13</v>
      </c>
      <c r="E54" s="86" t="str">
        <f>IF(AND(C54&gt;0,D54&lt;&gt;"Symbol"), VLOOKUP(D54,'Rates Crypto'!D:N,11,),"")</f>
        <v/>
      </c>
      <c r="F54" s="87" t="str">
        <f>IF(AND(C54&gt;0,D54&lt;&gt;"Symbol"),Таблица6[[#This Row],[PRICE USD]]-Таблица6[[#This Row],[previous minute price, USD2]],"")</f>
        <v/>
      </c>
      <c r="G54" s="83" t="str">
        <f t="shared" si="3"/>
        <v/>
      </c>
      <c r="H54" s="87" t="str">
        <f t="shared" si="4"/>
        <v/>
      </c>
      <c r="I54" s="87" t="str">
        <f t="shared" si="5"/>
        <v/>
      </c>
      <c r="J54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4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4" s="82" t="str">
        <f>IF(AND(Таблица6[[#This Row],[MY BALANCE]]&gt;0,Таблица6[[#This Row],[Symbol]]&lt;&gt;"Symbol"),VLOOKUP(Таблица6[[#This Row],[Symbol]],Table_0[[Symbol]:[Chg 7D, %]],12,),"")</f>
        <v/>
      </c>
      <c r="M54" s="82" t="str">
        <f>IF(AND(Таблица6[[#This Row],[MY BALANCE]]&gt;0,Таблица6[[#This Row],[Symbol]]&lt;&gt;"Symbol"),VLOOKUP(_xlfn.VALUETOTEXT(Таблица6[[#This Row],[N]]),Table1[],2,),"")</f>
        <v/>
      </c>
      <c r="Q54"/>
      <c r="AC54" s="88">
        <f>Таблица6[[#This Row],[N]]</f>
        <v>35</v>
      </c>
      <c r="AD54" s="88" t="str">
        <f>Таблица6[[#This Row],[PRICE USD]]</f>
        <v/>
      </c>
    </row>
    <row r="55" spans="2:30" ht="14.85" customHeight="1" x14ac:dyDescent="0.2">
      <c r="B55" s="82">
        <v>36</v>
      </c>
      <c r="C55" s="82">
        <v>0</v>
      </c>
      <c r="D55" s="91" t="s">
        <v>13</v>
      </c>
      <c r="E55" s="86" t="str">
        <f>IF(AND(C55&gt;0,D55&lt;&gt;"Symbol"), VLOOKUP(D55,'Rates Crypto'!D:N,11,),"")</f>
        <v/>
      </c>
      <c r="F55" s="87" t="str">
        <f>IF(AND(C55&gt;0,D55&lt;&gt;"Symbol"),Таблица6[[#This Row],[PRICE USD]]-Таблица6[[#This Row],[previous minute price, USD2]],"")</f>
        <v/>
      </c>
      <c r="G55" s="83" t="str">
        <f t="shared" si="3"/>
        <v/>
      </c>
      <c r="H55" s="87" t="str">
        <f t="shared" si="4"/>
        <v/>
      </c>
      <c r="I55" s="87" t="str">
        <f t="shared" si="5"/>
        <v/>
      </c>
      <c r="J55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5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5" s="82" t="str">
        <f>IF(AND(Таблица6[[#This Row],[MY BALANCE]]&gt;0,Таблица6[[#This Row],[Symbol]]&lt;&gt;"Symbol"),VLOOKUP(Таблица6[[#This Row],[Symbol]],Table_0[[Symbol]:[Chg 7D, %]],12,),"")</f>
        <v/>
      </c>
      <c r="M55" s="82" t="str">
        <f>IF(AND(Таблица6[[#This Row],[MY BALANCE]]&gt;0,Таблица6[[#This Row],[Symbol]]&lt;&gt;"Symbol"),VLOOKUP(_xlfn.VALUETOTEXT(Таблица6[[#This Row],[N]]),Table1[],2,),"")</f>
        <v/>
      </c>
      <c r="Q55"/>
      <c r="AC55" s="88">
        <f>Таблица6[[#This Row],[N]]</f>
        <v>36</v>
      </c>
      <c r="AD55" s="88" t="str">
        <f>Таблица6[[#This Row],[PRICE USD]]</f>
        <v/>
      </c>
    </row>
    <row r="56" spans="2:30" ht="14.85" customHeight="1" x14ac:dyDescent="0.2">
      <c r="B56" s="82">
        <v>37</v>
      </c>
      <c r="C56" s="82">
        <v>0</v>
      </c>
      <c r="D56" s="91" t="s">
        <v>13</v>
      </c>
      <c r="E56" s="86" t="str">
        <f>IF(AND(C56&gt;0,D56&lt;&gt;"Symbol"), VLOOKUP(D56,'Rates Crypto'!D:N,11,),"")</f>
        <v/>
      </c>
      <c r="F56" s="87" t="str">
        <f>IF(AND(C56&gt;0,D56&lt;&gt;"Symbol"),Таблица6[[#This Row],[PRICE USD]]-Таблица6[[#This Row],[previous minute price, USD2]],"")</f>
        <v/>
      </c>
      <c r="G56" s="83" t="str">
        <f t="shared" si="3"/>
        <v/>
      </c>
      <c r="H56" s="87" t="str">
        <f t="shared" si="4"/>
        <v/>
      </c>
      <c r="I56" s="87" t="str">
        <f t="shared" si="5"/>
        <v/>
      </c>
      <c r="J56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6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6" s="82" t="str">
        <f>IF(AND(Таблица6[[#This Row],[MY BALANCE]]&gt;0,Таблица6[[#This Row],[Symbol]]&lt;&gt;"Symbol"),VLOOKUP(Таблица6[[#This Row],[Symbol]],Table_0[[Symbol]:[Chg 7D, %]],12,),"")</f>
        <v/>
      </c>
      <c r="M56" s="82" t="str">
        <f>IF(AND(Таблица6[[#This Row],[MY BALANCE]]&gt;0,Таблица6[[#This Row],[Symbol]]&lt;&gt;"Symbol"),VLOOKUP(_xlfn.VALUETOTEXT(Таблица6[[#This Row],[N]]),Table1[],2,),"")</f>
        <v/>
      </c>
      <c r="Q56"/>
      <c r="AC56" s="88">
        <f>Таблица6[[#This Row],[N]]</f>
        <v>37</v>
      </c>
      <c r="AD56" s="88" t="str">
        <f>Таблица6[[#This Row],[PRICE USD]]</f>
        <v/>
      </c>
    </row>
    <row r="57" spans="2:30" ht="14.85" customHeight="1" x14ac:dyDescent="0.2">
      <c r="B57" s="82">
        <v>38</v>
      </c>
      <c r="C57" s="82">
        <v>0</v>
      </c>
      <c r="D57" s="91" t="s">
        <v>13</v>
      </c>
      <c r="E57" s="86" t="str">
        <f>IF(AND(C57&gt;0,D57&lt;&gt;"Symbol"), VLOOKUP(D57,'Rates Crypto'!D:N,11,),"")</f>
        <v/>
      </c>
      <c r="F57" s="87" t="str">
        <f>IF(AND(C57&gt;0,D57&lt;&gt;"Symbol"),Таблица6[[#This Row],[PRICE USD]]-Таблица6[[#This Row],[previous minute price, USD2]],"")</f>
        <v/>
      </c>
      <c r="G57" s="83" t="str">
        <f t="shared" si="3"/>
        <v/>
      </c>
      <c r="H57" s="87" t="str">
        <f t="shared" si="4"/>
        <v/>
      </c>
      <c r="I57" s="87" t="str">
        <f t="shared" si="5"/>
        <v/>
      </c>
      <c r="J57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7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7" s="82" t="str">
        <f>IF(AND(Таблица6[[#This Row],[MY BALANCE]]&gt;0,Таблица6[[#This Row],[Symbol]]&lt;&gt;"Symbol"),VLOOKUP(Таблица6[[#This Row],[Symbol]],Table_0[[Symbol]:[Chg 7D, %]],12,),"")</f>
        <v/>
      </c>
      <c r="M57" s="82" t="str">
        <f>IF(AND(Таблица6[[#This Row],[MY BALANCE]]&gt;0,Таблица6[[#This Row],[Symbol]]&lt;&gt;"Symbol"),VLOOKUP(_xlfn.VALUETOTEXT(Таблица6[[#This Row],[N]]),Table1[],2,),"")</f>
        <v/>
      </c>
      <c r="Q57"/>
      <c r="AC57" s="88">
        <f>Таблица6[[#This Row],[N]]</f>
        <v>38</v>
      </c>
      <c r="AD57" s="88" t="str">
        <f>Таблица6[[#This Row],[PRICE USD]]</f>
        <v/>
      </c>
    </row>
    <row r="58" spans="2:30" ht="14.85" customHeight="1" x14ac:dyDescent="0.2">
      <c r="B58" s="82">
        <v>39</v>
      </c>
      <c r="C58" s="82">
        <v>0</v>
      </c>
      <c r="D58" s="91" t="s">
        <v>13</v>
      </c>
      <c r="E58" s="86" t="str">
        <f>IF(AND(C58&gt;0,D58&lt;&gt;"Symbol"), VLOOKUP(D58,'Rates Crypto'!D:N,11,),"")</f>
        <v/>
      </c>
      <c r="F58" s="87" t="str">
        <f>IF(AND(C58&gt;0,D58&lt;&gt;"Symbol"),Таблица6[[#This Row],[PRICE USD]]-Таблица6[[#This Row],[previous minute price, USD2]],"")</f>
        <v/>
      </c>
      <c r="G58" s="83" t="str">
        <f t="shared" si="3"/>
        <v/>
      </c>
      <c r="H58" s="87" t="str">
        <f t="shared" si="4"/>
        <v/>
      </c>
      <c r="I58" s="87" t="str">
        <f t="shared" si="5"/>
        <v/>
      </c>
      <c r="J58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8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8" s="82" t="str">
        <f>IF(AND(Таблица6[[#This Row],[MY BALANCE]]&gt;0,Таблица6[[#This Row],[Symbol]]&lt;&gt;"Symbol"),VLOOKUP(Таблица6[[#This Row],[Symbol]],Table_0[[Symbol]:[Chg 7D, %]],12,),"")</f>
        <v/>
      </c>
      <c r="M58" s="82" t="str">
        <f>IF(AND(Таблица6[[#This Row],[MY BALANCE]]&gt;0,Таблица6[[#This Row],[Symbol]]&lt;&gt;"Symbol"),VLOOKUP(_xlfn.VALUETOTEXT(Таблица6[[#This Row],[N]]),Table1[],2,),"")</f>
        <v/>
      </c>
      <c r="Q58"/>
      <c r="AC58" s="88">
        <f>Таблица6[[#This Row],[N]]</f>
        <v>39</v>
      </c>
      <c r="AD58" s="88" t="str">
        <f>Таблица6[[#This Row],[PRICE USD]]</f>
        <v/>
      </c>
    </row>
    <row r="59" spans="2:30" ht="14.85" customHeight="1" x14ac:dyDescent="0.2">
      <c r="B59" s="82">
        <v>40</v>
      </c>
      <c r="C59" s="82">
        <v>0</v>
      </c>
      <c r="D59" s="91" t="s">
        <v>13</v>
      </c>
      <c r="E59" s="86" t="str">
        <f>IF(AND(C59&gt;0,D59&lt;&gt;"Symbol"), VLOOKUP(D59,'Rates Crypto'!D:N,11,),"")</f>
        <v/>
      </c>
      <c r="F59" s="87" t="str">
        <f>IF(AND(C59&gt;0,D59&lt;&gt;"Symbol"),Таблица6[[#This Row],[PRICE USD]]-Таблица6[[#This Row],[previous minute price, USD2]],"")</f>
        <v/>
      </c>
      <c r="G59" s="83" t="str">
        <f t="shared" si="3"/>
        <v/>
      </c>
      <c r="H59" s="87" t="str">
        <f t="shared" si="4"/>
        <v/>
      </c>
      <c r="I59" s="87" t="str">
        <f t="shared" si="5"/>
        <v/>
      </c>
      <c r="J59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59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59" s="82" t="str">
        <f>IF(AND(Таблица6[[#This Row],[MY BALANCE]]&gt;0,Таблица6[[#This Row],[Symbol]]&lt;&gt;"Symbol"),VLOOKUP(Таблица6[[#This Row],[Symbol]],Table_0[[Symbol]:[Chg 7D, %]],12,),"")</f>
        <v/>
      </c>
      <c r="M59" s="82" t="str">
        <f>IF(AND(Таблица6[[#This Row],[MY BALANCE]]&gt;0,Таблица6[[#This Row],[Symbol]]&lt;&gt;"Symbol"),VLOOKUP(_xlfn.VALUETOTEXT(Таблица6[[#This Row],[N]]),Table1[],2,),"")</f>
        <v/>
      </c>
      <c r="Q59"/>
      <c r="AC59" s="88">
        <f>Таблица6[[#This Row],[N]]</f>
        <v>40</v>
      </c>
      <c r="AD59" s="88" t="str">
        <f>Таблица6[[#This Row],[PRICE USD]]</f>
        <v/>
      </c>
    </row>
    <row r="60" spans="2:30" ht="14.85" customHeight="1" x14ac:dyDescent="0.2">
      <c r="B60" s="82">
        <v>41</v>
      </c>
      <c r="C60" s="82">
        <v>0</v>
      </c>
      <c r="D60" s="91" t="s">
        <v>13</v>
      </c>
      <c r="E60" s="86" t="str">
        <f>IF(AND(C60&gt;0,D60&lt;&gt;"Symbol"), VLOOKUP(D60,'Rates Crypto'!D:N,11,),"")</f>
        <v/>
      </c>
      <c r="F60" s="87" t="str">
        <f>IF(AND(C60&gt;0,D60&lt;&gt;"Symbol"),Таблица6[[#This Row],[PRICE USD]]-Таблица6[[#This Row],[previous minute price, USD2]],"")</f>
        <v/>
      </c>
      <c r="G60" s="83" t="str">
        <f t="shared" si="3"/>
        <v/>
      </c>
      <c r="H60" s="87" t="str">
        <f t="shared" si="4"/>
        <v/>
      </c>
      <c r="I60" s="87" t="str">
        <f t="shared" si="5"/>
        <v/>
      </c>
      <c r="J60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0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0" s="82" t="str">
        <f>IF(AND(Таблица6[[#This Row],[MY BALANCE]]&gt;0,Таблица6[[#This Row],[Symbol]]&lt;&gt;"Symbol"),VLOOKUP(Таблица6[[#This Row],[Symbol]],Table_0[[Symbol]:[Chg 7D, %]],12,),"")</f>
        <v/>
      </c>
      <c r="M60" s="82" t="str">
        <f>IF(AND(Таблица6[[#This Row],[MY BALANCE]]&gt;0,Таблица6[[#This Row],[Symbol]]&lt;&gt;"Symbol"),VLOOKUP(_xlfn.VALUETOTEXT(Таблица6[[#This Row],[N]]),Table1[],2,),"")</f>
        <v/>
      </c>
      <c r="Q60"/>
      <c r="AC60" s="88">
        <f>Таблица6[[#This Row],[N]]</f>
        <v>41</v>
      </c>
      <c r="AD60" s="88" t="str">
        <f>Таблица6[[#This Row],[PRICE USD]]</f>
        <v/>
      </c>
    </row>
    <row r="61" spans="2:30" ht="14.85" customHeight="1" x14ac:dyDescent="0.2">
      <c r="B61" s="82">
        <v>42</v>
      </c>
      <c r="C61" s="82">
        <v>0</v>
      </c>
      <c r="D61" s="91" t="s">
        <v>13</v>
      </c>
      <c r="E61" s="86" t="str">
        <f>IF(AND(C61&gt;0,D61&lt;&gt;"Symbol"), VLOOKUP(D61,'Rates Crypto'!D:N,11,),"")</f>
        <v/>
      </c>
      <c r="F61" s="87" t="str">
        <f>IF(AND(C61&gt;0,D61&lt;&gt;"Symbol"),Таблица6[[#This Row],[PRICE USD]]-Таблица6[[#This Row],[previous minute price, USD2]],"")</f>
        <v/>
      </c>
      <c r="G61" s="83" t="str">
        <f t="shared" si="3"/>
        <v/>
      </c>
      <c r="H61" s="87" t="str">
        <f t="shared" si="4"/>
        <v/>
      </c>
      <c r="I61" s="87" t="str">
        <f t="shared" si="5"/>
        <v/>
      </c>
      <c r="J61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1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1" s="82" t="str">
        <f>IF(AND(Таблица6[[#This Row],[MY BALANCE]]&gt;0,Таблица6[[#This Row],[Symbol]]&lt;&gt;"Symbol"),VLOOKUP(Таблица6[[#This Row],[Symbol]],Table_0[[Symbol]:[Chg 7D, %]],12,),"")</f>
        <v/>
      </c>
      <c r="M61" s="82" t="str">
        <f>IF(AND(Таблица6[[#This Row],[MY BALANCE]]&gt;0,Таблица6[[#This Row],[Symbol]]&lt;&gt;"Symbol"),VLOOKUP(_xlfn.VALUETOTEXT(Таблица6[[#This Row],[N]]),Table1[],2,),"")</f>
        <v/>
      </c>
      <c r="Q61"/>
      <c r="AC61" s="88">
        <f>Таблица6[[#This Row],[N]]</f>
        <v>42</v>
      </c>
      <c r="AD61" s="88" t="str">
        <f>Таблица6[[#This Row],[PRICE USD]]</f>
        <v/>
      </c>
    </row>
    <row r="62" spans="2:30" ht="14.85" customHeight="1" x14ac:dyDescent="0.2">
      <c r="B62" s="82">
        <v>43</v>
      </c>
      <c r="C62" s="82">
        <v>0</v>
      </c>
      <c r="D62" s="91" t="s">
        <v>13</v>
      </c>
      <c r="E62" s="86" t="str">
        <f>IF(AND(C62&gt;0,D62&lt;&gt;"Symbol"), VLOOKUP(D62,'Rates Crypto'!D:N,11,),"")</f>
        <v/>
      </c>
      <c r="F62" s="87" t="str">
        <f>IF(AND(C62&gt;0,D62&lt;&gt;"Symbol"),Таблица6[[#This Row],[PRICE USD]]-Таблица6[[#This Row],[previous minute price, USD2]],"")</f>
        <v/>
      </c>
      <c r="G62" s="83" t="str">
        <f t="shared" si="3"/>
        <v/>
      </c>
      <c r="H62" s="87" t="str">
        <f t="shared" si="4"/>
        <v/>
      </c>
      <c r="I62" s="87" t="str">
        <f t="shared" si="5"/>
        <v/>
      </c>
      <c r="J62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2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2" s="82" t="str">
        <f>IF(AND(Таблица6[[#This Row],[MY BALANCE]]&gt;0,Таблица6[[#This Row],[Symbol]]&lt;&gt;"Symbol"),VLOOKUP(Таблица6[[#This Row],[Symbol]],Table_0[[Symbol]:[Chg 7D, %]],12,),"")</f>
        <v/>
      </c>
      <c r="M62" s="82" t="str">
        <f>IF(AND(Таблица6[[#This Row],[MY BALANCE]]&gt;0,Таблица6[[#This Row],[Symbol]]&lt;&gt;"Symbol"),VLOOKUP(_xlfn.VALUETOTEXT(Таблица6[[#This Row],[N]]),Table1[],2,),"")</f>
        <v/>
      </c>
      <c r="Q62"/>
      <c r="AC62" s="88">
        <f>Таблица6[[#This Row],[N]]</f>
        <v>43</v>
      </c>
      <c r="AD62" s="88" t="str">
        <f>Таблица6[[#This Row],[PRICE USD]]</f>
        <v/>
      </c>
    </row>
    <row r="63" spans="2:30" ht="14.85" customHeight="1" x14ac:dyDescent="0.2">
      <c r="B63" s="82">
        <v>44</v>
      </c>
      <c r="C63" s="82">
        <v>0</v>
      </c>
      <c r="D63" s="91" t="s">
        <v>13</v>
      </c>
      <c r="E63" s="86" t="str">
        <f>IF(AND(C63&gt;0,D63&lt;&gt;"Symbol"), VLOOKUP(D63,'Rates Crypto'!D:N,11,),"")</f>
        <v/>
      </c>
      <c r="F63" s="87" t="str">
        <f>IF(AND(C63&gt;0,D63&lt;&gt;"Symbol"),Таблица6[[#This Row],[PRICE USD]]-Таблица6[[#This Row],[previous minute price, USD2]],"")</f>
        <v/>
      </c>
      <c r="G63" s="83" t="str">
        <f t="shared" si="3"/>
        <v/>
      </c>
      <c r="H63" s="87" t="str">
        <f t="shared" si="4"/>
        <v/>
      </c>
      <c r="I63" s="87" t="str">
        <f t="shared" si="5"/>
        <v/>
      </c>
      <c r="J63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3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3" s="82" t="str">
        <f>IF(AND(Таблица6[[#This Row],[MY BALANCE]]&gt;0,Таблица6[[#This Row],[Symbol]]&lt;&gt;"Symbol"),VLOOKUP(Таблица6[[#This Row],[Symbol]],Table_0[[Symbol]:[Chg 7D, %]],12,),"")</f>
        <v/>
      </c>
      <c r="M63" s="82" t="str">
        <f>IF(AND(Таблица6[[#This Row],[MY BALANCE]]&gt;0,Таблица6[[#This Row],[Symbol]]&lt;&gt;"Symbol"),VLOOKUP(_xlfn.VALUETOTEXT(Таблица6[[#This Row],[N]]),Table1[],2,),"")</f>
        <v/>
      </c>
      <c r="Q63"/>
      <c r="AC63" s="88">
        <f>Таблица6[[#This Row],[N]]</f>
        <v>44</v>
      </c>
      <c r="AD63" s="88" t="str">
        <f>Таблица6[[#This Row],[PRICE USD]]</f>
        <v/>
      </c>
    </row>
    <row r="64" spans="2:30" ht="14.85" customHeight="1" x14ac:dyDescent="0.2">
      <c r="B64" s="82">
        <v>45</v>
      </c>
      <c r="C64" s="82">
        <v>0</v>
      </c>
      <c r="D64" s="91" t="s">
        <v>13</v>
      </c>
      <c r="E64" s="86" t="str">
        <f>IF(AND(C64&gt;0,D64&lt;&gt;"Symbol"), VLOOKUP(D64,'Rates Crypto'!D:N,11,),"")</f>
        <v/>
      </c>
      <c r="F64" s="87" t="str">
        <f>IF(AND(C64&gt;0,D64&lt;&gt;"Symbol"),Таблица6[[#This Row],[PRICE USD]]-Таблица6[[#This Row],[previous minute price, USD2]],"")</f>
        <v/>
      </c>
      <c r="G64" s="83" t="str">
        <f t="shared" si="3"/>
        <v/>
      </c>
      <c r="H64" s="87" t="str">
        <f t="shared" si="4"/>
        <v/>
      </c>
      <c r="I64" s="87" t="str">
        <f t="shared" si="5"/>
        <v/>
      </c>
      <c r="J64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4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4" s="82" t="str">
        <f>IF(AND(Таблица6[[#This Row],[MY BALANCE]]&gt;0,Таблица6[[#This Row],[Symbol]]&lt;&gt;"Symbol"),VLOOKUP(Таблица6[[#This Row],[Symbol]],Table_0[[Symbol]:[Chg 7D, %]],12,),"")</f>
        <v/>
      </c>
      <c r="M64" s="82" t="str">
        <f>IF(AND(Таблица6[[#This Row],[MY BALANCE]]&gt;0,Таблица6[[#This Row],[Symbol]]&lt;&gt;"Symbol"),VLOOKUP(_xlfn.VALUETOTEXT(Таблица6[[#This Row],[N]]),Table1[],2,),"")</f>
        <v/>
      </c>
      <c r="Q64"/>
      <c r="AC64" s="88">
        <f>Таблица6[[#This Row],[N]]</f>
        <v>45</v>
      </c>
      <c r="AD64" s="88" t="str">
        <f>Таблица6[[#This Row],[PRICE USD]]</f>
        <v/>
      </c>
    </row>
    <row r="65" spans="2:30" ht="14.85" customHeight="1" x14ac:dyDescent="0.2">
      <c r="B65" s="82">
        <v>46</v>
      </c>
      <c r="C65" s="82">
        <v>0</v>
      </c>
      <c r="D65" s="91" t="s">
        <v>13</v>
      </c>
      <c r="E65" s="86" t="str">
        <f>IF(AND(C65&gt;0,D65&lt;&gt;"Symbol"), VLOOKUP(D65,'Rates Crypto'!D:N,11,),"")</f>
        <v/>
      </c>
      <c r="F65" s="87" t="str">
        <f>IF(AND(C65&gt;0,D65&lt;&gt;"Symbol"),Таблица6[[#This Row],[PRICE USD]]-Таблица6[[#This Row],[previous minute price, USD2]],"")</f>
        <v/>
      </c>
      <c r="G65" s="83" t="str">
        <f t="shared" si="3"/>
        <v/>
      </c>
      <c r="H65" s="87" t="str">
        <f t="shared" si="4"/>
        <v/>
      </c>
      <c r="I65" s="87" t="str">
        <f t="shared" si="5"/>
        <v/>
      </c>
      <c r="J65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5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5" s="82" t="str">
        <f>IF(AND(Таблица6[[#This Row],[MY BALANCE]]&gt;0,Таблица6[[#This Row],[Symbol]]&lt;&gt;"Symbol"),VLOOKUP(Таблица6[[#This Row],[Symbol]],Table_0[[Symbol]:[Chg 7D, %]],12,),"")</f>
        <v/>
      </c>
      <c r="M65" s="82" t="str">
        <f>IF(AND(Таблица6[[#This Row],[MY BALANCE]]&gt;0,Таблица6[[#This Row],[Symbol]]&lt;&gt;"Symbol"),VLOOKUP(_xlfn.VALUETOTEXT(Таблица6[[#This Row],[N]]),Table1[],2,),"")</f>
        <v/>
      </c>
      <c r="Q65"/>
      <c r="AC65" s="88">
        <f>Таблица6[[#This Row],[N]]</f>
        <v>46</v>
      </c>
      <c r="AD65" s="88" t="str">
        <f>Таблица6[[#This Row],[PRICE USD]]</f>
        <v/>
      </c>
    </row>
    <row r="66" spans="2:30" ht="14.85" customHeight="1" x14ac:dyDescent="0.2">
      <c r="B66" s="82">
        <v>47</v>
      </c>
      <c r="C66" s="82">
        <v>0</v>
      </c>
      <c r="D66" s="91" t="s">
        <v>13</v>
      </c>
      <c r="E66" s="86" t="str">
        <f>IF(AND(C66&gt;0,D66&lt;&gt;"Symbol"), VLOOKUP(D66,'Rates Crypto'!D:N,11,),"")</f>
        <v/>
      </c>
      <c r="F66" s="87" t="str">
        <f>IF(AND(C66&gt;0,D66&lt;&gt;"Symbol"),Таблица6[[#This Row],[PRICE USD]]-Таблица6[[#This Row],[previous minute price, USD2]],"")</f>
        <v/>
      </c>
      <c r="G66" s="83" t="str">
        <f t="shared" si="3"/>
        <v/>
      </c>
      <c r="H66" s="87" t="str">
        <f t="shared" si="4"/>
        <v/>
      </c>
      <c r="I66" s="87" t="str">
        <f t="shared" si="5"/>
        <v/>
      </c>
      <c r="J66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6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6" s="82" t="str">
        <f>IF(AND(Таблица6[[#This Row],[MY BALANCE]]&gt;0,Таблица6[[#This Row],[Symbol]]&lt;&gt;"Symbol"),VLOOKUP(Таблица6[[#This Row],[Symbol]],Table_0[[Symbol]:[Chg 7D, %]],12,),"")</f>
        <v/>
      </c>
      <c r="M66" s="82" t="str">
        <f>IF(AND(Таблица6[[#This Row],[MY BALANCE]]&gt;0,Таблица6[[#This Row],[Symbol]]&lt;&gt;"Symbol"),VLOOKUP(_xlfn.VALUETOTEXT(Таблица6[[#This Row],[N]]),Table1[],2,),"")</f>
        <v/>
      </c>
      <c r="Q66"/>
      <c r="AC66" s="88">
        <f>Таблица6[[#This Row],[N]]</f>
        <v>47</v>
      </c>
      <c r="AD66" s="88" t="str">
        <f>Таблица6[[#This Row],[PRICE USD]]</f>
        <v/>
      </c>
    </row>
    <row r="67" spans="2:30" ht="14.85" customHeight="1" x14ac:dyDescent="0.2">
      <c r="B67" s="82">
        <v>48</v>
      </c>
      <c r="C67" s="82">
        <v>0</v>
      </c>
      <c r="D67" s="91" t="s">
        <v>13</v>
      </c>
      <c r="E67" s="86" t="str">
        <f>IF(AND(C67&gt;0,D67&lt;&gt;"Symbol"), VLOOKUP(D67,'Rates Crypto'!D:N,11,),"")</f>
        <v/>
      </c>
      <c r="F67" s="87" t="str">
        <f>IF(AND(C67&gt;0,D67&lt;&gt;"Symbol"),Таблица6[[#This Row],[PRICE USD]]-Таблица6[[#This Row],[previous minute price, USD2]],"")</f>
        <v/>
      </c>
      <c r="G67" s="83" t="str">
        <f t="shared" si="3"/>
        <v/>
      </c>
      <c r="H67" s="87" t="str">
        <f t="shared" si="4"/>
        <v/>
      </c>
      <c r="I67" s="87" t="str">
        <f t="shared" si="5"/>
        <v/>
      </c>
      <c r="J67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7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7" s="82" t="str">
        <f>IF(AND(Таблица6[[#This Row],[MY BALANCE]]&gt;0,Таблица6[[#This Row],[Symbol]]&lt;&gt;"Symbol"),VLOOKUP(Таблица6[[#This Row],[Symbol]],Table_0[[Symbol]:[Chg 7D, %]],12,),"")</f>
        <v/>
      </c>
      <c r="M67" s="82" t="str">
        <f>IF(AND(Таблица6[[#This Row],[MY BALANCE]]&gt;0,Таблица6[[#This Row],[Symbol]]&lt;&gt;"Symbol"),VLOOKUP(_xlfn.VALUETOTEXT(Таблица6[[#This Row],[N]]),Table1[],2,),"")</f>
        <v/>
      </c>
      <c r="Q67"/>
      <c r="AC67" s="88">
        <f>Таблица6[[#This Row],[N]]</f>
        <v>48</v>
      </c>
      <c r="AD67" s="88" t="str">
        <f>Таблица6[[#This Row],[PRICE USD]]</f>
        <v/>
      </c>
    </row>
    <row r="68" spans="2:30" ht="14.85" customHeight="1" x14ac:dyDescent="0.2">
      <c r="B68" s="82">
        <v>49</v>
      </c>
      <c r="C68" s="82">
        <v>0</v>
      </c>
      <c r="D68" s="91" t="s">
        <v>13</v>
      </c>
      <c r="E68" s="86" t="str">
        <f>IF(AND(C68&gt;0,D68&lt;&gt;"Symbol"), VLOOKUP(D68,'Rates Crypto'!D:N,11,),"")</f>
        <v/>
      </c>
      <c r="F68" s="87" t="str">
        <f>IF(AND(C68&gt;0,D68&lt;&gt;"Symbol"),Таблица6[[#This Row],[PRICE USD]]-Таблица6[[#This Row],[previous minute price, USD2]],"")</f>
        <v/>
      </c>
      <c r="G68" s="83" t="str">
        <f t="shared" si="3"/>
        <v/>
      </c>
      <c r="H68" s="87" t="str">
        <f t="shared" si="4"/>
        <v/>
      </c>
      <c r="I68" s="87" t="str">
        <f t="shared" si="5"/>
        <v/>
      </c>
      <c r="J68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8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8" s="82" t="str">
        <f>IF(AND(Таблица6[[#This Row],[MY BALANCE]]&gt;0,Таблица6[[#This Row],[Symbol]]&lt;&gt;"Symbol"),VLOOKUP(Таблица6[[#This Row],[Symbol]],Table_0[[Symbol]:[Chg 7D, %]],12,),"")</f>
        <v/>
      </c>
      <c r="M68" s="82" t="str">
        <f>IF(AND(Таблица6[[#This Row],[MY BALANCE]]&gt;0,Таблица6[[#This Row],[Symbol]]&lt;&gt;"Symbol"),VLOOKUP(_xlfn.VALUETOTEXT(Таблица6[[#This Row],[N]]),Table1[],2,),"")</f>
        <v/>
      </c>
      <c r="Q68"/>
      <c r="AC68" s="88">
        <f>Таблица6[[#This Row],[N]]</f>
        <v>49</v>
      </c>
      <c r="AD68" s="88" t="str">
        <f>Таблица6[[#This Row],[PRICE USD]]</f>
        <v/>
      </c>
    </row>
    <row r="69" spans="2:30" ht="14.85" customHeight="1" x14ac:dyDescent="0.2">
      <c r="B69" s="82">
        <v>50</v>
      </c>
      <c r="C69" s="82">
        <v>0</v>
      </c>
      <c r="D69" s="91" t="s">
        <v>13</v>
      </c>
      <c r="E69" s="86" t="str">
        <f>IF(AND(C69&gt;0,D69&lt;&gt;"Symbol"), VLOOKUP(D69,'Rates Crypto'!D:N,11,),"")</f>
        <v/>
      </c>
      <c r="F69" s="87" t="str">
        <f>IF(AND(C69&gt;0,D69&lt;&gt;"Symbol"),Таблица6[[#This Row],[PRICE USD]]-Таблица6[[#This Row],[previous minute price, USD2]],"")</f>
        <v/>
      </c>
      <c r="G69" s="83" t="str">
        <f t="shared" si="3"/>
        <v/>
      </c>
      <c r="H69" s="87" t="str">
        <f t="shared" si="4"/>
        <v/>
      </c>
      <c r="I69" s="87" t="str">
        <f t="shared" si="5"/>
        <v/>
      </c>
      <c r="J69" s="82" t="str">
        <f>IF(AND(Таблица6[[#This Row],[MY BALANCE]]&gt;0,Таблица6[[#This Row],[Symbol]]&lt;&gt;"Symbol"),VLOOKUP(_xlfn.VALUETOTEXT(Таблица6[[#This Row],[N]]),Table2[],2,)*Таблица6[[#This Row],[MY BALANCE]],"")</f>
        <v/>
      </c>
      <c r="K69" s="83" t="str">
        <f>IF(AND(Таблица6[[#This Row],[MY BALANCE]]&gt;0,Таблица6[[#This Row],[Symbol]]&lt;&gt;"Symbol"),Таблица6[[#This Row],[TOTAL in USD]]*100/(100+Таблица6[[#This Row],[prev 24H diff, %]]),"")</f>
        <v/>
      </c>
      <c r="L69" s="82" t="str">
        <f>IF(AND(Таблица6[[#This Row],[MY BALANCE]]&gt;0,Таблица6[[#This Row],[Symbol]]&lt;&gt;"Symbol"),VLOOKUP(Таблица6[[#This Row],[Symbol]],Table_0[[Symbol]:[Chg 7D, %]],12,),"")</f>
        <v/>
      </c>
      <c r="M69" s="82" t="str">
        <f>IF(AND(Таблица6[[#This Row],[MY BALANCE]]&gt;0,Таблица6[[#This Row],[Symbol]]&lt;&gt;"Symbol"),VLOOKUP(_xlfn.VALUETOTEXT(Таблица6[[#This Row],[N]]),Table1[],2,),"")</f>
        <v/>
      </c>
      <c r="Q69"/>
      <c r="AC69" s="88">
        <f>Таблица6[[#This Row],[N]]</f>
        <v>50</v>
      </c>
      <c r="AD69" s="88" t="str">
        <f>Таблица6[[#This Row],[PRICE USD]]</f>
        <v/>
      </c>
    </row>
    <row r="70" spans="2:30" x14ac:dyDescent="0.2">
      <c r="N70"/>
      <c r="O70" s="16"/>
      <c r="Q70"/>
    </row>
  </sheetData>
  <sheetProtection selectLockedCells="1" selectUnlockedCells="1"/>
  <mergeCells count="14">
    <mergeCell ref="M8:N8"/>
    <mergeCell ref="O8:Q8"/>
    <mergeCell ref="C13:C15"/>
    <mergeCell ref="D13:E15"/>
    <mergeCell ref="F13:F15"/>
    <mergeCell ref="H13:I13"/>
    <mergeCell ref="O1:R1"/>
    <mergeCell ref="D8:E8"/>
    <mergeCell ref="G8:H8"/>
    <mergeCell ref="I8:K8"/>
    <mergeCell ref="F1:G1"/>
    <mergeCell ref="I1:L1"/>
    <mergeCell ref="K3:O4"/>
    <mergeCell ref="P5:S5"/>
  </mergeCells>
  <conditionalFormatting sqref="H15:I15">
    <cfRule type="cellIs" dxfId="43" priority="5" operator="greaterThan">
      <formula>0</formula>
    </cfRule>
  </conditionalFormatting>
  <conditionalFormatting sqref="H15:I15">
    <cfRule type="cellIs" dxfId="42" priority="6" operator="lessThan">
      <formula>0</formula>
    </cfRule>
  </conditionalFormatting>
  <conditionalFormatting sqref="F20:F69">
    <cfRule type="containsBlanks" priority="2" stopIfTrue="1">
      <formula>LEN(TRIM(F20))=0</formula>
    </cfRule>
    <cfRule type="cellIs" dxfId="41" priority="4" operator="greaterThan">
      <formula>0</formula>
    </cfRule>
    <cfRule type="cellIs" dxfId="40" priority="7" operator="lessThan">
      <formula>0</formula>
    </cfRule>
  </conditionalFormatting>
  <dataValidations count="1">
    <dataValidation type="decimal" operator="greaterThanOrEqual" showInputMessage="1" showErrorMessage="1" errorTitle="Only numbers allows in balance" error="Please, input only numbers" sqref="C20:C69" xr:uid="{9A494ED2-EFDE-4938-9780-03907C109BBF}">
      <formula1>0</formula1>
    </dataValidation>
  </dataValidations>
  <hyperlinks>
    <hyperlink ref="O8" r:id="rId1" xr:uid="{95CD1DEC-827D-460B-9F01-C97324BAB877}"/>
    <hyperlink ref="I8" r:id="rId2" xr:uid="{245B133D-C82E-4D25-9D56-A1AF22CC317C}"/>
    <hyperlink ref="I1" r:id="rId3" xr:uid="{582EC507-0C82-4022-80D8-85670BD02953}"/>
  </hyperlinks>
  <pageMargins left="0.7" right="0.7" top="0.75" bottom="0.75" header="0.3" footer="0.3"/>
  <pageSetup paperSize="9" orientation="portrait" verticalDpi="0" r:id="rId4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Error!" error="Only ticker from &quot;Rates Crypto&quot; list or Symbol for empty balance" promptTitle="Crypto ticker" xr:uid="{EB82F2C9-2E23-4B95-9C03-4EAABAD84E98}">
          <x14:formula1>
            <xm:f>'Rates Crypto'!$D$7:$D$150</xm:f>
          </x14:formula1>
          <xm:sqref>D20:D69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B40D-1A95-4240-8BF4-F012F0103CF8}">
  <dimension ref="A1:AB107"/>
  <sheetViews>
    <sheetView zoomScaleNormal="100" workbookViewId="0">
      <selection activeCell="I1" sqref="I1:L1"/>
    </sheetView>
  </sheetViews>
  <sheetFormatPr defaultRowHeight="12.75" x14ac:dyDescent="0.2"/>
  <cols>
    <col min="1" max="1" width="4.28515625" bestFit="1" customWidth="1"/>
    <col min="2" max="2" width="11.28515625" bestFit="1" customWidth="1"/>
    <col min="3" max="3" width="19.5703125" bestFit="1" customWidth="1"/>
    <col min="4" max="4" width="10.140625" bestFit="1" customWidth="1"/>
    <col min="5" max="6" width="13.5703125" bestFit="1" customWidth="1"/>
    <col min="7" max="7" width="11.28515625" bestFit="1" customWidth="1"/>
    <col min="8" max="8" width="11.42578125" bestFit="1" customWidth="1"/>
    <col min="9" max="9" width="11.85546875" bestFit="1" customWidth="1"/>
    <col min="10" max="10" width="10.85546875" bestFit="1" customWidth="1"/>
    <col min="11" max="11" width="7.28515625" bestFit="1" customWidth="1"/>
    <col min="12" max="12" width="12.7109375" bestFit="1" customWidth="1"/>
    <col min="13" max="13" width="10.5703125" bestFit="1" customWidth="1"/>
    <col min="14" max="14" width="13" style="16" bestFit="1" customWidth="1"/>
    <col min="15" max="15" width="12" bestFit="1" customWidth="1"/>
    <col min="16" max="16" width="12.28515625" bestFit="1" customWidth="1"/>
    <col min="17" max="17" width="16.85546875" style="16" bestFit="1" customWidth="1"/>
    <col min="18" max="18" width="4.28515625" bestFit="1" customWidth="1"/>
    <col min="19" max="19" width="5.5703125" bestFit="1" customWidth="1"/>
    <col min="20" max="21" width="6.42578125" bestFit="1" customWidth="1"/>
    <col min="22" max="22" width="5.28515625" bestFit="1" customWidth="1"/>
    <col min="23" max="24" width="6.5703125" bestFit="1" customWidth="1"/>
    <col min="25" max="25" width="3.140625" customWidth="1"/>
    <col min="27" max="27" width="18.140625" bestFit="1" customWidth="1"/>
  </cols>
  <sheetData>
    <row r="1" spans="1:28" ht="13.5" customHeight="1" x14ac:dyDescent="0.2">
      <c r="A1" s="1"/>
      <c r="B1" s="35" t="s">
        <v>652</v>
      </c>
      <c r="C1" s="69" t="s">
        <v>0</v>
      </c>
      <c r="D1" s="5"/>
      <c r="E1" s="27" t="s">
        <v>35</v>
      </c>
      <c r="F1" s="32">
        <f ca="1">NOW()</f>
        <v>44555.951334606485</v>
      </c>
      <c r="G1" s="32"/>
      <c r="H1" s="35" t="s">
        <v>361</v>
      </c>
      <c r="I1" s="34" t="s">
        <v>21</v>
      </c>
      <c r="J1" s="33"/>
      <c r="K1" s="33"/>
      <c r="L1" s="33"/>
      <c r="M1" s="5"/>
      <c r="N1" s="35"/>
      <c r="O1" s="34"/>
      <c r="P1" s="34"/>
      <c r="Q1" s="34"/>
      <c r="R1" s="90" t="s">
        <v>24</v>
      </c>
      <c r="S1" s="90"/>
      <c r="T1" s="90"/>
      <c r="U1" s="84" t="s">
        <v>25</v>
      </c>
      <c r="V1" s="84"/>
      <c r="W1" s="84"/>
      <c r="X1" s="84"/>
      <c r="Y1" s="84"/>
      <c r="Z1" s="5"/>
      <c r="AA1" s="5"/>
      <c r="AB1" s="5"/>
    </row>
    <row r="2" spans="1:28" ht="18.75" customHeight="1" x14ac:dyDescent="0.2">
      <c r="A2" s="1"/>
      <c r="B2" s="2"/>
      <c r="C2" s="3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85"/>
      <c r="T2" s="85"/>
      <c r="U2" s="5"/>
      <c r="V2" s="6"/>
      <c r="W2" s="6"/>
      <c r="X2" s="5"/>
      <c r="Y2" s="5"/>
      <c r="Z2" s="5"/>
      <c r="AA2" s="5"/>
      <c r="AB2" s="5"/>
    </row>
    <row r="3" spans="1:28" ht="57.75" customHeight="1" x14ac:dyDescent="0.2">
      <c r="A3" s="1"/>
      <c r="B3" s="25" t="s">
        <v>1</v>
      </c>
      <c r="C3" s="3"/>
      <c r="D3" s="5"/>
      <c r="E3" s="5"/>
      <c r="F3" s="5"/>
      <c r="G3" s="5"/>
      <c r="H3" s="5"/>
      <c r="I3" s="4"/>
      <c r="J3" s="28"/>
      <c r="K3" s="31" t="s">
        <v>298</v>
      </c>
      <c r="L3" s="31"/>
      <c r="M3" s="31"/>
      <c r="N3" s="31"/>
      <c r="O3" s="31"/>
      <c r="P3" s="5"/>
      <c r="Q3" s="5"/>
      <c r="R3" s="5"/>
      <c r="S3" s="5"/>
      <c r="T3" s="5"/>
      <c r="U3" s="5"/>
      <c r="V3" s="6"/>
      <c r="W3" s="6"/>
      <c r="X3" s="5"/>
      <c r="Y3" s="5"/>
      <c r="Z3" s="5"/>
      <c r="AA3" s="5"/>
      <c r="AB3" s="5"/>
    </row>
    <row r="4" spans="1:28" ht="18.75" customHeight="1" x14ac:dyDescent="0.2">
      <c r="A4" s="1"/>
      <c r="B4" s="24"/>
      <c r="C4" s="26" t="s">
        <v>295</v>
      </c>
      <c r="D4" s="5"/>
      <c r="E4" s="5"/>
      <c r="F4" s="5"/>
      <c r="G4" s="5"/>
      <c r="H4" s="5"/>
      <c r="I4" s="4"/>
      <c r="J4" s="5"/>
      <c r="K4" s="31"/>
      <c r="L4" s="31"/>
      <c r="M4" s="31"/>
      <c r="N4" s="31"/>
      <c r="O4" s="31"/>
      <c r="P4" s="5"/>
      <c r="Q4" s="5"/>
      <c r="R4" s="5"/>
      <c r="S4" s="5"/>
      <c r="T4" s="5"/>
      <c r="U4" s="5"/>
      <c r="V4" s="6"/>
      <c r="W4" s="6"/>
      <c r="X4" s="5"/>
      <c r="Y4" s="5"/>
      <c r="Z4" s="5"/>
      <c r="AA4" s="5"/>
      <c r="AB4" s="5"/>
    </row>
    <row r="5" spans="1:28" ht="15.75" customHeight="1" thickBot="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29"/>
      <c r="Q5" s="30"/>
      <c r="R5" s="30"/>
      <c r="S5" s="30"/>
      <c r="T5" s="9"/>
      <c r="U5" s="9"/>
      <c r="V5" s="10"/>
      <c r="W5" s="10"/>
      <c r="X5" s="8"/>
      <c r="Y5" s="8"/>
      <c r="Z5" s="8"/>
      <c r="AA5" s="8"/>
      <c r="AB5" s="8"/>
    </row>
    <row r="6" spans="1:28" ht="14.25" thickTop="1" thickBot="1" x14ac:dyDescent="0.25"/>
    <row r="7" spans="1:28" x14ac:dyDescent="0.2">
      <c r="A7" t="s">
        <v>11</v>
      </c>
      <c r="B7" s="18" t="s">
        <v>36</v>
      </c>
      <c r="C7" t="s">
        <v>37</v>
      </c>
      <c r="D7" t="s">
        <v>13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s="18" t="s">
        <v>290</v>
      </c>
      <c r="L7" s="36" t="s">
        <v>33</v>
      </c>
      <c r="M7" s="37" t="s">
        <v>34</v>
      </c>
      <c r="N7" s="38" t="s">
        <v>277</v>
      </c>
      <c r="O7" s="39" t="s">
        <v>286</v>
      </c>
      <c r="P7" s="39" t="s">
        <v>287</v>
      </c>
      <c r="Q7" s="45" t="s">
        <v>294</v>
      </c>
      <c r="R7" t="s">
        <v>279</v>
      </c>
      <c r="S7" t="s">
        <v>280</v>
      </c>
      <c r="T7" s="18" t="s">
        <v>288</v>
      </c>
      <c r="U7" s="18" t="s">
        <v>289</v>
      </c>
      <c r="V7" s="18" t="s">
        <v>291</v>
      </c>
      <c r="W7" s="18" t="s">
        <v>292</v>
      </c>
      <c r="X7" s="18" t="s">
        <v>293</v>
      </c>
      <c r="Z7" s="14"/>
      <c r="AA7" s="15"/>
    </row>
    <row r="8" spans="1:28" x14ac:dyDescent="0.2">
      <c r="A8">
        <v>1</v>
      </c>
      <c r="B8" s="13" t="s">
        <v>32</v>
      </c>
      <c r="C8" s="13" t="s">
        <v>44</v>
      </c>
      <c r="D8" s="13" t="s">
        <v>20</v>
      </c>
      <c r="E8" s="13" t="s">
        <v>612</v>
      </c>
      <c r="F8" s="13" t="s">
        <v>662</v>
      </c>
      <c r="G8" s="13" t="s">
        <v>663</v>
      </c>
      <c r="H8" s="13" t="s">
        <v>584</v>
      </c>
      <c r="I8" s="13" t="s">
        <v>54</v>
      </c>
      <c r="J8" s="13" t="s">
        <v>401</v>
      </c>
      <c r="K8" s="13"/>
      <c r="L8" s="40" t="str">
        <f>CONCATENATE(D8,"_USD")</f>
        <v>BTC_USD</v>
      </c>
      <c r="M8" s="19" t="str">
        <f>SUBSTITUTE(Table_0[[#This Row],[Price (USD)]],",","")</f>
        <v>50764</v>
      </c>
      <c r="N8" s="20" t="str">
        <f>IF(NSEP=".",Table_0[[#This Row],[RATE]],SUBSTITUTE(Table_0[[#This Row],[RATE]],".",","))</f>
        <v>50764</v>
      </c>
      <c r="O8" s="21">
        <f>IF(NSEP=".",Table_0[[#This Row],[3]]*Table_0[[#This Row],[2]],SUBSTITUTE(Table_0[[#This Row],[3]],".",",")*Table_0[[#This Row],[2]])</f>
        <v>0</v>
      </c>
      <c r="P8" s="23">
        <f>IF(NSEP=".",Table_0[[#This Row],[7d1]]*Table_0[[#This Row],[7d2]],SUBSTITUTE(Table_0[[#This Row],[7d2]],".",",")*Table_0[[#This Row],[7d1]])</f>
        <v>8.09</v>
      </c>
      <c r="Q8" s="46">
        <f>IF(Table_0[[#This Row],[v1]]="B",Table_0[[#This Row],[v3]]*1000,Table_0[[#This Row],[v3]]*1)</f>
        <v>19860</v>
      </c>
      <c r="R8">
        <f>IF(LEFT(Table_0[[#This Row],[Chg (24H)]],1)="-",-1,1)</f>
        <v>1</v>
      </c>
      <c r="S8">
        <f>IF(Table_0[[#This Row],[Chg (24H)]]&lt;&gt;"0%",SUBSTITUTE(REPLACE(Table_0[[#This Row],[Chg (24H)]],1,1,""),"%",""),0)</f>
        <v>0</v>
      </c>
      <c r="T8">
        <f>IF(LEFT(Table_0[[#This Row],[Chg (7D)]],1)="-",-1,1)</f>
        <v>1</v>
      </c>
      <c r="U8" t="str">
        <f>IF(Table_0[[#This Row],[Chg (7D)]]&lt;&gt;"0%",SUBSTITUTE(REPLACE(Table_0[[#This Row],[Chg (7D)]],1,1,""),"%",""),0)</f>
        <v>8.09</v>
      </c>
      <c r="V8" s="13" t="str">
        <f>RIGHT(Table_0[[#This Row],[Vol (24H)]],1)</f>
        <v>B</v>
      </c>
      <c r="W8" s="13" t="str">
        <f>MID(Table_0[[#This Row],[Vol (24H)]],2,LEN(Table_0[[#This Row],[Vol (24H)]])-2)</f>
        <v>19.86</v>
      </c>
      <c r="X8" s="17" t="str">
        <f>IF(NSEP=".",Table_0[[#This Row],[v2]],SUBSTITUTE(Table_0[[#This Row],[v2]],".",","))</f>
        <v>19,86</v>
      </c>
      <c r="Z8" s="18" t="s">
        <v>281</v>
      </c>
      <c r="AA8" s="22" t="str">
        <f>IF(ISNUMBER(AB8),".",",")</f>
        <v>,</v>
      </c>
      <c r="AB8" s="17" t="s">
        <v>282</v>
      </c>
    </row>
    <row r="9" spans="1:28" x14ac:dyDescent="0.2">
      <c r="A9">
        <v>2</v>
      </c>
      <c r="B9" s="13" t="s">
        <v>32</v>
      </c>
      <c r="C9" s="13" t="s">
        <v>45</v>
      </c>
      <c r="D9" s="13" t="s">
        <v>22</v>
      </c>
      <c r="E9" s="13" t="s">
        <v>799</v>
      </c>
      <c r="F9" s="13" t="s">
        <v>664</v>
      </c>
      <c r="G9" s="13" t="s">
        <v>653</v>
      </c>
      <c r="H9" s="13" t="s">
        <v>665</v>
      </c>
      <c r="I9" s="13" t="s">
        <v>417</v>
      </c>
      <c r="J9" s="13" t="s">
        <v>421</v>
      </c>
      <c r="K9" s="13"/>
      <c r="L9" s="40" t="str">
        <f>CONCATENATE(D9,"_USD")</f>
        <v>ETH_USD</v>
      </c>
      <c r="M9" s="19" t="str">
        <f>SUBSTITUTE(Table_0[[#This Row],[Price (USD)]],",","")</f>
        <v>4073.65</v>
      </c>
      <c r="N9" s="20" t="str">
        <f>IF(NSEP=".",Table_0[[#This Row],[RATE]],SUBSTITUTE(Table_0[[#This Row],[RATE]],".",","))</f>
        <v>4073,65</v>
      </c>
      <c r="O9" s="21">
        <f>IF(NSEP=".",Table_0[[#This Row],[3]]*Table_0[[#This Row],[2]],SUBSTITUTE(Table_0[[#This Row],[3]],".",",")*Table_0[[#This Row],[2]])</f>
        <v>-0.49</v>
      </c>
      <c r="P9" s="23">
        <f>IF(NSEP=".",Table_0[[#This Row],[7d1]]*Table_0[[#This Row],[7d2]],SUBSTITUTE(Table_0[[#This Row],[7d2]],".",",")*Table_0[[#This Row],[7d1]])</f>
        <v>3.01</v>
      </c>
      <c r="Q9" s="46">
        <f>IF(Table_0[[#This Row],[v1]]="B",Table_0[[#This Row],[v3]]*1000,Table_0[[#This Row],[v3]]*1)</f>
        <v>11210</v>
      </c>
      <c r="R9">
        <f>IF(LEFT(Table_0[[#This Row],[Chg (24H)]],1)="-",-1,1)</f>
        <v>-1</v>
      </c>
      <c r="S9" t="str">
        <f>IF(Table_0[[#This Row],[Chg (24H)]]&lt;&gt;"0%",SUBSTITUTE(REPLACE(Table_0[[#This Row],[Chg (24H)]],1,1,""),"%",""),0)</f>
        <v>0.49</v>
      </c>
      <c r="T9">
        <f>IF(LEFT(Table_0[[#This Row],[Chg (7D)]],1)="-",-1,1)</f>
        <v>1</v>
      </c>
      <c r="U9" t="str">
        <f>IF(Table_0[[#This Row],[Chg (7D)]]&lt;&gt;"0%",SUBSTITUTE(REPLACE(Table_0[[#This Row],[Chg (7D)]],1,1,""),"%",""),0)</f>
        <v>3.01</v>
      </c>
      <c r="V9" s="13" t="str">
        <f>RIGHT(Table_0[[#This Row],[Vol (24H)]],1)</f>
        <v>B</v>
      </c>
      <c r="W9" s="13" t="str">
        <f>MID(Table_0[[#This Row],[Vol (24H)]],2,LEN(Table_0[[#This Row],[Vol (24H)]])-2)</f>
        <v>11.21</v>
      </c>
      <c r="X9" s="13" t="str">
        <f>IF(NSEP=".",Table_0[[#This Row],[v2]],SUBSTITUTE(Table_0[[#This Row],[v2]],".",","))</f>
        <v>11,21</v>
      </c>
    </row>
    <row r="10" spans="1:28" x14ac:dyDescent="0.2">
      <c r="A10">
        <v>3</v>
      </c>
      <c r="B10" s="13" t="s">
        <v>32</v>
      </c>
      <c r="C10" s="13" t="s">
        <v>46</v>
      </c>
      <c r="D10" s="13" t="s">
        <v>23</v>
      </c>
      <c r="E10" s="13" t="s">
        <v>416</v>
      </c>
      <c r="F10" s="13" t="s">
        <v>666</v>
      </c>
      <c r="G10" s="13" t="s">
        <v>356</v>
      </c>
      <c r="H10" s="13" t="s">
        <v>647</v>
      </c>
      <c r="I10" s="13" t="s">
        <v>360</v>
      </c>
      <c r="J10" s="13" t="s">
        <v>404</v>
      </c>
      <c r="K10" s="13"/>
      <c r="L10" s="40" t="str">
        <f>CONCATENATE(D10,"_USD")</f>
        <v>BNB_USD</v>
      </c>
      <c r="M10" s="19" t="str">
        <f>SUBSTITUTE(Table_0[[#This Row],[Price (USD)]],",","")</f>
        <v>546</v>
      </c>
      <c r="N10" s="20" t="str">
        <f>IF(NSEP=".",Table_0[[#This Row],[RATE]],SUBSTITUTE(Table_0[[#This Row],[RATE]],".",","))</f>
        <v>546</v>
      </c>
      <c r="O10" s="21">
        <f>IF(NSEP=".",Table_0[[#This Row],[3]]*Table_0[[#This Row],[2]],SUBSTITUTE(Table_0[[#This Row],[3]],".",",")*Table_0[[#This Row],[2]])</f>
        <v>-0.6</v>
      </c>
      <c r="P10" s="23">
        <f>IF(NSEP=".",Table_0[[#This Row],[7d1]]*Table_0[[#This Row],[7d2]],SUBSTITUTE(Table_0[[#This Row],[7d2]],".",",")*Table_0[[#This Row],[7d1]])</f>
        <v>2.84</v>
      </c>
      <c r="Q10" s="46">
        <f>IF(Table_0[[#This Row],[v1]]="B",Table_0[[#This Row],[v3]]*1000,Table_0[[#This Row],[v3]]*1)</f>
        <v>1430</v>
      </c>
      <c r="R10">
        <f>IF(LEFT(Table_0[[#This Row],[Chg (24H)]],1)="-",-1,1)</f>
        <v>-1</v>
      </c>
      <c r="S10" t="str">
        <f>IF(Table_0[[#This Row],[Chg (24H)]]&lt;&gt;"0%",SUBSTITUTE(REPLACE(Table_0[[#This Row],[Chg (24H)]],1,1,""),"%",""),0)</f>
        <v>0.60</v>
      </c>
      <c r="T10">
        <f>IF(LEFT(Table_0[[#This Row],[Chg (7D)]],1)="-",-1,1)</f>
        <v>1</v>
      </c>
      <c r="U10" t="str">
        <f>IF(Table_0[[#This Row],[Chg (7D)]]&lt;&gt;"0%",SUBSTITUTE(REPLACE(Table_0[[#This Row],[Chg (7D)]],1,1,""),"%",""),0)</f>
        <v>2.84</v>
      </c>
      <c r="V10" s="13" t="str">
        <f>RIGHT(Table_0[[#This Row],[Vol (24H)]],1)</f>
        <v>B</v>
      </c>
      <c r="W10" s="13" t="str">
        <f>MID(Table_0[[#This Row],[Vol (24H)]],2,LEN(Table_0[[#This Row],[Vol (24H)]])-2)</f>
        <v>1.43</v>
      </c>
      <c r="X10" s="13" t="str">
        <f>IF(NSEP=".",Table_0[[#This Row],[v2]],SUBSTITUTE(Table_0[[#This Row],[v2]],".",","))</f>
        <v>1,43</v>
      </c>
    </row>
    <row r="11" spans="1:28" x14ac:dyDescent="0.2">
      <c r="A11">
        <v>4</v>
      </c>
      <c r="B11" s="13" t="s">
        <v>32</v>
      </c>
      <c r="C11" s="13" t="s">
        <v>47</v>
      </c>
      <c r="D11" s="13" t="s">
        <v>48</v>
      </c>
      <c r="E11" s="13" t="s">
        <v>342</v>
      </c>
      <c r="F11" s="13" t="s">
        <v>305</v>
      </c>
      <c r="G11" s="13" t="s">
        <v>667</v>
      </c>
      <c r="H11" s="13" t="s">
        <v>555</v>
      </c>
      <c r="I11" s="13" t="s">
        <v>303</v>
      </c>
      <c r="J11" s="13" t="s">
        <v>392</v>
      </c>
      <c r="K11" s="13"/>
      <c r="L11" s="40" t="str">
        <f>CONCATENATE(D11,"_USD")</f>
        <v>USDT_USD</v>
      </c>
      <c r="M11" s="19" t="str">
        <f>SUBSTITUTE(Table_0[[#This Row],[Price (USD)]],",","")</f>
        <v>1.0007</v>
      </c>
      <c r="N11" s="20" t="str">
        <f>IF(NSEP=".",Table_0[[#This Row],[RATE]],SUBSTITUTE(Table_0[[#This Row],[RATE]],".",","))</f>
        <v>1,0007</v>
      </c>
      <c r="O11" s="21">
        <f>IF(NSEP=".",Table_0[[#This Row],[3]]*Table_0[[#This Row],[2]],SUBSTITUTE(Table_0[[#This Row],[3]],".",",")*Table_0[[#This Row],[2]])</f>
        <v>0.02</v>
      </c>
      <c r="P11" s="23">
        <f>IF(NSEP=".",Table_0[[#This Row],[7d1]]*Table_0[[#This Row],[7d2]],SUBSTITUTE(Table_0[[#This Row],[7d2]],".",",")*Table_0[[#This Row],[7d1]])</f>
        <v>0.06</v>
      </c>
      <c r="Q11" s="46">
        <f>IF(Table_0[[#This Row],[v1]]="B",Table_0[[#This Row],[v3]]*1000,Table_0[[#This Row],[v3]]*1)</f>
        <v>51720</v>
      </c>
      <c r="R11">
        <f>IF(LEFT(Table_0[[#This Row],[Chg (24H)]],1)="-",-1,1)</f>
        <v>1</v>
      </c>
      <c r="S11" t="str">
        <f>IF(Table_0[[#This Row],[Chg (24H)]]&lt;&gt;"0%",SUBSTITUTE(REPLACE(Table_0[[#This Row],[Chg (24H)]],1,1,""),"%",""),0)</f>
        <v>0.02</v>
      </c>
      <c r="T11">
        <f>IF(LEFT(Table_0[[#This Row],[Chg (7D)]],1)="-",-1,1)</f>
        <v>1</v>
      </c>
      <c r="U11" t="str">
        <f>IF(Table_0[[#This Row],[Chg (7D)]]&lt;&gt;"0%",SUBSTITUTE(REPLACE(Table_0[[#This Row],[Chg (7D)]],1,1,""),"%",""),0)</f>
        <v>0.06</v>
      </c>
      <c r="V11" s="13" t="str">
        <f>RIGHT(Table_0[[#This Row],[Vol (24H)]],1)</f>
        <v>B</v>
      </c>
      <c r="W11" s="13" t="str">
        <f>MID(Table_0[[#This Row],[Vol (24H)]],2,LEN(Table_0[[#This Row],[Vol (24H)]])-2)</f>
        <v>51.72</v>
      </c>
      <c r="X11" s="13" t="str">
        <f>IF(NSEP=".",Table_0[[#This Row],[v2]],SUBSTITUTE(Table_0[[#This Row],[v2]],".",","))</f>
        <v>51,72</v>
      </c>
    </row>
    <row r="12" spans="1:28" x14ac:dyDescent="0.2">
      <c r="A12">
        <v>5</v>
      </c>
      <c r="B12" s="13" t="s">
        <v>32</v>
      </c>
      <c r="C12" s="13" t="s">
        <v>49</v>
      </c>
      <c r="D12" s="13" t="s">
        <v>19</v>
      </c>
      <c r="E12" s="13" t="s">
        <v>800</v>
      </c>
      <c r="F12" s="13" t="s">
        <v>668</v>
      </c>
      <c r="G12" s="13" t="s">
        <v>406</v>
      </c>
      <c r="H12" s="13" t="s">
        <v>669</v>
      </c>
      <c r="I12" s="13" t="s">
        <v>425</v>
      </c>
      <c r="J12" s="13" t="s">
        <v>453</v>
      </c>
      <c r="K12" s="13"/>
      <c r="L12" s="40" t="str">
        <f>CONCATENATE(D12,"_USD")</f>
        <v>SOL_USD</v>
      </c>
      <c r="M12" s="19" t="str">
        <f>SUBSTITUTE(Table_0[[#This Row],[Price (USD)]],",","")</f>
        <v>192.37</v>
      </c>
      <c r="N12" s="20" t="str">
        <f>IF(NSEP=".",Table_0[[#This Row],[RATE]],SUBSTITUTE(Table_0[[#This Row],[RATE]],".",","))</f>
        <v>192,37</v>
      </c>
      <c r="O12" s="21">
        <f>IF(NSEP=".",Table_0[[#This Row],[3]]*Table_0[[#This Row],[2]],SUBSTITUTE(Table_0[[#This Row],[3]],".",",")*Table_0[[#This Row],[2]])</f>
        <v>1.2</v>
      </c>
      <c r="P12" s="23">
        <f>IF(NSEP=".",Table_0[[#This Row],[7d1]]*Table_0[[#This Row],[7d2]],SUBSTITUTE(Table_0[[#This Row],[7d2]],".",",")*Table_0[[#This Row],[7d1]])</f>
        <v>5.89</v>
      </c>
      <c r="Q12" s="46">
        <f>IF(Table_0[[#This Row],[v1]]="B",Table_0[[#This Row],[v3]]*1000,Table_0[[#This Row],[v3]]*1)</f>
        <v>1880</v>
      </c>
      <c r="R12">
        <f>IF(LEFT(Table_0[[#This Row],[Chg (24H)]],1)="-",-1,1)</f>
        <v>1</v>
      </c>
      <c r="S12" t="str">
        <f>IF(Table_0[[#This Row],[Chg (24H)]]&lt;&gt;"0%",SUBSTITUTE(REPLACE(Table_0[[#This Row],[Chg (24H)]],1,1,""),"%",""),0)</f>
        <v>1.20</v>
      </c>
      <c r="T12">
        <f>IF(LEFT(Table_0[[#This Row],[Chg (7D)]],1)="-",-1,1)</f>
        <v>1</v>
      </c>
      <c r="U12" t="str">
        <f>IF(Table_0[[#This Row],[Chg (7D)]]&lt;&gt;"0%",SUBSTITUTE(REPLACE(Table_0[[#This Row],[Chg (7D)]],1,1,""),"%",""),0)</f>
        <v>5.89</v>
      </c>
      <c r="V12" s="13" t="str">
        <f>RIGHT(Table_0[[#This Row],[Vol (24H)]],1)</f>
        <v>B</v>
      </c>
      <c r="W12" s="13" t="str">
        <f>MID(Table_0[[#This Row],[Vol (24H)]],2,LEN(Table_0[[#This Row],[Vol (24H)]])-2)</f>
        <v>1.88</v>
      </c>
      <c r="X12" s="13" t="str">
        <f>IF(NSEP=".",Table_0[[#This Row],[v2]],SUBSTITUTE(Table_0[[#This Row],[v2]],".",","))</f>
        <v>1,88</v>
      </c>
    </row>
    <row r="13" spans="1:28" x14ac:dyDescent="0.2">
      <c r="A13">
        <v>6</v>
      </c>
      <c r="B13" s="13" t="s">
        <v>32</v>
      </c>
      <c r="C13" s="13" t="s">
        <v>50</v>
      </c>
      <c r="D13" s="13" t="s">
        <v>27</v>
      </c>
      <c r="E13" s="13" t="s">
        <v>598</v>
      </c>
      <c r="F13" s="13" t="s">
        <v>670</v>
      </c>
      <c r="G13" s="13" t="s">
        <v>60</v>
      </c>
      <c r="H13" s="13" t="s">
        <v>654</v>
      </c>
      <c r="I13" s="13" t="s">
        <v>331</v>
      </c>
      <c r="J13" s="13" t="s">
        <v>321</v>
      </c>
      <c r="K13" s="13"/>
      <c r="L13" s="40" t="str">
        <f>CONCATENATE(D13,"_USD")</f>
        <v>ADA_USD</v>
      </c>
      <c r="M13" s="19" t="str">
        <f>SUBSTITUTE(Table_0[[#This Row],[Price (USD)]],",","")</f>
        <v>1.446</v>
      </c>
      <c r="N13" s="20" t="str">
        <f>IF(NSEP=".",Table_0[[#This Row],[RATE]],SUBSTITUTE(Table_0[[#This Row],[RATE]],".",","))</f>
        <v>1,446</v>
      </c>
      <c r="O13" s="21">
        <f>IF(NSEP=".",Table_0[[#This Row],[3]]*Table_0[[#This Row],[2]],SUBSTITUTE(Table_0[[#This Row],[3]],".",",")*Table_0[[#This Row],[2]])</f>
        <v>0.09</v>
      </c>
      <c r="P13" s="23">
        <f>IF(NSEP=".",Table_0[[#This Row],[7d1]]*Table_0[[#This Row],[7d2]],SUBSTITUTE(Table_0[[#This Row],[7d2]],".",",")*Table_0[[#This Row],[7d1]])</f>
        <v>15.22</v>
      </c>
      <c r="Q13" s="46">
        <f>IF(Table_0[[#This Row],[v1]]="B",Table_0[[#This Row],[v3]]*1000,Table_0[[#This Row],[v3]]*1)</f>
        <v>1150</v>
      </c>
      <c r="R13">
        <f>IF(LEFT(Table_0[[#This Row],[Chg (24H)]],1)="-",-1,1)</f>
        <v>1</v>
      </c>
      <c r="S13" t="str">
        <f>IF(Table_0[[#This Row],[Chg (24H)]]&lt;&gt;"0%",SUBSTITUTE(REPLACE(Table_0[[#This Row],[Chg (24H)]],1,1,""),"%",""),0)</f>
        <v>0.09</v>
      </c>
      <c r="T13">
        <f>IF(LEFT(Table_0[[#This Row],[Chg (7D)]],1)="-",-1,1)</f>
        <v>1</v>
      </c>
      <c r="U13" t="str">
        <f>IF(Table_0[[#This Row],[Chg (7D)]]&lt;&gt;"0%",SUBSTITUTE(REPLACE(Table_0[[#This Row],[Chg (7D)]],1,1,""),"%",""),0)</f>
        <v>15.22</v>
      </c>
      <c r="V13" s="13" t="str">
        <f>RIGHT(Table_0[[#This Row],[Vol (24H)]],1)</f>
        <v>B</v>
      </c>
      <c r="W13" s="13" t="str">
        <f>MID(Table_0[[#This Row],[Vol (24H)]],2,LEN(Table_0[[#This Row],[Vol (24H)]])-2)</f>
        <v>1.15</v>
      </c>
      <c r="X13" s="13" t="str">
        <f>IF(NSEP=".",Table_0[[#This Row],[v2]],SUBSTITUTE(Table_0[[#This Row],[v2]],".",","))</f>
        <v>1,15</v>
      </c>
    </row>
    <row r="14" spans="1:28" x14ac:dyDescent="0.2">
      <c r="A14">
        <v>7</v>
      </c>
      <c r="B14" s="13" t="s">
        <v>32</v>
      </c>
      <c r="C14" s="13" t="s">
        <v>26</v>
      </c>
      <c r="D14" s="13" t="s">
        <v>26</v>
      </c>
      <c r="E14" s="13" t="s">
        <v>801</v>
      </c>
      <c r="F14" s="13" t="s">
        <v>640</v>
      </c>
      <c r="G14" s="13" t="s">
        <v>408</v>
      </c>
      <c r="H14" s="13" t="s">
        <v>428</v>
      </c>
      <c r="I14" s="13" t="s">
        <v>366</v>
      </c>
      <c r="J14" s="13" t="s">
        <v>548</v>
      </c>
      <c r="K14" s="13"/>
      <c r="L14" s="40" t="str">
        <f>CONCATENATE(D14,"_USD")</f>
        <v>XRP_USD</v>
      </c>
      <c r="M14" s="19" t="str">
        <f>SUBSTITUTE(Table_0[[#This Row],[Price (USD)]],",","")</f>
        <v>0.92494</v>
      </c>
      <c r="N14" s="20" t="str">
        <f>IF(NSEP=".",Table_0[[#This Row],[RATE]],SUBSTITUTE(Table_0[[#This Row],[RATE]],".",","))</f>
        <v>0,92494</v>
      </c>
      <c r="O14" s="21">
        <f>IF(NSEP=".",Table_0[[#This Row],[3]]*Table_0[[#This Row],[2]],SUBSTITUTE(Table_0[[#This Row],[3]],".",",")*Table_0[[#This Row],[2]])</f>
        <v>-2.13</v>
      </c>
      <c r="P14" s="23">
        <f>IF(NSEP=".",Table_0[[#This Row],[7d1]]*Table_0[[#This Row],[7d2]],SUBSTITUTE(Table_0[[#This Row],[7d2]],".",",")*Table_0[[#This Row],[7d1]])</f>
        <v>11.97</v>
      </c>
      <c r="Q14" s="46">
        <f>IF(Table_0[[#This Row],[v1]]="B",Table_0[[#This Row],[v3]]*1000,Table_0[[#This Row],[v3]]*1)</f>
        <v>2900</v>
      </c>
      <c r="R14">
        <f>IF(LEFT(Table_0[[#This Row],[Chg (24H)]],1)="-",-1,1)</f>
        <v>-1</v>
      </c>
      <c r="S14" t="str">
        <f>IF(Table_0[[#This Row],[Chg (24H)]]&lt;&gt;"0%",SUBSTITUTE(REPLACE(Table_0[[#This Row],[Chg (24H)]],1,1,""),"%",""),0)</f>
        <v>2.13</v>
      </c>
      <c r="T14">
        <f>IF(LEFT(Table_0[[#This Row],[Chg (7D)]],1)="-",-1,1)</f>
        <v>1</v>
      </c>
      <c r="U14" t="str">
        <f>IF(Table_0[[#This Row],[Chg (7D)]]&lt;&gt;"0%",SUBSTITUTE(REPLACE(Table_0[[#This Row],[Chg (7D)]],1,1,""),"%",""),0)</f>
        <v>11.97</v>
      </c>
      <c r="V14" s="13" t="str">
        <f>RIGHT(Table_0[[#This Row],[Vol (24H)]],1)</f>
        <v>B</v>
      </c>
      <c r="W14" s="13" t="str">
        <f>MID(Table_0[[#This Row],[Vol (24H)]],2,LEN(Table_0[[#This Row],[Vol (24H)]])-2)</f>
        <v>2.90</v>
      </c>
      <c r="X14" s="13" t="str">
        <f>IF(NSEP=".",Table_0[[#This Row],[v2]],SUBSTITUTE(Table_0[[#This Row],[v2]],".",","))</f>
        <v>2,90</v>
      </c>
    </row>
    <row r="15" spans="1:28" x14ac:dyDescent="0.2">
      <c r="A15">
        <v>8</v>
      </c>
      <c r="B15" s="13" t="s">
        <v>32</v>
      </c>
      <c r="C15" s="13" t="s">
        <v>51</v>
      </c>
      <c r="D15" s="13" t="s">
        <v>52</v>
      </c>
      <c r="E15" s="13" t="s">
        <v>586</v>
      </c>
      <c r="F15" s="13" t="s">
        <v>402</v>
      </c>
      <c r="G15" s="13" t="s">
        <v>164</v>
      </c>
      <c r="H15" s="13" t="s">
        <v>600</v>
      </c>
      <c r="I15" s="13" t="s">
        <v>324</v>
      </c>
      <c r="J15" s="13" t="s">
        <v>303</v>
      </c>
      <c r="K15" s="13"/>
      <c r="L15" s="40" t="str">
        <f>CONCATENATE(D15,"_USD")</f>
        <v>USDC_USD</v>
      </c>
      <c r="M15" s="19" t="str">
        <f>SUBSTITUTE(Table_0[[#This Row],[Price (USD)]],",","")</f>
        <v>0.9993</v>
      </c>
      <c r="N15" s="20" t="str">
        <f>IF(NSEP=".",Table_0[[#This Row],[RATE]],SUBSTITUTE(Table_0[[#This Row],[RATE]],".",","))</f>
        <v>0,9993</v>
      </c>
      <c r="O15" s="21">
        <f>IF(NSEP=".",Table_0[[#This Row],[3]]*Table_0[[#This Row],[2]],SUBSTITUTE(Table_0[[#This Row],[3]],".",",")*Table_0[[#This Row],[2]])</f>
        <v>-0.02</v>
      </c>
      <c r="P15" s="23">
        <f>IF(NSEP=".",Table_0[[#This Row],[7d1]]*Table_0[[#This Row],[7d2]],SUBSTITUTE(Table_0[[#This Row],[7d2]],".",",")*Table_0[[#This Row],[7d1]])</f>
        <v>0.02</v>
      </c>
      <c r="Q15" s="46">
        <f>IF(Table_0[[#This Row],[v1]]="B",Table_0[[#This Row],[v3]]*1000,Table_0[[#This Row],[v3]]*1)</f>
        <v>2780</v>
      </c>
      <c r="R15">
        <f>IF(LEFT(Table_0[[#This Row],[Chg (24H)]],1)="-",-1,1)</f>
        <v>-1</v>
      </c>
      <c r="S15" t="str">
        <f>IF(Table_0[[#This Row],[Chg (24H)]]&lt;&gt;"0%",SUBSTITUTE(REPLACE(Table_0[[#This Row],[Chg (24H)]],1,1,""),"%",""),0)</f>
        <v>0.02</v>
      </c>
      <c r="T15">
        <f>IF(LEFT(Table_0[[#This Row],[Chg (7D)]],1)="-",-1,1)</f>
        <v>1</v>
      </c>
      <c r="U15" t="str">
        <f>IF(Table_0[[#This Row],[Chg (7D)]]&lt;&gt;"0%",SUBSTITUTE(REPLACE(Table_0[[#This Row],[Chg (7D)]],1,1,""),"%",""),0)</f>
        <v>0.02</v>
      </c>
      <c r="V15" s="13" t="str">
        <f>RIGHT(Table_0[[#This Row],[Vol (24H)]],1)</f>
        <v>B</v>
      </c>
      <c r="W15" s="13" t="str">
        <f>MID(Table_0[[#This Row],[Vol (24H)]],2,LEN(Table_0[[#This Row],[Vol (24H)]])-2)</f>
        <v>2.78</v>
      </c>
      <c r="X15" s="13" t="str">
        <f>IF(NSEP=".",Table_0[[#This Row],[v2]],SUBSTITUTE(Table_0[[#This Row],[v2]],".",","))</f>
        <v>2,78</v>
      </c>
    </row>
    <row r="16" spans="1:28" x14ac:dyDescent="0.2">
      <c r="A16">
        <v>9</v>
      </c>
      <c r="B16" s="13" t="s">
        <v>32</v>
      </c>
      <c r="C16" s="13" t="s">
        <v>55</v>
      </c>
      <c r="D16" s="13" t="s">
        <v>56</v>
      </c>
      <c r="E16" s="13" t="s">
        <v>802</v>
      </c>
      <c r="F16" s="13" t="s">
        <v>671</v>
      </c>
      <c r="G16" s="13" t="s">
        <v>284</v>
      </c>
      <c r="H16" s="13" t="s">
        <v>633</v>
      </c>
      <c r="I16" s="13" t="s">
        <v>329</v>
      </c>
      <c r="J16" s="13" t="s">
        <v>672</v>
      </c>
      <c r="K16" s="13"/>
      <c r="L16" s="40" t="str">
        <f>CONCATENATE(D16,"_USD")</f>
        <v>LUNA_USD</v>
      </c>
      <c r="M16" s="19" t="str">
        <f>SUBSTITUTE(Table_0[[#This Row],[Price (USD)]],",","")</f>
        <v>97.94</v>
      </c>
      <c r="N16" s="20" t="str">
        <f>IF(NSEP=".",Table_0[[#This Row],[RATE]],SUBSTITUTE(Table_0[[#This Row],[RATE]],".",","))</f>
        <v>97,94</v>
      </c>
      <c r="O16" s="21">
        <f>IF(NSEP=".",Table_0[[#This Row],[3]]*Table_0[[#This Row],[2]],SUBSTITUTE(Table_0[[#This Row],[3]],".",",")*Table_0[[#This Row],[2]])</f>
        <v>0.83</v>
      </c>
      <c r="P16" s="23">
        <f>IF(NSEP=".",Table_0[[#This Row],[7d1]]*Table_0[[#This Row],[7d2]],SUBSTITUTE(Table_0[[#This Row],[7d2]],".",",")*Table_0[[#This Row],[7d1]])</f>
        <v>37.14</v>
      </c>
      <c r="Q16" s="46">
        <f>IF(Table_0[[#This Row],[v1]]="B",Table_0[[#This Row],[v3]]*1000,Table_0[[#This Row],[v3]]*1)</f>
        <v>2610</v>
      </c>
      <c r="R16">
        <f>IF(LEFT(Table_0[[#This Row],[Chg (24H)]],1)="-",-1,1)</f>
        <v>1</v>
      </c>
      <c r="S16" t="str">
        <f>IF(Table_0[[#This Row],[Chg (24H)]]&lt;&gt;"0%",SUBSTITUTE(REPLACE(Table_0[[#This Row],[Chg (24H)]],1,1,""),"%",""),0)</f>
        <v>0.83</v>
      </c>
      <c r="T16">
        <f>IF(LEFT(Table_0[[#This Row],[Chg (7D)]],1)="-",-1,1)</f>
        <v>1</v>
      </c>
      <c r="U16" t="str">
        <f>IF(Table_0[[#This Row],[Chg (7D)]]&lt;&gt;"0%",SUBSTITUTE(REPLACE(Table_0[[#This Row],[Chg (7D)]],1,1,""),"%",""),0)</f>
        <v>37.14</v>
      </c>
      <c r="V16" s="13" t="str">
        <f>RIGHT(Table_0[[#This Row],[Vol (24H)]],1)</f>
        <v>B</v>
      </c>
      <c r="W16" s="13" t="str">
        <f>MID(Table_0[[#This Row],[Vol (24H)]],2,LEN(Table_0[[#This Row],[Vol (24H)]])-2)</f>
        <v>2.61</v>
      </c>
      <c r="X16" s="13" t="str">
        <f>IF(NSEP=".",Table_0[[#This Row],[v2]],SUBSTITUTE(Table_0[[#This Row],[v2]],".",","))</f>
        <v>2,61</v>
      </c>
    </row>
    <row r="17" spans="1:24" x14ac:dyDescent="0.2">
      <c r="A17">
        <v>10</v>
      </c>
      <c r="B17" s="13" t="s">
        <v>32</v>
      </c>
      <c r="C17" s="13" t="s">
        <v>58</v>
      </c>
      <c r="D17" s="13" t="s">
        <v>59</v>
      </c>
      <c r="E17" s="13" t="s">
        <v>673</v>
      </c>
      <c r="F17" s="13" t="s">
        <v>443</v>
      </c>
      <c r="G17" s="13" t="s">
        <v>413</v>
      </c>
      <c r="H17" s="13" t="s">
        <v>469</v>
      </c>
      <c r="I17" s="13" t="s">
        <v>424</v>
      </c>
      <c r="J17" s="13" t="s">
        <v>384</v>
      </c>
      <c r="K17" s="13"/>
      <c r="L17" s="40" t="str">
        <f>CONCATENATE(D17,"_USD")</f>
        <v>AVAX_USD</v>
      </c>
      <c r="M17" s="19" t="str">
        <f>SUBSTITUTE(Table_0[[#This Row],[Price (USD)]],",","")</f>
        <v>116.19</v>
      </c>
      <c r="N17" s="20" t="str">
        <f>IF(NSEP=".",Table_0[[#This Row],[RATE]],SUBSTITUTE(Table_0[[#This Row],[RATE]],".",","))</f>
        <v>116,19</v>
      </c>
      <c r="O17" s="21">
        <f>IF(NSEP=".",Table_0[[#This Row],[3]]*Table_0[[#This Row],[2]],SUBSTITUTE(Table_0[[#This Row],[3]],".",",")*Table_0[[#This Row],[2]])</f>
        <v>-5.47</v>
      </c>
      <c r="P17" s="23">
        <f>IF(NSEP=".",Table_0[[#This Row],[7d1]]*Table_0[[#This Row],[7d2]],SUBSTITUTE(Table_0[[#This Row],[7d2]],".",",")*Table_0[[#This Row],[7d1]])</f>
        <v>0.46</v>
      </c>
      <c r="Q17" s="46">
        <f>IF(Table_0[[#This Row],[v1]]="B",Table_0[[#This Row],[v3]]*1000,Table_0[[#This Row],[v3]]*1)</f>
        <v>1020</v>
      </c>
      <c r="R17">
        <f>IF(LEFT(Table_0[[#This Row],[Chg (24H)]],1)="-",-1,1)</f>
        <v>-1</v>
      </c>
      <c r="S17" t="str">
        <f>IF(Table_0[[#This Row],[Chg (24H)]]&lt;&gt;"0%",SUBSTITUTE(REPLACE(Table_0[[#This Row],[Chg (24H)]],1,1,""),"%",""),0)</f>
        <v>5.47</v>
      </c>
      <c r="T17">
        <f>IF(LEFT(Table_0[[#This Row],[Chg (7D)]],1)="-",-1,1)</f>
        <v>1</v>
      </c>
      <c r="U17" t="str">
        <f>IF(Table_0[[#This Row],[Chg (7D)]]&lt;&gt;"0%",SUBSTITUTE(REPLACE(Table_0[[#This Row],[Chg (7D)]],1,1,""),"%",""),0)</f>
        <v>0.46</v>
      </c>
      <c r="V17" s="13" t="str">
        <f>RIGHT(Table_0[[#This Row],[Vol (24H)]],1)</f>
        <v>B</v>
      </c>
      <c r="W17" s="13" t="str">
        <f>MID(Table_0[[#This Row],[Vol (24H)]],2,LEN(Table_0[[#This Row],[Vol (24H)]])-2)</f>
        <v>1.02</v>
      </c>
      <c r="X17" s="13" t="str">
        <f>IF(NSEP=".",Table_0[[#This Row],[v2]],SUBSTITUTE(Table_0[[#This Row],[v2]],".",","))</f>
        <v>1,02</v>
      </c>
    </row>
    <row r="18" spans="1:24" x14ac:dyDescent="0.2">
      <c r="A18">
        <v>11</v>
      </c>
      <c r="B18" s="13" t="s">
        <v>32</v>
      </c>
      <c r="C18" s="13" t="s">
        <v>57</v>
      </c>
      <c r="D18" s="13" t="s">
        <v>29</v>
      </c>
      <c r="E18" s="13" t="s">
        <v>803</v>
      </c>
      <c r="F18" s="13" t="s">
        <v>556</v>
      </c>
      <c r="G18" s="13" t="s">
        <v>674</v>
      </c>
      <c r="H18" s="13" t="s">
        <v>643</v>
      </c>
      <c r="I18" s="13" t="s">
        <v>362</v>
      </c>
      <c r="J18" s="13" t="s">
        <v>576</v>
      </c>
      <c r="K18" s="13"/>
      <c r="L18" s="40" t="str">
        <f>CONCATENATE(D18,"_USD")</f>
        <v>DOT_USD</v>
      </c>
      <c r="M18" s="19" t="str">
        <f>SUBSTITUTE(Table_0[[#This Row],[Price (USD)]],",","")</f>
        <v>28.401</v>
      </c>
      <c r="N18" s="20" t="str">
        <f>IF(NSEP=".",Table_0[[#This Row],[RATE]],SUBSTITUTE(Table_0[[#This Row],[RATE]],".",","))</f>
        <v>28,401</v>
      </c>
      <c r="O18" s="21">
        <f>IF(NSEP=".",Table_0[[#This Row],[3]]*Table_0[[#This Row],[2]],SUBSTITUTE(Table_0[[#This Row],[3]],".",",")*Table_0[[#This Row],[2]])</f>
        <v>-1.83</v>
      </c>
      <c r="P18" s="23">
        <f>IF(NSEP=".",Table_0[[#This Row],[7d1]]*Table_0[[#This Row],[7d2]],SUBSTITUTE(Table_0[[#This Row],[7d2]],".",",")*Table_0[[#This Row],[7d1]])</f>
        <v>12.64</v>
      </c>
      <c r="Q18" s="46">
        <f>IF(Table_0[[#This Row],[v1]]="B",Table_0[[#This Row],[v3]]*1000,Table_0[[#This Row],[v3]]*1)</f>
        <v>840.1</v>
      </c>
      <c r="R18">
        <f>IF(LEFT(Table_0[[#This Row],[Chg (24H)]],1)="-",-1,1)</f>
        <v>-1</v>
      </c>
      <c r="S18" t="str">
        <f>IF(Table_0[[#This Row],[Chg (24H)]]&lt;&gt;"0%",SUBSTITUTE(REPLACE(Table_0[[#This Row],[Chg (24H)]],1,1,""),"%",""),0)</f>
        <v>1.83</v>
      </c>
      <c r="T18">
        <f>IF(LEFT(Table_0[[#This Row],[Chg (7D)]],1)="-",-1,1)</f>
        <v>1</v>
      </c>
      <c r="U18" t="str">
        <f>IF(Table_0[[#This Row],[Chg (7D)]]&lt;&gt;"0%",SUBSTITUTE(REPLACE(Table_0[[#This Row],[Chg (7D)]],1,1,""),"%",""),0)</f>
        <v>12.64</v>
      </c>
      <c r="V18" s="13" t="str">
        <f>RIGHT(Table_0[[#This Row],[Vol (24H)]],1)</f>
        <v>M</v>
      </c>
      <c r="W18" s="13" t="str">
        <f>MID(Table_0[[#This Row],[Vol (24H)]],2,LEN(Table_0[[#This Row],[Vol (24H)]])-2)</f>
        <v>840.10</v>
      </c>
      <c r="X18" s="13" t="str">
        <f>IF(NSEP=".",Table_0[[#This Row],[v2]],SUBSTITUTE(Table_0[[#This Row],[v2]],".",","))</f>
        <v>840,10</v>
      </c>
    </row>
    <row r="19" spans="1:24" x14ac:dyDescent="0.2">
      <c r="A19">
        <v>12</v>
      </c>
      <c r="B19" s="13" t="s">
        <v>32</v>
      </c>
      <c r="C19" s="13" t="s">
        <v>61</v>
      </c>
      <c r="D19" s="13" t="s">
        <v>28</v>
      </c>
      <c r="E19" s="13" t="s">
        <v>804</v>
      </c>
      <c r="F19" s="13" t="s">
        <v>675</v>
      </c>
      <c r="G19" s="13" t="s">
        <v>642</v>
      </c>
      <c r="H19" s="13" t="s">
        <v>546</v>
      </c>
      <c r="I19" s="13" t="s">
        <v>418</v>
      </c>
      <c r="J19" s="13" t="s">
        <v>312</v>
      </c>
      <c r="K19" s="13"/>
      <c r="L19" s="40" t="str">
        <f>CONCATENATE(D19,"_USD")</f>
        <v>DOGE_USD</v>
      </c>
      <c r="M19" s="19" t="str">
        <f>SUBSTITUTE(Table_0[[#This Row],[Price (USD)]],",","")</f>
        <v>0.191083</v>
      </c>
      <c r="N19" s="20" t="str">
        <f>IF(NSEP=".",Table_0[[#This Row],[RATE]],SUBSTITUTE(Table_0[[#This Row],[RATE]],".",","))</f>
        <v>0,191083</v>
      </c>
      <c r="O19" s="21">
        <f>IF(NSEP=".",Table_0[[#This Row],[3]]*Table_0[[#This Row],[2]],SUBSTITUTE(Table_0[[#This Row],[3]],".",",")*Table_0[[#This Row],[2]])</f>
        <v>1.98</v>
      </c>
      <c r="P19" s="23">
        <f>IF(NSEP=".",Table_0[[#This Row],[7d1]]*Table_0[[#This Row],[7d2]],SUBSTITUTE(Table_0[[#This Row],[7d2]],".",",")*Table_0[[#This Row],[7d1]])</f>
        <v>10.25</v>
      </c>
      <c r="Q19" s="46">
        <f>IF(Table_0[[#This Row],[v1]]="B",Table_0[[#This Row],[v3]]*1000,Table_0[[#This Row],[v3]]*1)</f>
        <v>1460</v>
      </c>
      <c r="R19">
        <f>IF(LEFT(Table_0[[#This Row],[Chg (24H)]],1)="-",-1,1)</f>
        <v>1</v>
      </c>
      <c r="S19" t="str">
        <f>IF(Table_0[[#This Row],[Chg (24H)]]&lt;&gt;"0%",SUBSTITUTE(REPLACE(Table_0[[#This Row],[Chg (24H)]],1,1,""),"%",""),0)</f>
        <v>1.98</v>
      </c>
      <c r="T19">
        <f>IF(LEFT(Table_0[[#This Row],[Chg (7D)]],1)="-",-1,1)</f>
        <v>1</v>
      </c>
      <c r="U19" t="str">
        <f>IF(Table_0[[#This Row],[Chg (7D)]]&lt;&gt;"0%",SUBSTITUTE(REPLACE(Table_0[[#This Row],[Chg (7D)]],1,1,""),"%",""),0)</f>
        <v>10.25</v>
      </c>
      <c r="V19" s="13" t="str">
        <f>RIGHT(Table_0[[#This Row],[Vol (24H)]],1)</f>
        <v>B</v>
      </c>
      <c r="W19" s="13" t="str">
        <f>MID(Table_0[[#This Row],[Vol (24H)]],2,LEN(Table_0[[#This Row],[Vol (24H)]])-2)</f>
        <v>1.46</v>
      </c>
      <c r="X19" s="13" t="str">
        <f>IF(NSEP=".",Table_0[[#This Row],[v2]],SUBSTITUTE(Table_0[[#This Row],[v2]],".",","))</f>
        <v>1,46</v>
      </c>
    </row>
    <row r="20" spans="1:24" x14ac:dyDescent="0.2">
      <c r="A20">
        <v>13</v>
      </c>
      <c r="B20" s="13" t="s">
        <v>32</v>
      </c>
      <c r="C20" s="13" t="s">
        <v>62</v>
      </c>
      <c r="D20" s="13" t="s">
        <v>30</v>
      </c>
      <c r="E20" s="13" t="s">
        <v>63</v>
      </c>
      <c r="F20" s="13" t="s">
        <v>676</v>
      </c>
      <c r="G20" s="13" t="s">
        <v>677</v>
      </c>
      <c r="H20" s="13" t="s">
        <v>678</v>
      </c>
      <c r="I20" s="13" t="s">
        <v>370</v>
      </c>
      <c r="J20" s="13" t="s">
        <v>581</v>
      </c>
      <c r="K20" s="13"/>
      <c r="L20" s="40" t="str">
        <f>CONCATENATE(D20,"_USD")</f>
        <v>SHIB_USD</v>
      </c>
      <c r="M20" s="19" t="str">
        <f>SUBSTITUTE(Table_0[[#This Row],[Price (USD)]],",","")</f>
        <v>0.000037</v>
      </c>
      <c r="N20" s="20" t="str">
        <f>IF(NSEP=".",Table_0[[#This Row],[RATE]],SUBSTITUTE(Table_0[[#This Row],[RATE]],".",","))</f>
        <v>0,000037</v>
      </c>
      <c r="O20" s="21">
        <f>IF(NSEP=".",Table_0[[#This Row],[3]]*Table_0[[#This Row],[2]],SUBSTITUTE(Table_0[[#This Row],[3]],".",",")*Table_0[[#This Row],[2]])</f>
        <v>-0.97</v>
      </c>
      <c r="P20" s="23">
        <f>IF(NSEP=".",Table_0[[#This Row],[7d1]]*Table_0[[#This Row],[7d2]],SUBSTITUTE(Table_0[[#This Row],[7d2]],".",",")*Table_0[[#This Row],[7d1]])</f>
        <v>18.670000000000002</v>
      </c>
      <c r="Q20" s="46">
        <f>IF(Table_0[[#This Row],[v1]]="B",Table_0[[#This Row],[v3]]*1000,Table_0[[#This Row],[v3]]*1)</f>
        <v>1380</v>
      </c>
      <c r="R20">
        <f>IF(LEFT(Table_0[[#This Row],[Chg (24H)]],1)="-",-1,1)</f>
        <v>-1</v>
      </c>
      <c r="S20" t="str">
        <f>IF(Table_0[[#This Row],[Chg (24H)]]&lt;&gt;"0%",SUBSTITUTE(REPLACE(Table_0[[#This Row],[Chg (24H)]],1,1,""),"%",""),0)</f>
        <v>0.97</v>
      </c>
      <c r="T20">
        <f>IF(LEFT(Table_0[[#This Row],[Chg (7D)]],1)="-",-1,1)</f>
        <v>1</v>
      </c>
      <c r="U20" t="str">
        <f>IF(Table_0[[#This Row],[Chg (7D)]]&lt;&gt;"0%",SUBSTITUTE(REPLACE(Table_0[[#This Row],[Chg (7D)]],1,1,""),"%",""),0)</f>
        <v>18.67</v>
      </c>
      <c r="V20" s="13" t="str">
        <f>RIGHT(Table_0[[#This Row],[Vol (24H)]],1)</f>
        <v>B</v>
      </c>
      <c r="W20" s="13" t="str">
        <f>MID(Table_0[[#This Row],[Vol (24H)]],2,LEN(Table_0[[#This Row],[Vol (24H)]])-2)</f>
        <v>1.38</v>
      </c>
      <c r="X20" s="13" t="str">
        <f>IF(NSEP=".",Table_0[[#This Row],[v2]],SUBSTITUTE(Table_0[[#This Row],[v2]],".",","))</f>
        <v>1,38</v>
      </c>
    </row>
    <row r="21" spans="1:24" x14ac:dyDescent="0.2">
      <c r="A21">
        <v>14</v>
      </c>
      <c r="B21" s="13" t="s">
        <v>32</v>
      </c>
      <c r="C21" s="13" t="s">
        <v>64</v>
      </c>
      <c r="D21" s="13" t="s">
        <v>31</v>
      </c>
      <c r="E21" s="13" t="s">
        <v>660</v>
      </c>
      <c r="F21" s="13" t="s">
        <v>679</v>
      </c>
      <c r="G21" s="13" t="s">
        <v>355</v>
      </c>
      <c r="H21" s="13" t="s">
        <v>270</v>
      </c>
      <c r="I21" s="13" t="s">
        <v>414</v>
      </c>
      <c r="J21" s="13" t="s">
        <v>597</v>
      </c>
      <c r="K21" s="13"/>
      <c r="L21" s="40" t="str">
        <f>CONCATENATE(D21,"_USD")</f>
        <v>MATIC_USD</v>
      </c>
      <c r="M21" s="19" t="str">
        <f>SUBSTITUTE(Table_0[[#This Row],[Price (USD)]],",","")</f>
        <v>2.595</v>
      </c>
      <c r="N21" s="20" t="str">
        <f>IF(NSEP=".",Table_0[[#This Row],[RATE]],SUBSTITUTE(Table_0[[#This Row],[RATE]],".",","))</f>
        <v>2,595</v>
      </c>
      <c r="O21" s="21">
        <f>IF(NSEP=".",Table_0[[#This Row],[3]]*Table_0[[#This Row],[2]],SUBSTITUTE(Table_0[[#This Row],[3]],".",",")*Table_0[[#This Row],[2]])</f>
        <v>0.65</v>
      </c>
      <c r="P21" s="23">
        <f>IF(NSEP=".",Table_0[[#This Row],[7d1]]*Table_0[[#This Row],[7d2]],SUBSTITUTE(Table_0[[#This Row],[7d2]],".",",")*Table_0[[#This Row],[7d1]])</f>
        <v>16.87</v>
      </c>
      <c r="Q21" s="46">
        <f>IF(Table_0[[#This Row],[v1]]="B",Table_0[[#This Row],[v3]]*1000,Table_0[[#This Row],[v3]]*1)</f>
        <v>1590</v>
      </c>
      <c r="R21">
        <f>IF(LEFT(Table_0[[#This Row],[Chg (24H)]],1)="-",-1,1)</f>
        <v>1</v>
      </c>
      <c r="S21" t="str">
        <f>IF(Table_0[[#This Row],[Chg (24H)]]&lt;&gt;"0%",SUBSTITUTE(REPLACE(Table_0[[#This Row],[Chg (24H)]],1,1,""),"%",""),0)</f>
        <v>0.65</v>
      </c>
      <c r="T21">
        <f>IF(LEFT(Table_0[[#This Row],[Chg (7D)]],1)="-",-1,1)</f>
        <v>1</v>
      </c>
      <c r="U21" t="str">
        <f>IF(Table_0[[#This Row],[Chg (7D)]]&lt;&gt;"0%",SUBSTITUTE(REPLACE(Table_0[[#This Row],[Chg (7D)]],1,1,""),"%",""),0)</f>
        <v>16.87</v>
      </c>
      <c r="V21" s="13" t="str">
        <f>RIGHT(Table_0[[#This Row],[Vol (24H)]],1)</f>
        <v>B</v>
      </c>
      <c r="W21" s="13" t="str">
        <f>MID(Table_0[[#This Row],[Vol (24H)]],2,LEN(Table_0[[#This Row],[Vol (24H)]])-2)</f>
        <v>1.59</v>
      </c>
      <c r="X21" s="13" t="str">
        <f>IF(NSEP=".",Table_0[[#This Row],[v2]],SUBSTITUTE(Table_0[[#This Row],[v2]],".",","))</f>
        <v>1,59</v>
      </c>
    </row>
    <row r="22" spans="1:24" x14ac:dyDescent="0.2">
      <c r="A22">
        <v>15</v>
      </c>
      <c r="B22" s="13" t="s">
        <v>32</v>
      </c>
      <c r="C22" s="13" t="s">
        <v>65</v>
      </c>
      <c r="D22" s="13" t="s">
        <v>66</v>
      </c>
      <c r="E22" s="13" t="s">
        <v>805</v>
      </c>
      <c r="F22" s="13" t="s">
        <v>307</v>
      </c>
      <c r="G22" s="13" t="s">
        <v>680</v>
      </c>
      <c r="H22" s="13" t="s">
        <v>550</v>
      </c>
      <c r="I22" s="13" t="s">
        <v>325</v>
      </c>
      <c r="J22" s="13" t="s">
        <v>681</v>
      </c>
      <c r="K22" s="13"/>
      <c r="L22" s="40" t="str">
        <f>CONCATENATE(D22,"_USD")</f>
        <v>CRO_USD</v>
      </c>
      <c r="M22" s="19" t="str">
        <f>SUBSTITUTE(Table_0[[#This Row],[Price (USD)]],",","")</f>
        <v>0.6616</v>
      </c>
      <c r="N22" s="20" t="str">
        <f>IF(NSEP=".",Table_0[[#This Row],[RATE]],SUBSTITUTE(Table_0[[#This Row],[RATE]],".",","))</f>
        <v>0,6616</v>
      </c>
      <c r="O22" s="21">
        <f>IF(NSEP=".",Table_0[[#This Row],[3]]*Table_0[[#This Row],[2]],SUBSTITUTE(Table_0[[#This Row],[3]],".",",")*Table_0[[#This Row],[2]])</f>
        <v>3.24</v>
      </c>
      <c r="P22" s="23">
        <f>IF(NSEP=".",Table_0[[#This Row],[7d1]]*Table_0[[#This Row],[7d2]],SUBSTITUTE(Table_0[[#This Row],[7d2]],".",",")*Table_0[[#This Row],[7d1]])</f>
        <v>24.02</v>
      </c>
      <c r="Q22" s="46">
        <f>IF(Table_0[[#This Row],[v1]]="B",Table_0[[#This Row],[v3]]*1000,Table_0[[#This Row],[v3]]*1)</f>
        <v>612.79</v>
      </c>
      <c r="R22">
        <f>IF(LEFT(Table_0[[#This Row],[Chg (24H)]],1)="-",-1,1)</f>
        <v>1</v>
      </c>
      <c r="S22" t="str">
        <f>IF(Table_0[[#This Row],[Chg (24H)]]&lt;&gt;"0%",SUBSTITUTE(REPLACE(Table_0[[#This Row],[Chg (24H)]],1,1,""),"%",""),0)</f>
        <v>3.24</v>
      </c>
      <c r="T22">
        <f>IF(LEFT(Table_0[[#This Row],[Chg (7D)]],1)="-",-1,1)</f>
        <v>1</v>
      </c>
      <c r="U22" t="str">
        <f>IF(Table_0[[#This Row],[Chg (7D)]]&lt;&gt;"0%",SUBSTITUTE(REPLACE(Table_0[[#This Row],[Chg (7D)]],1,1,""),"%",""),0)</f>
        <v>24.02</v>
      </c>
      <c r="V22" s="13" t="str">
        <f>RIGHT(Table_0[[#This Row],[Vol (24H)]],1)</f>
        <v>M</v>
      </c>
      <c r="W22" s="13" t="str">
        <f>MID(Table_0[[#This Row],[Vol (24H)]],2,LEN(Table_0[[#This Row],[Vol (24H)]])-2)</f>
        <v>612.79</v>
      </c>
      <c r="X22" s="13" t="str">
        <f>IF(NSEP=".",Table_0[[#This Row],[v2]],SUBSTITUTE(Table_0[[#This Row],[v2]],".",","))</f>
        <v>612,79</v>
      </c>
    </row>
    <row r="23" spans="1:24" x14ac:dyDescent="0.2">
      <c r="A23">
        <v>16</v>
      </c>
      <c r="B23" s="13" t="s">
        <v>32</v>
      </c>
      <c r="C23" s="13" t="s">
        <v>67</v>
      </c>
      <c r="D23" s="13" t="s">
        <v>68</v>
      </c>
      <c r="E23" s="13" t="s">
        <v>69</v>
      </c>
      <c r="F23" s="13" t="s">
        <v>300</v>
      </c>
      <c r="G23" s="13" t="s">
        <v>562</v>
      </c>
      <c r="H23" s="13" t="s">
        <v>631</v>
      </c>
      <c r="I23" s="13" t="s">
        <v>222</v>
      </c>
      <c r="J23" s="13" t="s">
        <v>392</v>
      </c>
      <c r="K23" s="13"/>
      <c r="L23" s="40" t="str">
        <f>CONCATENATE(D23,"_USD")</f>
        <v>BUSD_USD</v>
      </c>
      <c r="M23" s="19" t="str">
        <f>SUBSTITUTE(Table_0[[#This Row],[Price (USD)]],",","")</f>
        <v>0.9994</v>
      </c>
      <c r="N23" s="20" t="str">
        <f>IF(NSEP=".",Table_0[[#This Row],[RATE]],SUBSTITUTE(Table_0[[#This Row],[RATE]],".",","))</f>
        <v>0,9994</v>
      </c>
      <c r="O23" s="21">
        <f>IF(NSEP=".",Table_0[[#This Row],[3]]*Table_0[[#This Row],[2]],SUBSTITUTE(Table_0[[#This Row],[3]],".",",")*Table_0[[#This Row],[2]])</f>
        <v>-0.01</v>
      </c>
      <c r="P23" s="23">
        <f>IF(NSEP=".",Table_0[[#This Row],[7d1]]*Table_0[[#This Row],[7d2]],SUBSTITUTE(Table_0[[#This Row],[7d2]],".",",")*Table_0[[#This Row],[7d1]])</f>
        <v>0.06</v>
      </c>
      <c r="Q23" s="46">
        <f>IF(Table_0[[#This Row],[v1]]="B",Table_0[[#This Row],[v3]]*1000,Table_0[[#This Row],[v3]]*1)</f>
        <v>3460</v>
      </c>
      <c r="R23">
        <f>IF(LEFT(Table_0[[#This Row],[Chg (24H)]],1)="-",-1,1)</f>
        <v>-1</v>
      </c>
      <c r="S23" t="str">
        <f>IF(Table_0[[#This Row],[Chg (24H)]]&lt;&gt;"0%",SUBSTITUTE(REPLACE(Table_0[[#This Row],[Chg (24H)]],1,1,""),"%",""),0)</f>
        <v>0.01</v>
      </c>
      <c r="T23">
        <f>IF(LEFT(Table_0[[#This Row],[Chg (7D)]],1)="-",-1,1)</f>
        <v>1</v>
      </c>
      <c r="U23" t="str">
        <f>IF(Table_0[[#This Row],[Chg (7D)]]&lt;&gt;"0%",SUBSTITUTE(REPLACE(Table_0[[#This Row],[Chg (7D)]],1,1,""),"%",""),0)</f>
        <v>0.06</v>
      </c>
      <c r="V23" s="13" t="str">
        <f>RIGHT(Table_0[[#This Row],[Vol (24H)]],1)</f>
        <v>B</v>
      </c>
      <c r="W23" s="13" t="str">
        <f>MID(Table_0[[#This Row],[Vol (24H)]],2,LEN(Table_0[[#This Row],[Vol (24H)]])-2)</f>
        <v>3.46</v>
      </c>
      <c r="X23" s="13" t="str">
        <f>IF(NSEP=".",Table_0[[#This Row],[v2]],SUBSTITUTE(Table_0[[#This Row],[v2]],".",","))</f>
        <v>3,46</v>
      </c>
    </row>
    <row r="24" spans="1:24" x14ac:dyDescent="0.2">
      <c r="A24">
        <v>17</v>
      </c>
      <c r="B24" s="13" t="s">
        <v>32</v>
      </c>
      <c r="C24" s="13" t="s">
        <v>70</v>
      </c>
      <c r="D24" s="13" t="s">
        <v>71</v>
      </c>
      <c r="E24" s="13" t="s">
        <v>644</v>
      </c>
      <c r="F24" s="13" t="s">
        <v>547</v>
      </c>
      <c r="G24" s="13" t="s">
        <v>682</v>
      </c>
      <c r="H24" s="13" t="s">
        <v>72</v>
      </c>
      <c r="I24" s="13" t="s">
        <v>441</v>
      </c>
      <c r="J24" s="13" t="s">
        <v>489</v>
      </c>
      <c r="K24" s="13"/>
      <c r="L24" s="40" t="str">
        <f>CONCATENATE(D24,"_USD")</f>
        <v>WBTC_USD</v>
      </c>
      <c r="M24" s="19" t="str">
        <f>SUBSTITUTE(Table_0[[#This Row],[Price (USD)]],",","")</f>
        <v>50723</v>
      </c>
      <c r="N24" s="20" t="str">
        <f>IF(NSEP=".",Table_0[[#This Row],[RATE]],SUBSTITUTE(Table_0[[#This Row],[RATE]],".",","))</f>
        <v>50723</v>
      </c>
      <c r="O24" s="21">
        <f>IF(NSEP=".",Table_0[[#This Row],[3]]*Table_0[[#This Row],[2]],SUBSTITUTE(Table_0[[#This Row],[3]],".",",")*Table_0[[#This Row],[2]])</f>
        <v>-0.53</v>
      </c>
      <c r="P24" s="23">
        <f>IF(NSEP=".",Table_0[[#This Row],[7d1]]*Table_0[[#This Row],[7d2]],SUBSTITUTE(Table_0[[#This Row],[7d2]],".",",")*Table_0[[#This Row],[7d1]])</f>
        <v>8.44</v>
      </c>
      <c r="Q24" s="46">
        <f>IF(Table_0[[#This Row],[v1]]="B",Table_0[[#This Row],[v3]]*1000,Table_0[[#This Row],[v3]]*1)</f>
        <v>130.46</v>
      </c>
      <c r="R24">
        <f>IF(LEFT(Table_0[[#This Row],[Chg (24H)]],1)="-",-1,1)</f>
        <v>-1</v>
      </c>
      <c r="S24" t="str">
        <f>IF(Table_0[[#This Row],[Chg (24H)]]&lt;&gt;"0%",SUBSTITUTE(REPLACE(Table_0[[#This Row],[Chg (24H)]],1,1,""),"%",""),0)</f>
        <v>0.53</v>
      </c>
      <c r="T24">
        <f>IF(LEFT(Table_0[[#This Row],[Chg (7D)]],1)="-",-1,1)</f>
        <v>1</v>
      </c>
      <c r="U24" t="str">
        <f>IF(Table_0[[#This Row],[Chg (7D)]]&lt;&gt;"0%",SUBSTITUTE(REPLACE(Table_0[[#This Row],[Chg (7D)]],1,1,""),"%",""),0)</f>
        <v>8.44</v>
      </c>
      <c r="V24" s="13" t="str">
        <f>RIGHT(Table_0[[#This Row],[Vol (24H)]],1)</f>
        <v>M</v>
      </c>
      <c r="W24" s="13" t="str">
        <f>MID(Table_0[[#This Row],[Vol (24H)]],2,LEN(Table_0[[#This Row],[Vol (24H)]])-2)</f>
        <v>130.46</v>
      </c>
      <c r="X24" s="13" t="str">
        <f>IF(NSEP=".",Table_0[[#This Row],[v2]],SUBSTITUTE(Table_0[[#This Row],[v2]],".",","))</f>
        <v>130,46</v>
      </c>
    </row>
    <row r="25" spans="1:24" x14ac:dyDescent="0.2">
      <c r="A25">
        <v>18</v>
      </c>
      <c r="B25" s="13" t="s">
        <v>32</v>
      </c>
      <c r="C25" s="13" t="s">
        <v>73</v>
      </c>
      <c r="D25" s="13" t="s">
        <v>74</v>
      </c>
      <c r="E25" s="13" t="s">
        <v>651</v>
      </c>
      <c r="F25" s="13" t="s">
        <v>622</v>
      </c>
      <c r="G25" s="13" t="s">
        <v>683</v>
      </c>
      <c r="H25" s="13" t="s">
        <v>645</v>
      </c>
      <c r="I25" s="13" t="s">
        <v>344</v>
      </c>
      <c r="J25" s="13" t="s">
        <v>271</v>
      </c>
      <c r="K25" s="13"/>
      <c r="L25" s="40" t="str">
        <f>CONCATENATE(D25,"_USD")</f>
        <v>LTC_USD</v>
      </c>
      <c r="M25" s="19" t="str">
        <f>SUBSTITUTE(Table_0[[#This Row],[Price (USD)]],",","")</f>
        <v>163.5</v>
      </c>
      <c r="N25" s="20" t="str">
        <f>IF(NSEP=".",Table_0[[#This Row],[RATE]],SUBSTITUTE(Table_0[[#This Row],[RATE]],".",","))</f>
        <v>163,5</v>
      </c>
      <c r="O25" s="21">
        <f>IF(NSEP=".",Table_0[[#This Row],[3]]*Table_0[[#This Row],[2]],SUBSTITUTE(Table_0[[#This Row],[3]],".",",")*Table_0[[#This Row],[2]])</f>
        <v>0.68</v>
      </c>
      <c r="P25" s="23">
        <f>IF(NSEP=".",Table_0[[#This Row],[7d1]]*Table_0[[#This Row],[7d2]],SUBSTITUTE(Table_0[[#This Row],[7d2]],".",",")*Table_0[[#This Row],[7d1]])</f>
        <v>9.5299999999999994</v>
      </c>
      <c r="Q25" s="46">
        <f>IF(Table_0[[#This Row],[v1]]="B",Table_0[[#This Row],[v3]]*1000,Table_0[[#This Row],[v3]]*1)</f>
        <v>835.41</v>
      </c>
      <c r="R25">
        <f>IF(LEFT(Table_0[[#This Row],[Chg (24H)]],1)="-",-1,1)</f>
        <v>1</v>
      </c>
      <c r="S25" t="str">
        <f>IF(Table_0[[#This Row],[Chg (24H)]]&lt;&gt;"0%",SUBSTITUTE(REPLACE(Table_0[[#This Row],[Chg (24H)]],1,1,""),"%",""),0)</f>
        <v>0.68</v>
      </c>
      <c r="T25">
        <f>IF(LEFT(Table_0[[#This Row],[Chg (7D)]],1)="-",-1,1)</f>
        <v>1</v>
      </c>
      <c r="U25" t="str">
        <f>IF(Table_0[[#This Row],[Chg (7D)]]&lt;&gt;"0%",SUBSTITUTE(REPLACE(Table_0[[#This Row],[Chg (7D)]],1,1,""),"%",""),0)</f>
        <v>9.53</v>
      </c>
      <c r="V25" s="13" t="str">
        <f>RIGHT(Table_0[[#This Row],[Vol (24H)]],1)</f>
        <v>M</v>
      </c>
      <c r="W25" s="13" t="str">
        <f>MID(Table_0[[#This Row],[Vol (24H)]],2,LEN(Table_0[[#This Row],[Vol (24H)]])-2)</f>
        <v>835.41</v>
      </c>
      <c r="X25" s="13" t="str">
        <f>IF(NSEP=".",Table_0[[#This Row],[v2]],SUBSTITUTE(Table_0[[#This Row],[v2]],".",","))</f>
        <v>835,41</v>
      </c>
    </row>
    <row r="26" spans="1:24" x14ac:dyDescent="0.2">
      <c r="A26">
        <v>19</v>
      </c>
      <c r="B26" s="13" t="s">
        <v>32</v>
      </c>
      <c r="C26" s="13" t="s">
        <v>75</v>
      </c>
      <c r="D26" s="13" t="s">
        <v>76</v>
      </c>
      <c r="E26" s="13" t="s">
        <v>806</v>
      </c>
      <c r="F26" s="13" t="s">
        <v>487</v>
      </c>
      <c r="G26" s="13" t="s">
        <v>684</v>
      </c>
      <c r="H26" s="13" t="s">
        <v>350</v>
      </c>
      <c r="I26" s="13" t="s">
        <v>393</v>
      </c>
      <c r="J26" s="13" t="s">
        <v>548</v>
      </c>
      <c r="K26" s="13"/>
      <c r="L26" s="40" t="str">
        <f>CONCATENATE(D26,"_USD")</f>
        <v>UNI_USD</v>
      </c>
      <c r="M26" s="19" t="str">
        <f>SUBSTITUTE(Table_0[[#This Row],[Price (USD)]],",","")</f>
        <v>17.5387</v>
      </c>
      <c r="N26" s="20" t="str">
        <f>IF(NSEP=".",Table_0[[#This Row],[RATE]],SUBSTITUTE(Table_0[[#This Row],[RATE]],".",","))</f>
        <v>17,5387</v>
      </c>
      <c r="O26" s="21">
        <f>IF(NSEP=".",Table_0[[#This Row],[3]]*Table_0[[#This Row],[2]],SUBSTITUTE(Table_0[[#This Row],[3]],".",",")*Table_0[[#This Row],[2]])</f>
        <v>-2.41</v>
      </c>
      <c r="P26" s="23">
        <f>IF(NSEP=".",Table_0[[#This Row],[7d1]]*Table_0[[#This Row],[7d2]],SUBSTITUTE(Table_0[[#This Row],[7d2]],".",",")*Table_0[[#This Row],[7d1]])</f>
        <v>11.97</v>
      </c>
      <c r="Q26" s="46">
        <f>IF(Table_0[[#This Row],[v1]]="B",Table_0[[#This Row],[v3]]*1000,Table_0[[#This Row],[v3]]*1)</f>
        <v>225.94</v>
      </c>
      <c r="R26">
        <f>IF(LEFT(Table_0[[#This Row],[Chg (24H)]],1)="-",-1,1)</f>
        <v>-1</v>
      </c>
      <c r="S26" t="str">
        <f>IF(Table_0[[#This Row],[Chg (24H)]]&lt;&gt;"0%",SUBSTITUTE(REPLACE(Table_0[[#This Row],[Chg (24H)]],1,1,""),"%",""),0)</f>
        <v>2.41</v>
      </c>
      <c r="T26">
        <f>IF(LEFT(Table_0[[#This Row],[Chg (7D)]],1)="-",-1,1)</f>
        <v>1</v>
      </c>
      <c r="U26" t="str">
        <f>IF(Table_0[[#This Row],[Chg (7D)]]&lt;&gt;"0%",SUBSTITUTE(REPLACE(Table_0[[#This Row],[Chg (7D)]],1,1,""),"%",""),0)</f>
        <v>11.97</v>
      </c>
      <c r="V26" s="13" t="str">
        <f>RIGHT(Table_0[[#This Row],[Vol (24H)]],1)</f>
        <v>M</v>
      </c>
      <c r="W26" s="13" t="str">
        <f>MID(Table_0[[#This Row],[Vol (24H)]],2,LEN(Table_0[[#This Row],[Vol (24H)]])-2)</f>
        <v>225.94</v>
      </c>
      <c r="X26" s="13" t="str">
        <f>IF(NSEP=".",Table_0[[#This Row],[v2]],SUBSTITUTE(Table_0[[#This Row],[v2]],".",","))</f>
        <v>225,94</v>
      </c>
    </row>
    <row r="27" spans="1:24" x14ac:dyDescent="0.2">
      <c r="A27">
        <v>20</v>
      </c>
      <c r="B27" s="13" t="s">
        <v>32</v>
      </c>
      <c r="C27" s="13" t="s">
        <v>77</v>
      </c>
      <c r="D27" s="13" t="s">
        <v>78</v>
      </c>
      <c r="E27" s="13" t="s">
        <v>599</v>
      </c>
      <c r="F27" s="13" t="s">
        <v>646</v>
      </c>
      <c r="G27" s="13" t="s">
        <v>685</v>
      </c>
      <c r="H27" s="13" t="s">
        <v>557</v>
      </c>
      <c r="I27" s="13" t="s">
        <v>394</v>
      </c>
      <c r="J27" s="13" t="s">
        <v>637</v>
      </c>
      <c r="K27" s="13"/>
      <c r="L27" s="40" t="str">
        <f>CONCATENATE(D27,"_USD")</f>
        <v>LINK_USD</v>
      </c>
      <c r="M27" s="19" t="str">
        <f>SUBSTITUTE(Table_0[[#This Row],[Price (USD)]],",","")</f>
        <v>21.86</v>
      </c>
      <c r="N27" s="20" t="str">
        <f>IF(NSEP=".",Table_0[[#This Row],[RATE]],SUBSTITUTE(Table_0[[#This Row],[RATE]],".",","))</f>
        <v>21,86</v>
      </c>
      <c r="O27" s="21">
        <f>IF(NSEP=".",Table_0[[#This Row],[3]]*Table_0[[#This Row],[2]],SUBSTITUTE(Table_0[[#This Row],[3]],".",",")*Table_0[[#This Row],[2]])</f>
        <v>0.51</v>
      </c>
      <c r="P27" s="23">
        <f>IF(NSEP=".",Table_0[[#This Row],[7d1]]*Table_0[[#This Row],[7d2]],SUBSTITUTE(Table_0[[#This Row],[7d2]],".",",")*Table_0[[#This Row],[7d1]])</f>
        <v>11.1</v>
      </c>
      <c r="Q27" s="46">
        <f>IF(Table_0[[#This Row],[v1]]="B",Table_0[[#This Row],[v3]]*1000,Table_0[[#This Row],[v3]]*1)</f>
        <v>698.12</v>
      </c>
      <c r="R27">
        <f>IF(LEFT(Table_0[[#This Row],[Chg (24H)]],1)="-",-1,1)</f>
        <v>1</v>
      </c>
      <c r="S27" t="str">
        <f>IF(Table_0[[#This Row],[Chg (24H)]]&lt;&gt;"0%",SUBSTITUTE(REPLACE(Table_0[[#This Row],[Chg (24H)]],1,1,""),"%",""),0)</f>
        <v>0.51</v>
      </c>
      <c r="T27">
        <f>IF(LEFT(Table_0[[#This Row],[Chg (7D)]],1)="-",-1,1)</f>
        <v>1</v>
      </c>
      <c r="U27" t="str">
        <f>IF(Table_0[[#This Row],[Chg (7D)]]&lt;&gt;"0%",SUBSTITUTE(REPLACE(Table_0[[#This Row],[Chg (7D)]],1,1,""),"%",""),0)</f>
        <v>11.10</v>
      </c>
      <c r="V27" s="13" t="str">
        <f>RIGHT(Table_0[[#This Row],[Vol (24H)]],1)</f>
        <v>M</v>
      </c>
      <c r="W27" s="13" t="str">
        <f>MID(Table_0[[#This Row],[Vol (24H)]],2,LEN(Table_0[[#This Row],[Vol (24H)]])-2)</f>
        <v>698.12</v>
      </c>
      <c r="X27" s="13" t="str">
        <f>IF(NSEP=".",Table_0[[#This Row],[v2]],SUBSTITUTE(Table_0[[#This Row],[v2]],".",","))</f>
        <v>698,12</v>
      </c>
    </row>
    <row r="28" spans="1:24" x14ac:dyDescent="0.2">
      <c r="A28">
        <v>21</v>
      </c>
      <c r="B28" s="13" t="s">
        <v>32</v>
      </c>
      <c r="C28" s="13" t="s">
        <v>79</v>
      </c>
      <c r="D28" s="13" t="s">
        <v>80</v>
      </c>
      <c r="E28" s="13" t="s">
        <v>607</v>
      </c>
      <c r="F28" s="13" t="s">
        <v>484</v>
      </c>
      <c r="G28" s="13" t="s">
        <v>686</v>
      </c>
      <c r="H28" s="13" t="s">
        <v>564</v>
      </c>
      <c r="I28" s="13" t="s">
        <v>423</v>
      </c>
      <c r="J28" s="13" t="s">
        <v>578</v>
      </c>
      <c r="K28" s="13"/>
      <c r="L28" s="40" t="str">
        <f>CONCATENATE(D28,"_USD")</f>
        <v>ALGO_USD</v>
      </c>
      <c r="M28" s="19" t="str">
        <f>SUBSTITUTE(Table_0[[#This Row],[Price (USD)]],",","")</f>
        <v>1.5667</v>
      </c>
      <c r="N28" s="20" t="str">
        <f>IF(NSEP=".",Table_0[[#This Row],[RATE]],SUBSTITUTE(Table_0[[#This Row],[RATE]],".",","))</f>
        <v>1,5667</v>
      </c>
      <c r="O28" s="21">
        <f>IF(NSEP=".",Table_0[[#This Row],[3]]*Table_0[[#This Row],[2]],SUBSTITUTE(Table_0[[#This Row],[3]],".",",")*Table_0[[#This Row],[2]])</f>
        <v>0.56999999999999995</v>
      </c>
      <c r="P28" s="23">
        <f>IF(NSEP=".",Table_0[[#This Row],[7d1]]*Table_0[[#This Row],[7d2]],SUBSTITUTE(Table_0[[#This Row],[7d2]],".",",")*Table_0[[#This Row],[7d1]])</f>
        <v>12.67</v>
      </c>
      <c r="Q28" s="46">
        <f>IF(Table_0[[#This Row],[v1]]="B",Table_0[[#This Row],[v3]]*1000,Table_0[[#This Row],[v3]]*1)</f>
        <v>433.06</v>
      </c>
      <c r="R28">
        <f>IF(LEFT(Table_0[[#This Row],[Chg (24H)]],1)="-",-1,1)</f>
        <v>1</v>
      </c>
      <c r="S28" t="str">
        <f>IF(Table_0[[#This Row],[Chg (24H)]]&lt;&gt;"0%",SUBSTITUTE(REPLACE(Table_0[[#This Row],[Chg (24H)]],1,1,""),"%",""),0)</f>
        <v>0.57</v>
      </c>
      <c r="T28">
        <f>IF(LEFT(Table_0[[#This Row],[Chg (7D)]],1)="-",-1,1)</f>
        <v>1</v>
      </c>
      <c r="U28" t="str">
        <f>IF(Table_0[[#This Row],[Chg (7D)]]&lt;&gt;"0%",SUBSTITUTE(REPLACE(Table_0[[#This Row],[Chg (7D)]],1,1,""),"%",""),0)</f>
        <v>12.67</v>
      </c>
      <c r="V28" s="13" t="str">
        <f>RIGHT(Table_0[[#This Row],[Vol (24H)]],1)</f>
        <v>M</v>
      </c>
      <c r="W28" s="13" t="str">
        <f>MID(Table_0[[#This Row],[Vol (24H)]],2,LEN(Table_0[[#This Row],[Vol (24H)]])-2)</f>
        <v>433.06</v>
      </c>
      <c r="X28" s="13" t="str">
        <f>IF(NSEP=".",Table_0[[#This Row],[v2]],SUBSTITUTE(Table_0[[#This Row],[v2]],".",","))</f>
        <v>433,06</v>
      </c>
    </row>
    <row r="29" spans="1:24" x14ac:dyDescent="0.2">
      <c r="A29">
        <v>22</v>
      </c>
      <c r="B29" s="13" t="s">
        <v>32</v>
      </c>
      <c r="C29" s="13" t="s">
        <v>81</v>
      </c>
      <c r="D29" s="13" t="s">
        <v>82</v>
      </c>
      <c r="E29" s="13" t="s">
        <v>262</v>
      </c>
      <c r="F29" s="13" t="s">
        <v>594</v>
      </c>
      <c r="G29" s="13" t="s">
        <v>687</v>
      </c>
      <c r="H29" s="13" t="s">
        <v>199</v>
      </c>
      <c r="I29" s="13" t="s">
        <v>54</v>
      </c>
      <c r="J29" s="13" t="s">
        <v>306</v>
      </c>
      <c r="K29" s="13"/>
      <c r="L29" s="40" t="str">
        <f>CONCATENATE(D29,"_USD")</f>
        <v>UST_USD</v>
      </c>
      <c r="M29" s="19" t="str">
        <f>SUBSTITUTE(Table_0[[#This Row],[Price (USD)]],",","")</f>
        <v>1.001</v>
      </c>
      <c r="N29" s="20" t="str">
        <f>IF(NSEP=".",Table_0[[#This Row],[RATE]],SUBSTITUTE(Table_0[[#This Row],[RATE]],".",","))</f>
        <v>1,001</v>
      </c>
      <c r="O29" s="21">
        <f>IF(NSEP=".",Table_0[[#This Row],[3]]*Table_0[[#This Row],[2]],SUBSTITUTE(Table_0[[#This Row],[3]],".",",")*Table_0[[#This Row],[2]])</f>
        <v>0</v>
      </c>
      <c r="P29" s="23">
        <f>IF(NSEP=".",Table_0[[#This Row],[7d1]]*Table_0[[#This Row],[7d2]],SUBSTITUTE(Table_0[[#This Row],[7d2]],".",",")*Table_0[[#This Row],[7d1]])</f>
        <v>-7.0000000000000007E-2</v>
      </c>
      <c r="Q29" s="46">
        <f>IF(Table_0[[#This Row],[v1]]="B",Table_0[[#This Row],[v3]]*1000,Table_0[[#This Row],[v3]]*1)</f>
        <v>154.75</v>
      </c>
      <c r="R29">
        <f>IF(LEFT(Table_0[[#This Row],[Chg (24H)]],1)="-",-1,1)</f>
        <v>1</v>
      </c>
      <c r="S29">
        <f>IF(Table_0[[#This Row],[Chg (24H)]]&lt;&gt;"0%",SUBSTITUTE(REPLACE(Table_0[[#This Row],[Chg (24H)]],1,1,""),"%",""),0)</f>
        <v>0</v>
      </c>
      <c r="T29">
        <f>IF(LEFT(Table_0[[#This Row],[Chg (7D)]],1)="-",-1,1)</f>
        <v>-1</v>
      </c>
      <c r="U29" t="str">
        <f>IF(Table_0[[#This Row],[Chg (7D)]]&lt;&gt;"0%",SUBSTITUTE(REPLACE(Table_0[[#This Row],[Chg (7D)]],1,1,""),"%",""),0)</f>
        <v>0.07</v>
      </c>
      <c r="V29" s="13" t="str">
        <f>RIGHT(Table_0[[#This Row],[Vol (24H)]],1)</f>
        <v>M</v>
      </c>
      <c r="W29" s="13" t="str">
        <f>MID(Table_0[[#This Row],[Vol (24H)]],2,LEN(Table_0[[#This Row],[Vol (24H)]])-2)</f>
        <v>154.75</v>
      </c>
      <c r="X29" s="13" t="str">
        <f>IF(NSEP=".",Table_0[[#This Row],[v2]],SUBSTITUTE(Table_0[[#This Row],[v2]],".",","))</f>
        <v>154,75</v>
      </c>
    </row>
    <row r="30" spans="1:24" x14ac:dyDescent="0.2">
      <c r="A30">
        <v>23</v>
      </c>
      <c r="B30" s="13" t="s">
        <v>32</v>
      </c>
      <c r="C30" s="13" t="s">
        <v>83</v>
      </c>
      <c r="D30" s="13" t="s">
        <v>84</v>
      </c>
      <c r="E30" s="13" t="s">
        <v>790</v>
      </c>
      <c r="F30" s="13" t="s">
        <v>263</v>
      </c>
      <c r="G30" s="13" t="s">
        <v>688</v>
      </c>
      <c r="H30" s="13" t="s">
        <v>592</v>
      </c>
      <c r="I30" s="13" t="s">
        <v>254</v>
      </c>
      <c r="J30" s="13" t="s">
        <v>395</v>
      </c>
      <c r="K30" s="13"/>
      <c r="L30" s="40" t="str">
        <f>CONCATENATE(D30,"_USD")</f>
        <v>DAI_USD</v>
      </c>
      <c r="M30" s="19" t="str">
        <f>SUBSTITUTE(Table_0[[#This Row],[Price (USD)]],",","")</f>
        <v>1.00005</v>
      </c>
      <c r="N30" s="20" t="str">
        <f>IF(NSEP=".",Table_0[[#This Row],[RATE]],SUBSTITUTE(Table_0[[#This Row],[RATE]],".",","))</f>
        <v>1,00005</v>
      </c>
      <c r="O30" s="21">
        <f>IF(NSEP=".",Table_0[[#This Row],[3]]*Table_0[[#This Row],[2]],SUBSTITUTE(Table_0[[#This Row],[3]],".",",")*Table_0[[#This Row],[2]])</f>
        <v>0.04</v>
      </c>
      <c r="P30" s="23">
        <f>IF(NSEP=".",Table_0[[#This Row],[7d1]]*Table_0[[#This Row],[7d2]],SUBSTITUTE(Table_0[[#This Row],[7d2]],".",",")*Table_0[[#This Row],[7d1]])</f>
        <v>0.17</v>
      </c>
      <c r="Q30" s="46">
        <f>IF(Table_0[[#This Row],[v1]]="B",Table_0[[#This Row],[v3]]*1000,Table_0[[#This Row],[v3]]*1)</f>
        <v>334.68</v>
      </c>
      <c r="R30">
        <f>IF(LEFT(Table_0[[#This Row],[Chg (24H)]],1)="-",-1,1)</f>
        <v>1</v>
      </c>
      <c r="S30" t="str">
        <f>IF(Table_0[[#This Row],[Chg (24H)]]&lt;&gt;"0%",SUBSTITUTE(REPLACE(Table_0[[#This Row],[Chg (24H)]],1,1,""),"%",""),0)</f>
        <v>0.04</v>
      </c>
      <c r="T30">
        <f>IF(LEFT(Table_0[[#This Row],[Chg (7D)]],1)="-",-1,1)</f>
        <v>1</v>
      </c>
      <c r="U30" t="str">
        <f>IF(Table_0[[#This Row],[Chg (7D)]]&lt;&gt;"0%",SUBSTITUTE(REPLACE(Table_0[[#This Row],[Chg (7D)]],1,1,""),"%",""),0)</f>
        <v>0.17</v>
      </c>
      <c r="V30" s="13" t="str">
        <f>RIGHT(Table_0[[#This Row],[Vol (24H)]],1)</f>
        <v>M</v>
      </c>
      <c r="W30" s="13" t="str">
        <f>MID(Table_0[[#This Row],[Vol (24H)]],2,LEN(Table_0[[#This Row],[Vol (24H)]])-2)</f>
        <v>334.68</v>
      </c>
      <c r="X30" s="13" t="str">
        <f>IF(NSEP=".",Table_0[[#This Row],[v2]],SUBSTITUTE(Table_0[[#This Row],[v2]],".",","))</f>
        <v>334,68</v>
      </c>
    </row>
    <row r="31" spans="1:24" x14ac:dyDescent="0.2">
      <c r="A31">
        <v>24</v>
      </c>
      <c r="B31" s="13" t="s">
        <v>32</v>
      </c>
      <c r="C31" s="13" t="s">
        <v>86</v>
      </c>
      <c r="D31" s="13" t="s">
        <v>87</v>
      </c>
      <c r="E31" s="13" t="s">
        <v>807</v>
      </c>
      <c r="F31" s="13" t="s">
        <v>689</v>
      </c>
      <c r="G31" s="13" t="s">
        <v>656</v>
      </c>
      <c r="H31" s="13" t="s">
        <v>650</v>
      </c>
      <c r="I31" s="13" t="s">
        <v>386</v>
      </c>
      <c r="J31" s="13" t="s">
        <v>690</v>
      </c>
      <c r="K31" s="13"/>
      <c r="L31" s="40" t="str">
        <f>CONCATENATE(D31,"_USD")</f>
        <v>NEAR_USD</v>
      </c>
      <c r="M31" s="19" t="str">
        <f>SUBSTITUTE(Table_0[[#This Row],[Price (USD)]],",","")</f>
        <v>14.7348</v>
      </c>
      <c r="N31" s="20" t="str">
        <f>IF(NSEP=".",Table_0[[#This Row],[RATE]],SUBSTITUTE(Table_0[[#This Row],[RATE]],".",","))</f>
        <v>14,7348</v>
      </c>
      <c r="O31" s="21">
        <f>IF(NSEP=".",Table_0[[#This Row],[3]]*Table_0[[#This Row],[2]],SUBSTITUTE(Table_0[[#This Row],[3]],".",",")*Table_0[[#This Row],[2]])</f>
        <v>-3.99</v>
      </c>
      <c r="P31" s="23">
        <f>IF(NSEP=".",Table_0[[#This Row],[7d1]]*Table_0[[#This Row],[7d2]],SUBSTITUTE(Table_0[[#This Row],[7d2]],".",",")*Table_0[[#This Row],[7d1]])</f>
        <v>75.09</v>
      </c>
      <c r="Q31" s="46">
        <f>IF(Table_0[[#This Row],[v1]]="B",Table_0[[#This Row],[v3]]*1000,Table_0[[#This Row],[v3]]*1)</f>
        <v>1400</v>
      </c>
      <c r="R31">
        <f>IF(LEFT(Table_0[[#This Row],[Chg (24H)]],1)="-",-1,1)</f>
        <v>-1</v>
      </c>
      <c r="S31" t="str">
        <f>IF(Table_0[[#This Row],[Chg (24H)]]&lt;&gt;"0%",SUBSTITUTE(REPLACE(Table_0[[#This Row],[Chg (24H)]],1,1,""),"%",""),0)</f>
        <v>3.99</v>
      </c>
      <c r="T31">
        <f>IF(LEFT(Table_0[[#This Row],[Chg (7D)]],1)="-",-1,1)</f>
        <v>1</v>
      </c>
      <c r="U31" t="str">
        <f>IF(Table_0[[#This Row],[Chg (7D)]]&lt;&gt;"0%",SUBSTITUTE(REPLACE(Table_0[[#This Row],[Chg (7D)]],1,1,""),"%",""),0)</f>
        <v>75.09</v>
      </c>
      <c r="V31" s="13" t="str">
        <f>RIGHT(Table_0[[#This Row],[Vol (24H)]],1)</f>
        <v>B</v>
      </c>
      <c r="W31" s="13" t="str">
        <f>MID(Table_0[[#This Row],[Vol (24H)]],2,LEN(Table_0[[#This Row],[Vol (24H)]])-2)</f>
        <v>1.40</v>
      </c>
      <c r="X31" s="13" t="str">
        <f>IF(NSEP=".",Table_0[[#This Row],[v2]],SUBSTITUTE(Table_0[[#This Row],[v2]],".",","))</f>
        <v>1,40</v>
      </c>
    </row>
    <row r="32" spans="1:24" x14ac:dyDescent="0.2">
      <c r="A32">
        <v>25</v>
      </c>
      <c r="B32" s="13" t="s">
        <v>32</v>
      </c>
      <c r="C32" s="13" t="s">
        <v>88</v>
      </c>
      <c r="D32" s="13" t="s">
        <v>89</v>
      </c>
      <c r="E32" s="13" t="s">
        <v>460</v>
      </c>
      <c r="F32" s="13" t="s">
        <v>308</v>
      </c>
      <c r="G32" s="13" t="s">
        <v>648</v>
      </c>
      <c r="H32" s="13" t="s">
        <v>691</v>
      </c>
      <c r="I32" s="13" t="s">
        <v>396</v>
      </c>
      <c r="J32" s="13" t="s">
        <v>481</v>
      </c>
      <c r="K32" s="13"/>
      <c r="L32" s="40" t="str">
        <f>CONCATENATE(D32,"_USD")</f>
        <v>BCH_USD</v>
      </c>
      <c r="M32" s="19" t="str">
        <f>SUBSTITUTE(Table_0[[#This Row],[Price (USD)]],",","")</f>
        <v>453.1</v>
      </c>
      <c r="N32" s="20" t="str">
        <f>IF(NSEP=".",Table_0[[#This Row],[RATE]],SUBSTITUTE(Table_0[[#This Row],[RATE]],".",","))</f>
        <v>453,1</v>
      </c>
      <c r="O32" s="21">
        <f>IF(NSEP=".",Table_0[[#This Row],[3]]*Table_0[[#This Row],[2]],SUBSTITUTE(Table_0[[#This Row],[3]],".",",")*Table_0[[#This Row],[2]])</f>
        <v>-0.35</v>
      </c>
      <c r="P32" s="23">
        <f>IF(NSEP=".",Table_0[[#This Row],[7d1]]*Table_0[[#This Row],[7d2]],SUBSTITUTE(Table_0[[#This Row],[7d2]],".",",")*Table_0[[#This Row],[7d1]])</f>
        <v>3.85</v>
      </c>
      <c r="Q32" s="46">
        <f>IF(Table_0[[#This Row],[v1]]="B",Table_0[[#This Row],[v3]]*1000,Table_0[[#This Row],[v3]]*1)</f>
        <v>5380</v>
      </c>
      <c r="R32">
        <f>IF(LEFT(Table_0[[#This Row],[Chg (24H)]],1)="-",-1,1)</f>
        <v>-1</v>
      </c>
      <c r="S32" t="str">
        <f>IF(Table_0[[#This Row],[Chg (24H)]]&lt;&gt;"0%",SUBSTITUTE(REPLACE(Table_0[[#This Row],[Chg (24H)]],1,1,""),"%",""),0)</f>
        <v>0.35</v>
      </c>
      <c r="T32">
        <f>IF(LEFT(Table_0[[#This Row],[Chg (7D)]],1)="-",-1,1)</f>
        <v>1</v>
      </c>
      <c r="U32" t="str">
        <f>IF(Table_0[[#This Row],[Chg (7D)]]&lt;&gt;"0%",SUBSTITUTE(REPLACE(Table_0[[#This Row],[Chg (7D)]],1,1,""),"%",""),0)</f>
        <v>3.85</v>
      </c>
      <c r="V32" s="13" t="str">
        <f>RIGHT(Table_0[[#This Row],[Vol (24H)]],1)</f>
        <v>B</v>
      </c>
      <c r="W32" s="13" t="str">
        <f>MID(Table_0[[#This Row],[Vol (24H)]],2,LEN(Table_0[[#This Row],[Vol (24H)]])-2)</f>
        <v>5.38</v>
      </c>
      <c r="X32" s="13" t="str">
        <f>IF(NSEP=".",Table_0[[#This Row],[v2]],SUBSTITUTE(Table_0[[#This Row],[v2]],".",","))</f>
        <v>5,38</v>
      </c>
    </row>
    <row r="33" spans="1:24" x14ac:dyDescent="0.2">
      <c r="A33">
        <v>26</v>
      </c>
      <c r="B33" s="13" t="s">
        <v>32</v>
      </c>
      <c r="C33" s="13" t="s">
        <v>90</v>
      </c>
      <c r="D33" s="13" t="s">
        <v>91</v>
      </c>
      <c r="E33" s="13" t="s">
        <v>791</v>
      </c>
      <c r="F33" s="13" t="s">
        <v>632</v>
      </c>
      <c r="G33" s="13" t="s">
        <v>346</v>
      </c>
      <c r="H33" s="13" t="s">
        <v>649</v>
      </c>
      <c r="I33" s="13" t="s">
        <v>371</v>
      </c>
      <c r="J33" s="13" t="s">
        <v>434</v>
      </c>
      <c r="K33" s="13"/>
      <c r="L33" s="40" t="str">
        <f>CONCATENATE(D33,"_USD")</f>
        <v>TRX_USD</v>
      </c>
      <c r="M33" s="19" t="str">
        <f>SUBSTITUTE(Table_0[[#This Row],[Price (USD)]],",","")</f>
        <v>0.081604</v>
      </c>
      <c r="N33" s="20" t="str">
        <f>IF(NSEP=".",Table_0[[#This Row],[RATE]],SUBSTITUTE(Table_0[[#This Row],[RATE]],".",","))</f>
        <v>0,081604</v>
      </c>
      <c r="O33" s="21">
        <f>IF(NSEP=".",Table_0[[#This Row],[3]]*Table_0[[#This Row],[2]],SUBSTITUTE(Table_0[[#This Row],[3]],".",",")*Table_0[[#This Row],[2]])</f>
        <v>-0.67</v>
      </c>
      <c r="P33" s="23">
        <f>IF(NSEP=".",Table_0[[#This Row],[7d1]]*Table_0[[#This Row],[7d2]],SUBSTITUTE(Table_0[[#This Row],[7d2]],".",",")*Table_0[[#This Row],[7d1]])</f>
        <v>0.35</v>
      </c>
      <c r="Q33" s="46">
        <f>IF(Table_0[[#This Row],[v1]]="B",Table_0[[#This Row],[v3]]*1000,Table_0[[#This Row],[v3]]*1)</f>
        <v>1100</v>
      </c>
      <c r="R33">
        <f>IF(LEFT(Table_0[[#This Row],[Chg (24H)]],1)="-",-1,1)</f>
        <v>-1</v>
      </c>
      <c r="S33" t="str">
        <f>IF(Table_0[[#This Row],[Chg (24H)]]&lt;&gt;"0%",SUBSTITUTE(REPLACE(Table_0[[#This Row],[Chg (24H)]],1,1,""),"%",""),0)</f>
        <v>0.67</v>
      </c>
      <c r="T33">
        <f>IF(LEFT(Table_0[[#This Row],[Chg (7D)]],1)="-",-1,1)</f>
        <v>1</v>
      </c>
      <c r="U33" t="str">
        <f>IF(Table_0[[#This Row],[Chg (7D)]]&lt;&gt;"0%",SUBSTITUTE(REPLACE(Table_0[[#This Row],[Chg (7D)]],1,1,""),"%",""),0)</f>
        <v>0.35</v>
      </c>
      <c r="V33" s="13" t="str">
        <f>RIGHT(Table_0[[#This Row],[Vol (24H)]],1)</f>
        <v>B</v>
      </c>
      <c r="W33" s="13" t="str">
        <f>MID(Table_0[[#This Row],[Vol (24H)]],2,LEN(Table_0[[#This Row],[Vol (24H)]])-2)</f>
        <v>1.10</v>
      </c>
      <c r="X33" s="13" t="str">
        <f>IF(NSEP=".",Table_0[[#This Row],[v2]],SUBSTITUTE(Table_0[[#This Row],[v2]],".",","))</f>
        <v>1,10</v>
      </c>
    </row>
    <row r="34" spans="1:24" x14ac:dyDescent="0.2">
      <c r="A34">
        <v>27</v>
      </c>
      <c r="B34" s="13" t="s">
        <v>32</v>
      </c>
      <c r="C34" s="13" t="s">
        <v>92</v>
      </c>
      <c r="D34" s="13" t="s">
        <v>93</v>
      </c>
      <c r="E34" s="13" t="s">
        <v>808</v>
      </c>
      <c r="F34" s="13" t="s">
        <v>569</v>
      </c>
      <c r="G34" s="13" t="s">
        <v>692</v>
      </c>
      <c r="H34" s="13" t="s">
        <v>444</v>
      </c>
      <c r="I34" s="13" t="s">
        <v>391</v>
      </c>
      <c r="J34" s="13" t="s">
        <v>639</v>
      </c>
      <c r="K34" s="13"/>
      <c r="L34" s="40" t="str">
        <f>CONCATENATE(D34,"_USD")</f>
        <v>XLM_USD</v>
      </c>
      <c r="M34" s="19" t="str">
        <f>SUBSTITUTE(Table_0[[#This Row],[Price (USD)]],",","")</f>
        <v>0.2881</v>
      </c>
      <c r="N34" s="20" t="str">
        <f>IF(NSEP=".",Table_0[[#This Row],[RATE]],SUBSTITUTE(Table_0[[#This Row],[RATE]],".",","))</f>
        <v>0,2881</v>
      </c>
      <c r="O34" s="21">
        <f>IF(NSEP=".",Table_0[[#This Row],[3]]*Table_0[[#This Row],[2]],SUBSTITUTE(Table_0[[#This Row],[3]],".",",")*Table_0[[#This Row],[2]])</f>
        <v>2.2200000000000002</v>
      </c>
      <c r="P34" s="23">
        <f>IF(NSEP=".",Table_0[[#This Row],[7d1]]*Table_0[[#This Row],[7d2]],SUBSTITUTE(Table_0[[#This Row],[7d2]],".",",")*Table_0[[#This Row],[7d1]])</f>
        <v>10.51</v>
      </c>
      <c r="Q34" s="46">
        <f>IF(Table_0[[#This Row],[v1]]="B",Table_0[[#This Row],[v3]]*1000,Table_0[[#This Row],[v3]]*1)</f>
        <v>395.54</v>
      </c>
      <c r="R34">
        <f>IF(LEFT(Table_0[[#This Row],[Chg (24H)]],1)="-",-1,1)</f>
        <v>1</v>
      </c>
      <c r="S34" t="str">
        <f>IF(Table_0[[#This Row],[Chg (24H)]]&lt;&gt;"0%",SUBSTITUTE(REPLACE(Table_0[[#This Row],[Chg (24H)]],1,1,""),"%",""),0)</f>
        <v>2.22</v>
      </c>
      <c r="T34">
        <f>IF(LEFT(Table_0[[#This Row],[Chg (7D)]],1)="-",-1,1)</f>
        <v>1</v>
      </c>
      <c r="U34" t="str">
        <f>IF(Table_0[[#This Row],[Chg (7D)]]&lt;&gt;"0%",SUBSTITUTE(REPLACE(Table_0[[#This Row],[Chg (7D)]],1,1,""),"%",""),0)</f>
        <v>10.51</v>
      </c>
      <c r="V34" s="13" t="str">
        <f>RIGHT(Table_0[[#This Row],[Vol (24H)]],1)</f>
        <v>M</v>
      </c>
      <c r="W34" s="13" t="str">
        <f>MID(Table_0[[#This Row],[Vol (24H)]],2,LEN(Table_0[[#This Row],[Vol (24H)]])-2)</f>
        <v>395.54</v>
      </c>
      <c r="X34" s="13" t="str">
        <f>IF(NSEP=".",Table_0[[#This Row],[v2]],SUBSTITUTE(Table_0[[#This Row],[v2]],".",","))</f>
        <v>395,54</v>
      </c>
    </row>
    <row r="35" spans="1:24" x14ac:dyDescent="0.2">
      <c r="A35">
        <v>28</v>
      </c>
      <c r="B35" s="13" t="s">
        <v>32</v>
      </c>
      <c r="C35" s="13" t="s">
        <v>95</v>
      </c>
      <c r="D35" s="13" t="s">
        <v>96</v>
      </c>
      <c r="E35" s="13" t="s">
        <v>809</v>
      </c>
      <c r="F35" s="13" t="s">
        <v>488</v>
      </c>
      <c r="G35" s="13" t="s">
        <v>310</v>
      </c>
      <c r="H35" s="13" t="s">
        <v>623</v>
      </c>
      <c r="I35" s="13" t="s">
        <v>363</v>
      </c>
      <c r="J35" s="13" t="s">
        <v>595</v>
      </c>
      <c r="K35" s="13"/>
      <c r="L35" s="40" t="str">
        <f>CONCATENATE(D35,"_USD")</f>
        <v>MANA_USD</v>
      </c>
      <c r="M35" s="19" t="str">
        <f>SUBSTITUTE(Table_0[[#This Row],[Price (USD)]],",","")</f>
        <v>3.7581</v>
      </c>
      <c r="N35" s="20" t="str">
        <f>IF(NSEP=".",Table_0[[#This Row],[RATE]],SUBSTITUTE(Table_0[[#This Row],[RATE]],".",","))</f>
        <v>3,7581</v>
      </c>
      <c r="O35" s="21">
        <f>IF(NSEP=".",Table_0[[#This Row],[3]]*Table_0[[#This Row],[2]],SUBSTITUTE(Table_0[[#This Row],[3]],".",",")*Table_0[[#This Row],[2]])</f>
        <v>3.05</v>
      </c>
      <c r="P35" s="23">
        <f>IF(NSEP=".",Table_0[[#This Row],[7d1]]*Table_0[[#This Row],[7d2]],SUBSTITUTE(Table_0[[#This Row],[7d2]],".",",")*Table_0[[#This Row],[7d1]])</f>
        <v>12.21</v>
      </c>
      <c r="Q35" s="46">
        <f>IF(Table_0[[#This Row],[v1]]="B",Table_0[[#This Row],[v3]]*1000,Table_0[[#This Row],[v3]]*1)</f>
        <v>1110</v>
      </c>
      <c r="R35">
        <f>IF(LEFT(Table_0[[#This Row],[Chg (24H)]],1)="-",-1,1)</f>
        <v>1</v>
      </c>
      <c r="S35" t="str">
        <f>IF(Table_0[[#This Row],[Chg (24H)]]&lt;&gt;"0%",SUBSTITUTE(REPLACE(Table_0[[#This Row],[Chg (24H)]],1,1,""),"%",""),0)</f>
        <v>3.05</v>
      </c>
      <c r="T35">
        <f>IF(LEFT(Table_0[[#This Row],[Chg (7D)]],1)="-",-1,1)</f>
        <v>1</v>
      </c>
      <c r="U35" t="str">
        <f>IF(Table_0[[#This Row],[Chg (7D)]]&lt;&gt;"0%",SUBSTITUTE(REPLACE(Table_0[[#This Row],[Chg (7D)]],1,1,""),"%",""),0)</f>
        <v>12.21</v>
      </c>
      <c r="V35" s="13" t="str">
        <f>RIGHT(Table_0[[#This Row],[Vol (24H)]],1)</f>
        <v>B</v>
      </c>
      <c r="W35" s="13" t="str">
        <f>MID(Table_0[[#This Row],[Vol (24H)]],2,LEN(Table_0[[#This Row],[Vol (24H)]])-2)</f>
        <v>1.11</v>
      </c>
      <c r="X35" s="13" t="str">
        <f>IF(NSEP=".",Table_0[[#This Row],[v2]],SUBSTITUTE(Table_0[[#This Row],[v2]],".",","))</f>
        <v>1,11</v>
      </c>
    </row>
    <row r="36" spans="1:24" x14ac:dyDescent="0.2">
      <c r="A36">
        <v>29</v>
      </c>
      <c r="B36" s="13" t="s">
        <v>32</v>
      </c>
      <c r="C36" s="13" t="s">
        <v>97</v>
      </c>
      <c r="D36" s="13" t="s">
        <v>98</v>
      </c>
      <c r="E36" s="13" t="s">
        <v>810</v>
      </c>
      <c r="F36" s="13" t="s">
        <v>613</v>
      </c>
      <c r="G36" s="13" t="s">
        <v>693</v>
      </c>
      <c r="H36" s="13" t="s">
        <v>345</v>
      </c>
      <c r="I36" s="13" t="s">
        <v>384</v>
      </c>
      <c r="J36" s="13" t="s">
        <v>655</v>
      </c>
      <c r="K36" s="13"/>
      <c r="L36" s="40" t="str">
        <f>CONCATENATE(D36,"_USD")</f>
        <v>AXS_USD</v>
      </c>
      <c r="M36" s="19" t="str">
        <f>SUBSTITUTE(Table_0[[#This Row],[Price (USD)]],",","")</f>
        <v>107.9096</v>
      </c>
      <c r="N36" s="20" t="str">
        <f>IF(NSEP=".",Table_0[[#This Row],[RATE]],SUBSTITUTE(Table_0[[#This Row],[RATE]],".",","))</f>
        <v>107,9096</v>
      </c>
      <c r="O36" s="21">
        <f>IF(NSEP=".",Table_0[[#This Row],[3]]*Table_0[[#This Row],[2]],SUBSTITUTE(Table_0[[#This Row],[3]],".",",")*Table_0[[#This Row],[2]])</f>
        <v>0.46</v>
      </c>
      <c r="P36" s="23">
        <f>IF(NSEP=".",Table_0[[#This Row],[7d1]]*Table_0[[#This Row],[7d2]],SUBSTITUTE(Table_0[[#This Row],[7d2]],".",",")*Table_0[[#This Row],[7d1]])</f>
        <v>11.53</v>
      </c>
      <c r="Q36" s="46">
        <f>IF(Table_0[[#This Row],[v1]]="B",Table_0[[#This Row],[v3]]*1000,Table_0[[#This Row],[v3]]*1)</f>
        <v>308.04000000000002</v>
      </c>
      <c r="R36">
        <f>IF(LEFT(Table_0[[#This Row],[Chg (24H)]],1)="-",-1,1)</f>
        <v>1</v>
      </c>
      <c r="S36" t="str">
        <f>IF(Table_0[[#This Row],[Chg (24H)]]&lt;&gt;"0%",SUBSTITUTE(REPLACE(Table_0[[#This Row],[Chg (24H)]],1,1,""),"%",""),0)</f>
        <v>0.46</v>
      </c>
      <c r="T36">
        <f>IF(LEFT(Table_0[[#This Row],[Chg (7D)]],1)="-",-1,1)</f>
        <v>1</v>
      </c>
      <c r="U36" t="str">
        <f>IF(Table_0[[#This Row],[Chg (7D)]]&lt;&gt;"0%",SUBSTITUTE(REPLACE(Table_0[[#This Row],[Chg (7D)]],1,1,""),"%",""),0)</f>
        <v>11.53</v>
      </c>
      <c r="V36" s="13" t="str">
        <f>RIGHT(Table_0[[#This Row],[Vol (24H)]],1)</f>
        <v>M</v>
      </c>
      <c r="W36" s="13" t="str">
        <f>MID(Table_0[[#This Row],[Vol (24H)]],2,LEN(Table_0[[#This Row],[Vol (24H)]])-2)</f>
        <v>308.04</v>
      </c>
      <c r="X36" s="13" t="str">
        <f>IF(NSEP=".",Table_0[[#This Row],[v2]],SUBSTITUTE(Table_0[[#This Row],[v2]],".",","))</f>
        <v>308,04</v>
      </c>
    </row>
    <row r="37" spans="1:24" x14ac:dyDescent="0.2">
      <c r="A37">
        <v>30</v>
      </c>
      <c r="B37" s="13" t="s">
        <v>32</v>
      </c>
      <c r="C37" s="13" t="s">
        <v>99</v>
      </c>
      <c r="D37" s="13" t="s">
        <v>100</v>
      </c>
      <c r="E37" s="13" t="s">
        <v>811</v>
      </c>
      <c r="F37" s="13" t="s">
        <v>626</v>
      </c>
      <c r="G37" s="13" t="s">
        <v>694</v>
      </c>
      <c r="H37" s="13" t="s">
        <v>274</v>
      </c>
      <c r="I37" s="13" t="s">
        <v>383</v>
      </c>
      <c r="J37" s="13" t="s">
        <v>621</v>
      </c>
      <c r="K37" s="13"/>
      <c r="L37" s="40" t="str">
        <f>CONCATENATE(D37,"_USD")</f>
        <v>ATOM_USD</v>
      </c>
      <c r="M37" s="19" t="str">
        <f>SUBSTITUTE(Table_0[[#This Row],[Price (USD)]],",","")</f>
        <v>27.8106</v>
      </c>
      <c r="N37" s="20" t="str">
        <f>IF(NSEP=".",Table_0[[#This Row],[RATE]],SUBSTITUTE(Table_0[[#This Row],[RATE]],".",","))</f>
        <v>27,8106</v>
      </c>
      <c r="O37" s="21">
        <f>IF(NSEP=".",Table_0[[#This Row],[3]]*Table_0[[#This Row],[2]],SUBSTITUTE(Table_0[[#This Row],[3]],".",",")*Table_0[[#This Row],[2]])</f>
        <v>-4.0599999999999996</v>
      </c>
      <c r="P37" s="23">
        <f>IF(NSEP=".",Table_0[[#This Row],[7d1]]*Table_0[[#This Row],[7d2]],SUBSTITUTE(Table_0[[#This Row],[7d2]],".",",")*Table_0[[#This Row],[7d1]])</f>
        <v>26.65</v>
      </c>
      <c r="Q37" s="46">
        <f>IF(Table_0[[#This Row],[v1]]="B",Table_0[[#This Row],[v3]]*1000,Table_0[[#This Row],[v3]]*1)</f>
        <v>375.22</v>
      </c>
      <c r="R37">
        <f>IF(LEFT(Table_0[[#This Row],[Chg (24H)]],1)="-",-1,1)</f>
        <v>-1</v>
      </c>
      <c r="S37" t="str">
        <f>IF(Table_0[[#This Row],[Chg (24H)]]&lt;&gt;"0%",SUBSTITUTE(REPLACE(Table_0[[#This Row],[Chg (24H)]],1,1,""),"%",""),0)</f>
        <v>4.06</v>
      </c>
      <c r="T37">
        <f>IF(LEFT(Table_0[[#This Row],[Chg (7D)]],1)="-",-1,1)</f>
        <v>1</v>
      </c>
      <c r="U37" t="str">
        <f>IF(Table_0[[#This Row],[Chg (7D)]]&lt;&gt;"0%",SUBSTITUTE(REPLACE(Table_0[[#This Row],[Chg (7D)]],1,1,""),"%",""),0)</f>
        <v>26.65</v>
      </c>
      <c r="V37" s="13" t="str">
        <f>RIGHT(Table_0[[#This Row],[Vol (24H)]],1)</f>
        <v>M</v>
      </c>
      <c r="W37" s="13" t="str">
        <f>MID(Table_0[[#This Row],[Vol (24H)]],2,LEN(Table_0[[#This Row],[Vol (24H)]])-2)</f>
        <v>375.22</v>
      </c>
      <c r="X37" s="13" t="str">
        <f>IF(NSEP=".",Table_0[[#This Row],[v2]],SUBSTITUTE(Table_0[[#This Row],[v2]],".",","))</f>
        <v>375,22</v>
      </c>
    </row>
    <row r="38" spans="1:24" x14ac:dyDescent="0.2">
      <c r="A38">
        <v>31</v>
      </c>
      <c r="B38" s="13" t="s">
        <v>32</v>
      </c>
      <c r="C38" s="13" t="s">
        <v>110</v>
      </c>
      <c r="D38" s="13" t="s">
        <v>111</v>
      </c>
      <c r="E38" s="13" t="s">
        <v>812</v>
      </c>
      <c r="F38" s="13" t="s">
        <v>470</v>
      </c>
      <c r="G38" s="13" t="s">
        <v>411</v>
      </c>
      <c r="H38" s="13" t="s">
        <v>624</v>
      </c>
      <c r="I38" s="13" t="s">
        <v>477</v>
      </c>
      <c r="J38" s="13" t="s">
        <v>695</v>
      </c>
      <c r="K38" s="13"/>
      <c r="L38" s="40" t="str">
        <f>CONCATENATE(D38,"_USD")</f>
        <v>SAND_USD</v>
      </c>
      <c r="M38" s="19" t="str">
        <f>SUBSTITUTE(Table_0[[#This Row],[Price (USD)]],",","")</f>
        <v>6.6687</v>
      </c>
      <c r="N38" s="20" t="str">
        <f>IF(NSEP=".",Table_0[[#This Row],[RATE]],SUBSTITUTE(Table_0[[#This Row],[RATE]],".",","))</f>
        <v>6,6687</v>
      </c>
      <c r="O38" s="21">
        <f>IF(NSEP=".",Table_0[[#This Row],[3]]*Table_0[[#This Row],[2]],SUBSTITUTE(Table_0[[#This Row],[3]],".",",")*Table_0[[#This Row],[2]])</f>
        <v>9.01</v>
      </c>
      <c r="P38" s="23">
        <f>IF(NSEP=".",Table_0[[#This Row],[7d1]]*Table_0[[#This Row],[7d2]],SUBSTITUTE(Table_0[[#This Row],[7d2]],".",",")*Table_0[[#This Row],[7d1]])</f>
        <v>30.29</v>
      </c>
      <c r="Q38" s="46">
        <f>IF(Table_0[[#This Row],[v1]]="B",Table_0[[#This Row],[v3]]*1000,Table_0[[#This Row],[v3]]*1)</f>
        <v>2250</v>
      </c>
      <c r="R38">
        <f>IF(LEFT(Table_0[[#This Row],[Chg (24H)]],1)="-",-1,1)</f>
        <v>1</v>
      </c>
      <c r="S38" t="str">
        <f>IF(Table_0[[#This Row],[Chg (24H)]]&lt;&gt;"0%",SUBSTITUTE(REPLACE(Table_0[[#This Row],[Chg (24H)]],1,1,""),"%",""),0)</f>
        <v>9.01</v>
      </c>
      <c r="T38">
        <f>IF(LEFT(Table_0[[#This Row],[Chg (7D)]],1)="-",-1,1)</f>
        <v>1</v>
      </c>
      <c r="U38" t="str">
        <f>IF(Table_0[[#This Row],[Chg (7D)]]&lt;&gt;"0%",SUBSTITUTE(REPLACE(Table_0[[#This Row],[Chg (7D)]],1,1,""),"%",""),0)</f>
        <v>30.29</v>
      </c>
      <c r="V38" s="13" t="str">
        <f>RIGHT(Table_0[[#This Row],[Vol (24H)]],1)</f>
        <v>B</v>
      </c>
      <c r="W38" s="13" t="str">
        <f>MID(Table_0[[#This Row],[Vol (24H)]],2,LEN(Table_0[[#This Row],[Vol (24H)]])-2)</f>
        <v>2.25</v>
      </c>
      <c r="X38" s="13" t="str">
        <f>IF(NSEP=".",Table_0[[#This Row],[v2]],SUBSTITUTE(Table_0[[#This Row],[v2]],".",","))</f>
        <v>2,25</v>
      </c>
    </row>
    <row r="39" spans="1:24" x14ac:dyDescent="0.2">
      <c r="A39">
        <v>32</v>
      </c>
      <c r="B39" s="13" t="s">
        <v>32</v>
      </c>
      <c r="C39" s="13" t="s">
        <v>104</v>
      </c>
      <c r="D39" s="13" t="s">
        <v>105</v>
      </c>
      <c r="E39" s="13" t="s">
        <v>813</v>
      </c>
      <c r="F39" s="13" t="s">
        <v>405</v>
      </c>
      <c r="G39" s="13" t="s">
        <v>696</v>
      </c>
      <c r="H39" s="13" t="s">
        <v>319</v>
      </c>
      <c r="I39" s="13" t="s">
        <v>335</v>
      </c>
      <c r="J39" s="13" t="s">
        <v>611</v>
      </c>
      <c r="K39" s="13"/>
      <c r="L39" s="40" t="str">
        <f>CONCATENATE(D39,"_USD")</f>
        <v>VET_USD</v>
      </c>
      <c r="M39" s="19" t="str">
        <f>SUBSTITUTE(Table_0[[#This Row],[Price (USD)]],",","")</f>
        <v>0.093697</v>
      </c>
      <c r="N39" s="20" t="str">
        <f>IF(NSEP=".",Table_0[[#This Row],[RATE]],SUBSTITUTE(Table_0[[#This Row],[RATE]],".",","))</f>
        <v>0,093697</v>
      </c>
      <c r="O39" s="21">
        <f>IF(NSEP=".",Table_0[[#This Row],[3]]*Table_0[[#This Row],[2]],SUBSTITUTE(Table_0[[#This Row],[3]],".",",")*Table_0[[#This Row],[2]])</f>
        <v>0.15</v>
      </c>
      <c r="P39" s="23">
        <f>IF(NSEP=".",Table_0[[#This Row],[7d1]]*Table_0[[#This Row],[7d2]],SUBSTITUTE(Table_0[[#This Row],[7d2]],".",",")*Table_0[[#This Row],[7d1]])</f>
        <v>12.32</v>
      </c>
      <c r="Q39" s="46">
        <f>IF(Table_0[[#This Row],[v1]]="B",Table_0[[#This Row],[v3]]*1000,Table_0[[#This Row],[v3]]*1)</f>
        <v>253.34</v>
      </c>
      <c r="R39">
        <f>IF(LEFT(Table_0[[#This Row],[Chg (24H)]],1)="-",-1,1)</f>
        <v>1</v>
      </c>
      <c r="S39" t="str">
        <f>IF(Table_0[[#This Row],[Chg (24H)]]&lt;&gt;"0%",SUBSTITUTE(REPLACE(Table_0[[#This Row],[Chg (24H)]],1,1,""),"%",""),0)</f>
        <v>0.15</v>
      </c>
      <c r="T39">
        <f>IF(LEFT(Table_0[[#This Row],[Chg (7D)]],1)="-",-1,1)</f>
        <v>1</v>
      </c>
      <c r="U39" t="str">
        <f>IF(Table_0[[#This Row],[Chg (7D)]]&lt;&gt;"0%",SUBSTITUTE(REPLACE(Table_0[[#This Row],[Chg (7D)]],1,1,""),"%",""),0)</f>
        <v>12.32</v>
      </c>
      <c r="V39" s="13" t="str">
        <f>RIGHT(Table_0[[#This Row],[Vol (24H)]],1)</f>
        <v>M</v>
      </c>
      <c r="W39" s="13" t="str">
        <f>MID(Table_0[[#This Row],[Vol (24H)]],2,LEN(Table_0[[#This Row],[Vol (24H)]])-2)</f>
        <v>253.34</v>
      </c>
      <c r="X39" s="13" t="str">
        <f>IF(NSEP=".",Table_0[[#This Row],[v2]],SUBSTITUTE(Table_0[[#This Row],[v2]],".",","))</f>
        <v>253,34</v>
      </c>
    </row>
    <row r="40" spans="1:24" x14ac:dyDescent="0.2">
      <c r="A40">
        <v>33</v>
      </c>
      <c r="B40" s="13" t="s">
        <v>32</v>
      </c>
      <c r="C40" s="13" t="s">
        <v>101</v>
      </c>
      <c r="D40" s="13" t="s">
        <v>102</v>
      </c>
      <c r="E40" s="13" t="s">
        <v>814</v>
      </c>
      <c r="F40" s="13" t="s">
        <v>407</v>
      </c>
      <c r="G40" s="13" t="s">
        <v>697</v>
      </c>
      <c r="H40" s="13" t="s">
        <v>551</v>
      </c>
      <c r="I40" s="13" t="s">
        <v>338</v>
      </c>
      <c r="J40" s="13" t="s">
        <v>463</v>
      </c>
      <c r="K40" s="13"/>
      <c r="L40" s="40" t="str">
        <f>CONCATENATE(D40,"_USD")</f>
        <v>FTT_USD</v>
      </c>
      <c r="M40" s="19" t="str">
        <f>SUBSTITUTE(Table_0[[#This Row],[Price (USD)]],",","")</f>
        <v>42.8848</v>
      </c>
      <c r="N40" s="20" t="str">
        <f>IF(NSEP=".",Table_0[[#This Row],[RATE]],SUBSTITUTE(Table_0[[#This Row],[RATE]],".",","))</f>
        <v>42,8848</v>
      </c>
      <c r="O40" s="21">
        <f>IF(NSEP=".",Table_0[[#This Row],[3]]*Table_0[[#This Row],[2]],SUBSTITUTE(Table_0[[#This Row],[3]],".",",")*Table_0[[#This Row],[2]])</f>
        <v>-1.06</v>
      </c>
      <c r="P40" s="23">
        <f>IF(NSEP=".",Table_0[[#This Row],[7d1]]*Table_0[[#This Row],[7d2]],SUBSTITUTE(Table_0[[#This Row],[7d2]],".",",")*Table_0[[#This Row],[7d1]])</f>
        <v>7.15</v>
      </c>
      <c r="Q40" s="46">
        <f>IF(Table_0[[#This Row],[v1]]="B",Table_0[[#This Row],[v3]]*1000,Table_0[[#This Row],[v3]]*1)</f>
        <v>83.25</v>
      </c>
      <c r="R40">
        <f>IF(LEFT(Table_0[[#This Row],[Chg (24H)]],1)="-",-1,1)</f>
        <v>-1</v>
      </c>
      <c r="S40" t="str">
        <f>IF(Table_0[[#This Row],[Chg (24H)]]&lt;&gt;"0%",SUBSTITUTE(REPLACE(Table_0[[#This Row],[Chg (24H)]],1,1,""),"%",""),0)</f>
        <v>1.06</v>
      </c>
      <c r="T40">
        <f>IF(LEFT(Table_0[[#This Row],[Chg (7D)]],1)="-",-1,1)</f>
        <v>1</v>
      </c>
      <c r="U40" t="str">
        <f>IF(Table_0[[#This Row],[Chg (7D)]]&lt;&gt;"0%",SUBSTITUTE(REPLACE(Table_0[[#This Row],[Chg (7D)]],1,1,""),"%",""),0)</f>
        <v>7.15</v>
      </c>
      <c r="V40" s="13" t="str">
        <f>RIGHT(Table_0[[#This Row],[Vol (24H)]],1)</f>
        <v>M</v>
      </c>
      <c r="W40" s="13" t="str">
        <f>MID(Table_0[[#This Row],[Vol (24H)]],2,LEN(Table_0[[#This Row],[Vol (24H)]])-2)</f>
        <v>83.25</v>
      </c>
      <c r="X40" s="13" t="str">
        <f>IF(NSEP=".",Table_0[[#This Row],[v2]],SUBSTITUTE(Table_0[[#This Row],[v2]],".",","))</f>
        <v>83,25</v>
      </c>
    </row>
    <row r="41" spans="1:24" x14ac:dyDescent="0.2">
      <c r="A41">
        <v>34</v>
      </c>
      <c r="B41" s="13" t="s">
        <v>32</v>
      </c>
      <c r="C41" s="13" t="s">
        <v>107</v>
      </c>
      <c r="D41" s="13" t="s">
        <v>108</v>
      </c>
      <c r="E41" s="13" t="s">
        <v>815</v>
      </c>
      <c r="F41" s="13" t="s">
        <v>698</v>
      </c>
      <c r="G41" s="13" t="s">
        <v>699</v>
      </c>
      <c r="H41" s="13" t="s">
        <v>138</v>
      </c>
      <c r="I41" s="13" t="s">
        <v>464</v>
      </c>
      <c r="J41" s="13" t="s">
        <v>403</v>
      </c>
      <c r="K41" s="13"/>
      <c r="L41" s="40" t="str">
        <f>CONCATENATE(D41,"_USD")</f>
        <v>HBAR_USD</v>
      </c>
      <c r="M41" s="19" t="str">
        <f>SUBSTITUTE(Table_0[[#This Row],[Price (USD)]],",","")</f>
        <v>0.31604</v>
      </c>
      <c r="N41" s="20" t="str">
        <f>IF(NSEP=".",Table_0[[#This Row],[RATE]],SUBSTITUTE(Table_0[[#This Row],[RATE]],".",","))</f>
        <v>0,31604</v>
      </c>
      <c r="O41" s="21">
        <f>IF(NSEP=".",Table_0[[#This Row],[3]]*Table_0[[#This Row],[2]],SUBSTITUTE(Table_0[[#This Row],[3]],".",",")*Table_0[[#This Row],[2]])</f>
        <v>-0.43</v>
      </c>
      <c r="P41" s="23">
        <f>IF(NSEP=".",Table_0[[#This Row],[7d1]]*Table_0[[#This Row],[7d2]],SUBSTITUTE(Table_0[[#This Row],[7d2]],".",",")*Table_0[[#This Row],[7d1]])</f>
        <v>10.050000000000001</v>
      </c>
      <c r="Q41" s="46">
        <f>IF(Table_0[[#This Row],[v1]]="B",Table_0[[#This Row],[v3]]*1000,Table_0[[#This Row],[v3]]*1)</f>
        <v>70.739999999999995</v>
      </c>
      <c r="R41">
        <f>IF(LEFT(Table_0[[#This Row],[Chg (24H)]],1)="-",-1,1)</f>
        <v>-1</v>
      </c>
      <c r="S41" t="str">
        <f>IF(Table_0[[#This Row],[Chg (24H)]]&lt;&gt;"0%",SUBSTITUTE(REPLACE(Table_0[[#This Row],[Chg (24H)]],1,1,""),"%",""),0)</f>
        <v>0.43</v>
      </c>
      <c r="T41">
        <f>IF(LEFT(Table_0[[#This Row],[Chg (7D)]],1)="-",-1,1)</f>
        <v>1</v>
      </c>
      <c r="U41" t="str">
        <f>IF(Table_0[[#This Row],[Chg (7D)]]&lt;&gt;"0%",SUBSTITUTE(REPLACE(Table_0[[#This Row],[Chg (7D)]],1,1,""),"%",""),0)</f>
        <v>10.05</v>
      </c>
      <c r="V41" s="13" t="str">
        <f>RIGHT(Table_0[[#This Row],[Vol (24H)]],1)</f>
        <v>M</v>
      </c>
      <c r="W41" s="13" t="str">
        <f>MID(Table_0[[#This Row],[Vol (24H)]],2,LEN(Table_0[[#This Row],[Vol (24H)]])-2)</f>
        <v>70.74</v>
      </c>
      <c r="X41" s="13" t="str">
        <f>IF(NSEP=".",Table_0[[#This Row],[v2]],SUBSTITUTE(Table_0[[#This Row],[v2]],".",","))</f>
        <v>70,74</v>
      </c>
    </row>
    <row r="42" spans="1:24" x14ac:dyDescent="0.2">
      <c r="A42">
        <v>35</v>
      </c>
      <c r="B42" s="13" t="s">
        <v>32</v>
      </c>
      <c r="C42" s="13" t="s">
        <v>115</v>
      </c>
      <c r="D42" s="13" t="s">
        <v>116</v>
      </c>
      <c r="E42" s="13" t="s">
        <v>792</v>
      </c>
      <c r="F42" s="13" t="s">
        <v>549</v>
      </c>
      <c r="G42" s="13" t="s">
        <v>700</v>
      </c>
      <c r="H42" s="13" t="s">
        <v>117</v>
      </c>
      <c r="I42" s="13" t="s">
        <v>390</v>
      </c>
      <c r="J42" s="13" t="s">
        <v>701</v>
      </c>
      <c r="K42" s="13"/>
      <c r="L42" s="40" t="str">
        <f>CONCATENATE(D42,"_USD")</f>
        <v>BTCB_USD</v>
      </c>
      <c r="M42" s="19" t="str">
        <f>SUBSTITUTE(Table_0[[#This Row],[Price (USD)]],",","")</f>
        <v>44857.87</v>
      </c>
      <c r="N42" s="20" t="str">
        <f>IF(NSEP=".",Table_0[[#This Row],[RATE]],SUBSTITUTE(Table_0[[#This Row],[RATE]],".",","))</f>
        <v>44857,87</v>
      </c>
      <c r="O42" s="21">
        <f>IF(NSEP=".",Table_0[[#This Row],[3]]*Table_0[[#This Row],[2]],SUBSTITUTE(Table_0[[#This Row],[3]],".",",")*Table_0[[#This Row],[2]])</f>
        <v>-0.38</v>
      </c>
      <c r="P42" s="23">
        <f>IF(NSEP=".",Table_0[[#This Row],[7d1]]*Table_0[[#This Row],[7d2]],SUBSTITUTE(Table_0[[#This Row],[7d2]],".",",")*Table_0[[#This Row],[7d1]])</f>
        <v>7.95</v>
      </c>
      <c r="Q42" s="46">
        <f>IF(Table_0[[#This Row],[v1]]="B",Table_0[[#This Row],[v3]]*1000,Table_0[[#This Row],[v3]]*1)</f>
        <v>64.27</v>
      </c>
      <c r="R42">
        <f>IF(LEFT(Table_0[[#This Row],[Chg (24H)]],1)="-",-1,1)</f>
        <v>-1</v>
      </c>
      <c r="S42" t="str">
        <f>IF(Table_0[[#This Row],[Chg (24H)]]&lt;&gt;"0%",SUBSTITUTE(REPLACE(Table_0[[#This Row],[Chg (24H)]],1,1,""),"%",""),0)</f>
        <v>0.38</v>
      </c>
      <c r="T42">
        <f>IF(LEFT(Table_0[[#This Row],[Chg (7D)]],1)="-",-1,1)</f>
        <v>1</v>
      </c>
      <c r="U42" t="str">
        <f>IF(Table_0[[#This Row],[Chg (7D)]]&lt;&gt;"0%",SUBSTITUTE(REPLACE(Table_0[[#This Row],[Chg (7D)]],1,1,""),"%",""),0)</f>
        <v>7.95</v>
      </c>
      <c r="V42" s="13" t="str">
        <f>RIGHT(Table_0[[#This Row],[Vol (24H)]],1)</f>
        <v>M</v>
      </c>
      <c r="W42" s="13" t="str">
        <f>MID(Table_0[[#This Row],[Vol (24H)]],2,LEN(Table_0[[#This Row],[Vol (24H)]])-2)</f>
        <v>64.27</v>
      </c>
      <c r="X42" s="13" t="str">
        <f>IF(NSEP=".",Table_0[[#This Row],[v2]],SUBSTITUTE(Table_0[[#This Row],[v2]],".",","))</f>
        <v>64,27</v>
      </c>
    </row>
    <row r="43" spans="1:24" x14ac:dyDescent="0.2">
      <c r="A43">
        <v>36</v>
      </c>
      <c r="B43" s="13" t="s">
        <v>32</v>
      </c>
      <c r="C43" s="13" t="s">
        <v>121</v>
      </c>
      <c r="D43" s="13" t="s">
        <v>122</v>
      </c>
      <c r="E43" s="13" t="s">
        <v>816</v>
      </c>
      <c r="F43" s="13" t="s">
        <v>585</v>
      </c>
      <c r="G43" s="13" t="s">
        <v>702</v>
      </c>
      <c r="H43" s="13" t="s">
        <v>85</v>
      </c>
      <c r="I43" s="13" t="s">
        <v>479</v>
      </c>
      <c r="J43" s="13" t="s">
        <v>486</v>
      </c>
      <c r="K43" s="13"/>
      <c r="L43" s="40" t="str">
        <f>CONCATENATE(D43,"_USD")</f>
        <v>FIL_USD</v>
      </c>
      <c r="M43" s="19" t="str">
        <f>SUBSTITUTE(Table_0[[#This Row],[Price (USD)]],",","")</f>
        <v>37.12</v>
      </c>
      <c r="N43" s="20" t="str">
        <f>IF(NSEP=".",Table_0[[#This Row],[RATE]],SUBSTITUTE(Table_0[[#This Row],[RATE]],".",","))</f>
        <v>37,12</v>
      </c>
      <c r="O43" s="21">
        <f>IF(NSEP=".",Table_0[[#This Row],[3]]*Table_0[[#This Row],[2]],SUBSTITUTE(Table_0[[#This Row],[3]],".",",")*Table_0[[#This Row],[2]])</f>
        <v>0.47</v>
      </c>
      <c r="P43" s="23">
        <f>IF(NSEP=".",Table_0[[#This Row],[7d1]]*Table_0[[#This Row],[7d2]],SUBSTITUTE(Table_0[[#This Row],[7d2]],".",",")*Table_0[[#This Row],[7d1]])</f>
        <v>1.67</v>
      </c>
      <c r="Q43" s="46">
        <f>IF(Table_0[[#This Row],[v1]]="B",Table_0[[#This Row],[v3]]*1000,Table_0[[#This Row],[v3]]*1)</f>
        <v>358.68</v>
      </c>
      <c r="R43">
        <f>IF(LEFT(Table_0[[#This Row],[Chg (24H)]],1)="-",-1,1)</f>
        <v>1</v>
      </c>
      <c r="S43" t="str">
        <f>IF(Table_0[[#This Row],[Chg (24H)]]&lt;&gt;"0%",SUBSTITUTE(REPLACE(Table_0[[#This Row],[Chg (24H)]],1,1,""),"%",""),0)</f>
        <v>0.47</v>
      </c>
      <c r="T43">
        <f>IF(LEFT(Table_0[[#This Row],[Chg (7D)]],1)="-",-1,1)</f>
        <v>1</v>
      </c>
      <c r="U43" t="str">
        <f>IF(Table_0[[#This Row],[Chg (7D)]]&lt;&gt;"0%",SUBSTITUTE(REPLACE(Table_0[[#This Row],[Chg (7D)]],1,1,""),"%",""),0)</f>
        <v>1.67</v>
      </c>
      <c r="V43" s="13" t="str">
        <f>RIGHT(Table_0[[#This Row],[Vol (24H)]],1)</f>
        <v>M</v>
      </c>
      <c r="W43" s="13" t="str">
        <f>MID(Table_0[[#This Row],[Vol (24H)]],2,LEN(Table_0[[#This Row],[Vol (24H)]])-2)</f>
        <v>358.68</v>
      </c>
      <c r="X43" s="13" t="str">
        <f>IF(NSEP=".",Table_0[[#This Row],[v2]],SUBSTITUTE(Table_0[[#This Row],[v2]],".",","))</f>
        <v>358,68</v>
      </c>
    </row>
    <row r="44" spans="1:24" x14ac:dyDescent="0.2">
      <c r="A44">
        <v>37</v>
      </c>
      <c r="B44" s="13" t="s">
        <v>32</v>
      </c>
      <c r="C44" s="13" t="s">
        <v>112</v>
      </c>
      <c r="D44" s="13" t="s">
        <v>113</v>
      </c>
      <c r="E44" s="13" t="s">
        <v>817</v>
      </c>
      <c r="F44" s="13" t="s">
        <v>446</v>
      </c>
      <c r="G44" s="13" t="s">
        <v>703</v>
      </c>
      <c r="H44" s="13" t="s">
        <v>451</v>
      </c>
      <c r="I44" s="13" t="s">
        <v>381</v>
      </c>
      <c r="J44" s="13" t="s">
        <v>704</v>
      </c>
      <c r="K44" s="13"/>
      <c r="L44" s="40" t="str">
        <f>CONCATENATE(D44,"_USD")</f>
        <v>FTM_USD</v>
      </c>
      <c r="M44" s="19" t="str">
        <f>SUBSTITUTE(Table_0[[#This Row],[Price (USD)]],",","")</f>
        <v>2.0443</v>
      </c>
      <c r="N44" s="20" t="str">
        <f>IF(NSEP=".",Table_0[[#This Row],[RATE]],SUBSTITUTE(Table_0[[#This Row],[RATE]],".",","))</f>
        <v>2,0443</v>
      </c>
      <c r="O44" s="21">
        <f>IF(NSEP=".",Table_0[[#This Row],[3]]*Table_0[[#This Row],[2]],SUBSTITUTE(Table_0[[#This Row],[3]],".",",")*Table_0[[#This Row],[2]])</f>
        <v>-0.7</v>
      </c>
      <c r="P44" s="23">
        <f>IF(NSEP=".",Table_0[[#This Row],[7d1]]*Table_0[[#This Row],[7d2]],SUBSTITUTE(Table_0[[#This Row],[7d2]],".",",")*Table_0[[#This Row],[7d1]])</f>
        <v>34.99</v>
      </c>
      <c r="Q44" s="46">
        <f>IF(Table_0[[#This Row],[v1]]="B",Table_0[[#This Row],[v3]]*1000,Table_0[[#This Row],[v3]]*1)</f>
        <v>973.69</v>
      </c>
      <c r="R44">
        <f>IF(LEFT(Table_0[[#This Row],[Chg (24H)]],1)="-",-1,1)</f>
        <v>-1</v>
      </c>
      <c r="S44" t="str">
        <f>IF(Table_0[[#This Row],[Chg (24H)]]&lt;&gt;"0%",SUBSTITUTE(REPLACE(Table_0[[#This Row],[Chg (24H)]],1,1,""),"%",""),0)</f>
        <v>0.70</v>
      </c>
      <c r="T44">
        <f>IF(LEFT(Table_0[[#This Row],[Chg (7D)]],1)="-",-1,1)</f>
        <v>1</v>
      </c>
      <c r="U44" t="str">
        <f>IF(Table_0[[#This Row],[Chg (7D)]]&lt;&gt;"0%",SUBSTITUTE(REPLACE(Table_0[[#This Row],[Chg (7D)]],1,1,""),"%",""),0)</f>
        <v>34.99</v>
      </c>
      <c r="V44" s="13" t="str">
        <f>RIGHT(Table_0[[#This Row],[Vol (24H)]],1)</f>
        <v>M</v>
      </c>
      <c r="W44" s="13" t="str">
        <f>MID(Table_0[[#This Row],[Vol (24H)]],2,LEN(Table_0[[#This Row],[Vol (24H)]])-2)</f>
        <v>973.69</v>
      </c>
      <c r="X44" s="13" t="str">
        <f>IF(NSEP=".",Table_0[[#This Row],[v2]],SUBSTITUTE(Table_0[[#This Row],[v2]],".",","))</f>
        <v>973,69</v>
      </c>
    </row>
    <row r="45" spans="1:24" x14ac:dyDescent="0.2">
      <c r="A45">
        <v>38</v>
      </c>
      <c r="B45" s="13" t="s">
        <v>32</v>
      </c>
      <c r="C45" s="13" t="s">
        <v>118</v>
      </c>
      <c r="D45" s="13" t="s">
        <v>119</v>
      </c>
      <c r="E45" s="13" t="s">
        <v>587</v>
      </c>
      <c r="F45" s="13" t="s">
        <v>471</v>
      </c>
      <c r="G45" s="13" t="s">
        <v>705</v>
      </c>
      <c r="H45" s="13" t="s">
        <v>259</v>
      </c>
      <c r="I45" s="13" t="s">
        <v>399</v>
      </c>
      <c r="J45" s="13" t="s">
        <v>706</v>
      </c>
      <c r="K45" s="13"/>
      <c r="L45" s="40" t="str">
        <f>CONCATENATE(D45,"_USD")</f>
        <v>ICP_USD</v>
      </c>
      <c r="M45" s="19" t="str">
        <f>SUBSTITUTE(Table_0[[#This Row],[Price (USD)]],",","")</f>
        <v>27.17</v>
      </c>
      <c r="N45" s="20" t="str">
        <f>IF(NSEP=".",Table_0[[#This Row],[RATE]],SUBSTITUTE(Table_0[[#This Row],[RATE]],".",","))</f>
        <v>27,17</v>
      </c>
      <c r="O45" s="21">
        <f>IF(NSEP=".",Table_0[[#This Row],[3]]*Table_0[[#This Row],[2]],SUBSTITUTE(Table_0[[#This Row],[3]],".",",")*Table_0[[#This Row],[2]])</f>
        <v>-1.88</v>
      </c>
      <c r="P45" s="23">
        <f>IF(NSEP=".",Table_0[[#This Row],[7d1]]*Table_0[[#This Row],[7d2]],SUBSTITUTE(Table_0[[#This Row],[7d2]],".",",")*Table_0[[#This Row],[7d1]])</f>
        <v>14.67</v>
      </c>
      <c r="Q45" s="46">
        <f>IF(Table_0[[#This Row],[v1]]="B",Table_0[[#This Row],[v3]]*1000,Table_0[[#This Row],[v3]]*1)</f>
        <v>317.06</v>
      </c>
      <c r="R45">
        <f>IF(LEFT(Table_0[[#This Row],[Chg (24H)]],1)="-",-1,1)</f>
        <v>-1</v>
      </c>
      <c r="S45" t="str">
        <f>IF(Table_0[[#This Row],[Chg (24H)]]&lt;&gt;"0%",SUBSTITUTE(REPLACE(Table_0[[#This Row],[Chg (24H)]],1,1,""),"%",""),0)</f>
        <v>1.88</v>
      </c>
      <c r="T45">
        <f>IF(LEFT(Table_0[[#This Row],[Chg (7D)]],1)="-",-1,1)</f>
        <v>1</v>
      </c>
      <c r="U45" t="str">
        <f>IF(Table_0[[#This Row],[Chg (7D)]]&lt;&gt;"0%",SUBSTITUTE(REPLACE(Table_0[[#This Row],[Chg (7D)]],1,1,""),"%",""),0)</f>
        <v>14.67</v>
      </c>
      <c r="V45" s="13" t="str">
        <f>RIGHT(Table_0[[#This Row],[Vol (24H)]],1)</f>
        <v>M</v>
      </c>
      <c r="W45" s="13" t="str">
        <f>MID(Table_0[[#This Row],[Vol (24H)]],2,LEN(Table_0[[#This Row],[Vol (24H)]])-2)</f>
        <v>317.06</v>
      </c>
      <c r="X45" s="13" t="str">
        <f>IF(NSEP=".",Table_0[[#This Row],[v2]],SUBSTITUTE(Table_0[[#This Row],[v2]],".",","))</f>
        <v>317,06</v>
      </c>
    </row>
    <row r="46" spans="1:24" x14ac:dyDescent="0.2">
      <c r="A46">
        <v>39</v>
      </c>
      <c r="B46" s="13" t="s">
        <v>32</v>
      </c>
      <c r="C46" s="13" t="s">
        <v>123</v>
      </c>
      <c r="D46" s="13" t="s">
        <v>124</v>
      </c>
      <c r="E46" s="13" t="s">
        <v>559</v>
      </c>
      <c r="F46" s="13" t="s">
        <v>571</v>
      </c>
      <c r="G46" s="13" t="s">
        <v>707</v>
      </c>
      <c r="H46" s="13" t="s">
        <v>103</v>
      </c>
      <c r="I46" s="13" t="s">
        <v>260</v>
      </c>
      <c r="J46" s="13" t="s">
        <v>337</v>
      </c>
      <c r="K46" s="13"/>
      <c r="L46" s="40" t="str">
        <f>CONCATENATE(D46,"_USD")</f>
        <v>EGLD_USD</v>
      </c>
      <c r="M46" s="19" t="str">
        <f>SUBSTITUTE(Table_0[[#This Row],[Price (USD)]],",","")</f>
        <v>256.94</v>
      </c>
      <c r="N46" s="20" t="str">
        <f>IF(NSEP=".",Table_0[[#This Row],[RATE]],SUBSTITUTE(Table_0[[#This Row],[RATE]],".",","))</f>
        <v>256,94</v>
      </c>
      <c r="O46" s="21">
        <f>IF(NSEP=".",Table_0[[#This Row],[3]]*Table_0[[#This Row],[2]],SUBSTITUTE(Table_0[[#This Row],[3]],".",",")*Table_0[[#This Row],[2]])</f>
        <v>-0.99</v>
      </c>
      <c r="P46" s="23">
        <f>IF(NSEP=".",Table_0[[#This Row],[7d1]]*Table_0[[#This Row],[7d2]],SUBSTITUTE(Table_0[[#This Row],[7d2]],".",",")*Table_0[[#This Row],[7d1]])</f>
        <v>0.24</v>
      </c>
      <c r="Q46" s="46">
        <f>IF(Table_0[[#This Row],[v1]]="B",Table_0[[#This Row],[v3]]*1000,Table_0[[#This Row],[v3]]*1)</f>
        <v>98.3</v>
      </c>
      <c r="R46">
        <f>IF(LEFT(Table_0[[#This Row],[Chg (24H)]],1)="-",-1,1)</f>
        <v>-1</v>
      </c>
      <c r="S46" t="str">
        <f>IF(Table_0[[#This Row],[Chg (24H)]]&lt;&gt;"0%",SUBSTITUTE(REPLACE(Table_0[[#This Row],[Chg (24H)]],1,1,""),"%",""),0)</f>
        <v>0.99</v>
      </c>
      <c r="T46">
        <f>IF(LEFT(Table_0[[#This Row],[Chg (7D)]],1)="-",-1,1)</f>
        <v>1</v>
      </c>
      <c r="U46" t="str">
        <f>IF(Table_0[[#This Row],[Chg (7D)]]&lt;&gt;"0%",SUBSTITUTE(REPLACE(Table_0[[#This Row],[Chg (7D)]],1,1,""),"%",""),0)</f>
        <v>0.24</v>
      </c>
      <c r="V46" s="13" t="str">
        <f>RIGHT(Table_0[[#This Row],[Vol (24H)]],1)</f>
        <v>M</v>
      </c>
      <c r="W46" s="13" t="str">
        <f>MID(Table_0[[#This Row],[Vol (24H)]],2,LEN(Table_0[[#This Row],[Vol (24H)]])-2)</f>
        <v>98.30</v>
      </c>
      <c r="X46" s="13" t="str">
        <f>IF(NSEP=".",Table_0[[#This Row],[v2]],SUBSTITUTE(Table_0[[#This Row],[v2]],".",","))</f>
        <v>98,30</v>
      </c>
    </row>
    <row r="47" spans="1:24" x14ac:dyDescent="0.2">
      <c r="A47">
        <v>40</v>
      </c>
      <c r="B47" s="13" t="s">
        <v>32</v>
      </c>
      <c r="C47" s="13" t="s">
        <v>128</v>
      </c>
      <c r="D47" s="13" t="s">
        <v>128</v>
      </c>
      <c r="E47" s="13" t="s">
        <v>818</v>
      </c>
      <c r="F47" s="13" t="s">
        <v>561</v>
      </c>
      <c r="G47" s="13" t="s">
        <v>708</v>
      </c>
      <c r="H47" s="13" t="s">
        <v>350</v>
      </c>
      <c r="I47" s="13" t="s">
        <v>593</v>
      </c>
      <c r="J47" s="13" t="s">
        <v>709</v>
      </c>
      <c r="K47" s="13"/>
      <c r="L47" s="40" t="str">
        <f>CONCATENATE(D47,"_USD")</f>
        <v>THETA_USD</v>
      </c>
      <c r="M47" s="19" t="str">
        <f>SUBSTITUTE(Table_0[[#This Row],[Price (USD)]],",","")</f>
        <v>5.1214</v>
      </c>
      <c r="N47" s="20" t="str">
        <f>IF(NSEP=".",Table_0[[#This Row],[RATE]],SUBSTITUTE(Table_0[[#This Row],[RATE]],".",","))</f>
        <v>5,1214</v>
      </c>
      <c r="O47" s="21">
        <f>IF(NSEP=".",Table_0[[#This Row],[3]]*Table_0[[#This Row],[2]],SUBSTITUTE(Table_0[[#This Row],[3]],".",",")*Table_0[[#This Row],[2]])</f>
        <v>8.0500000000000007</v>
      </c>
      <c r="P47" s="23">
        <f>IF(NSEP=".",Table_0[[#This Row],[7d1]]*Table_0[[#This Row],[7d2]],SUBSTITUTE(Table_0[[#This Row],[7d2]],".",",")*Table_0[[#This Row],[7d1]])</f>
        <v>23.69</v>
      </c>
      <c r="Q47" s="46">
        <f>IF(Table_0[[#This Row],[v1]]="B",Table_0[[#This Row],[v3]]*1000,Table_0[[#This Row],[v3]]*1)</f>
        <v>222.71</v>
      </c>
      <c r="R47">
        <f>IF(LEFT(Table_0[[#This Row],[Chg (24H)]],1)="-",-1,1)</f>
        <v>1</v>
      </c>
      <c r="S47" t="str">
        <f>IF(Table_0[[#This Row],[Chg (24H)]]&lt;&gt;"0%",SUBSTITUTE(REPLACE(Table_0[[#This Row],[Chg (24H)]],1,1,""),"%",""),0)</f>
        <v>8.05</v>
      </c>
      <c r="T47">
        <f>IF(LEFT(Table_0[[#This Row],[Chg (7D)]],1)="-",-1,1)</f>
        <v>1</v>
      </c>
      <c r="U47" t="str">
        <f>IF(Table_0[[#This Row],[Chg (7D)]]&lt;&gt;"0%",SUBSTITUTE(REPLACE(Table_0[[#This Row],[Chg (7D)]],1,1,""),"%",""),0)</f>
        <v>23.69</v>
      </c>
      <c r="V47" s="13" t="str">
        <f>RIGHT(Table_0[[#This Row],[Vol (24H)]],1)</f>
        <v>M</v>
      </c>
      <c r="W47" s="13" t="str">
        <f>MID(Table_0[[#This Row],[Vol (24H)]],2,LEN(Table_0[[#This Row],[Vol (24H)]])-2)</f>
        <v>222.71</v>
      </c>
      <c r="X47" s="13" t="str">
        <f>IF(NSEP=".",Table_0[[#This Row],[v2]],SUBSTITUTE(Table_0[[#This Row],[v2]],".",","))</f>
        <v>222,71</v>
      </c>
    </row>
    <row r="48" spans="1:24" x14ac:dyDescent="0.2">
      <c r="A48">
        <v>41</v>
      </c>
      <c r="B48" s="13" t="s">
        <v>32</v>
      </c>
      <c r="C48" s="13" t="s">
        <v>126</v>
      </c>
      <c r="D48" s="13" t="s">
        <v>127</v>
      </c>
      <c r="E48" s="13" t="s">
        <v>819</v>
      </c>
      <c r="F48" s="13" t="s">
        <v>572</v>
      </c>
      <c r="G48" s="13" t="s">
        <v>710</v>
      </c>
      <c r="H48" s="13" t="s">
        <v>94</v>
      </c>
      <c r="I48" s="13" t="s">
        <v>452</v>
      </c>
      <c r="J48" s="13" t="s">
        <v>494</v>
      </c>
      <c r="K48" s="13"/>
      <c r="L48" s="40" t="str">
        <f>CONCATENATE(D48,"_USD")</f>
        <v>ETC_USD</v>
      </c>
      <c r="M48" s="19" t="str">
        <f>SUBSTITUTE(Table_0[[#This Row],[Price (USD)]],",","")</f>
        <v>38.2555</v>
      </c>
      <c r="N48" s="20" t="str">
        <f>IF(NSEP=".",Table_0[[#This Row],[RATE]],SUBSTITUTE(Table_0[[#This Row],[RATE]],".",","))</f>
        <v>38,2555</v>
      </c>
      <c r="O48" s="21">
        <f>IF(NSEP=".",Table_0[[#This Row],[3]]*Table_0[[#This Row],[2]],SUBSTITUTE(Table_0[[#This Row],[3]],".",",")*Table_0[[#This Row],[2]])</f>
        <v>1.5</v>
      </c>
      <c r="P48" s="23">
        <f>IF(NSEP=".",Table_0[[#This Row],[7d1]]*Table_0[[#This Row],[7d2]],SUBSTITUTE(Table_0[[#This Row],[7d2]],".",",")*Table_0[[#This Row],[7d1]])</f>
        <v>8.5399999999999991</v>
      </c>
      <c r="Q48" s="46">
        <f>IF(Table_0[[#This Row],[v1]]="B",Table_0[[#This Row],[v3]]*1000,Table_0[[#This Row],[v3]]*1)</f>
        <v>370.3</v>
      </c>
      <c r="R48">
        <f>IF(LEFT(Table_0[[#This Row],[Chg (24H)]],1)="-",-1,1)</f>
        <v>1</v>
      </c>
      <c r="S48" t="str">
        <f>IF(Table_0[[#This Row],[Chg (24H)]]&lt;&gt;"0%",SUBSTITUTE(REPLACE(Table_0[[#This Row],[Chg (24H)]],1,1,""),"%",""),0)</f>
        <v>1.50</v>
      </c>
      <c r="T48">
        <f>IF(LEFT(Table_0[[#This Row],[Chg (7D)]],1)="-",-1,1)</f>
        <v>1</v>
      </c>
      <c r="U48" t="str">
        <f>IF(Table_0[[#This Row],[Chg (7D)]]&lt;&gt;"0%",SUBSTITUTE(REPLACE(Table_0[[#This Row],[Chg (7D)]],1,1,""),"%",""),0)</f>
        <v>8.54</v>
      </c>
      <c r="V48" s="13" t="str">
        <f>RIGHT(Table_0[[#This Row],[Vol (24H)]],1)</f>
        <v>M</v>
      </c>
      <c r="W48" s="13" t="str">
        <f>MID(Table_0[[#This Row],[Vol (24H)]],2,LEN(Table_0[[#This Row],[Vol (24H)]])-2)</f>
        <v>370.30</v>
      </c>
      <c r="X48" s="13" t="str">
        <f>IF(NSEP=".",Table_0[[#This Row],[v2]],SUBSTITUTE(Table_0[[#This Row],[v2]],".",","))</f>
        <v>370,30</v>
      </c>
    </row>
    <row r="49" spans="1:24" x14ac:dyDescent="0.2">
      <c r="A49">
        <v>42</v>
      </c>
      <c r="B49" s="13" t="s">
        <v>32</v>
      </c>
      <c r="C49" s="13" t="s">
        <v>132</v>
      </c>
      <c r="D49" s="13" t="s">
        <v>133</v>
      </c>
      <c r="E49" s="13" t="s">
        <v>820</v>
      </c>
      <c r="F49" s="13" t="s">
        <v>657</v>
      </c>
      <c r="G49" s="13" t="s">
        <v>711</v>
      </c>
      <c r="H49" s="13" t="s">
        <v>566</v>
      </c>
      <c r="I49" s="13" t="s">
        <v>341</v>
      </c>
      <c r="J49" s="13" t="s">
        <v>618</v>
      </c>
      <c r="K49" s="13"/>
      <c r="L49" s="40" t="str">
        <f>CONCATENATE(D49,"_USD")</f>
        <v>XTZ_USD</v>
      </c>
      <c r="M49" s="19" t="str">
        <f>SUBSTITUTE(Table_0[[#This Row],[Price (USD)]],",","")</f>
        <v>4.62474</v>
      </c>
      <c r="N49" s="20" t="str">
        <f>IF(NSEP=".",Table_0[[#This Row],[RATE]],SUBSTITUTE(Table_0[[#This Row],[RATE]],".",","))</f>
        <v>4,62474</v>
      </c>
      <c r="O49" s="21">
        <f>IF(NSEP=".",Table_0[[#This Row],[3]]*Table_0[[#This Row],[2]],SUBSTITUTE(Table_0[[#This Row],[3]],".",",")*Table_0[[#This Row],[2]])</f>
        <v>-0.61</v>
      </c>
      <c r="P49" s="23">
        <f>IF(NSEP=".",Table_0[[#This Row],[7d1]]*Table_0[[#This Row],[7d2]],SUBSTITUTE(Table_0[[#This Row],[7d2]],".",",")*Table_0[[#This Row],[7d1]])</f>
        <v>7.97</v>
      </c>
      <c r="Q49" s="46">
        <f>IF(Table_0[[#This Row],[v1]]="B",Table_0[[#This Row],[v3]]*1000,Table_0[[#This Row],[v3]]*1)</f>
        <v>171.49</v>
      </c>
      <c r="R49">
        <f>IF(LEFT(Table_0[[#This Row],[Chg (24H)]],1)="-",-1,1)</f>
        <v>-1</v>
      </c>
      <c r="S49" t="str">
        <f>IF(Table_0[[#This Row],[Chg (24H)]]&lt;&gt;"0%",SUBSTITUTE(REPLACE(Table_0[[#This Row],[Chg (24H)]],1,1,""),"%",""),0)</f>
        <v>0.61</v>
      </c>
      <c r="T49">
        <f>IF(LEFT(Table_0[[#This Row],[Chg (7D)]],1)="-",-1,1)</f>
        <v>1</v>
      </c>
      <c r="U49" t="str">
        <f>IF(Table_0[[#This Row],[Chg (7D)]]&lt;&gt;"0%",SUBSTITUTE(REPLACE(Table_0[[#This Row],[Chg (7D)]],1,1,""),"%",""),0)</f>
        <v>7.97</v>
      </c>
      <c r="V49" s="13" t="str">
        <f>RIGHT(Table_0[[#This Row],[Vol (24H)]],1)</f>
        <v>M</v>
      </c>
      <c r="W49" s="13" t="str">
        <f>MID(Table_0[[#This Row],[Vol (24H)]],2,LEN(Table_0[[#This Row],[Vol (24H)]])-2)</f>
        <v>171.49</v>
      </c>
      <c r="X49" s="13" t="str">
        <f>IF(NSEP=".",Table_0[[#This Row],[v2]],SUBSTITUTE(Table_0[[#This Row],[v2]],".",","))</f>
        <v>171,49</v>
      </c>
    </row>
    <row r="50" spans="1:24" x14ac:dyDescent="0.2">
      <c r="A50">
        <v>43</v>
      </c>
      <c r="B50" s="13" t="s">
        <v>32</v>
      </c>
      <c r="C50" s="13" t="s">
        <v>129</v>
      </c>
      <c r="D50" s="13" t="s">
        <v>130</v>
      </c>
      <c r="E50" s="13" t="s">
        <v>473</v>
      </c>
      <c r="F50" s="13" t="s">
        <v>472</v>
      </c>
      <c r="G50" s="13" t="s">
        <v>712</v>
      </c>
      <c r="H50" s="13" t="s">
        <v>296</v>
      </c>
      <c r="I50" s="13" t="s">
        <v>397</v>
      </c>
      <c r="J50" s="13" t="s">
        <v>713</v>
      </c>
      <c r="K50" s="13"/>
      <c r="L50" s="40" t="str">
        <f>CONCATENATE(D50,"_USD")</f>
        <v>HNT_USD</v>
      </c>
      <c r="M50" s="19" t="str">
        <f>SUBSTITUTE(Table_0[[#This Row],[Price (USD)]],",","")</f>
        <v>38.15</v>
      </c>
      <c r="N50" s="20" t="str">
        <f>IF(NSEP=".",Table_0[[#This Row],[RATE]],SUBSTITUTE(Table_0[[#This Row],[RATE]],".",","))</f>
        <v>38,15</v>
      </c>
      <c r="O50" s="21">
        <f>IF(NSEP=".",Table_0[[#This Row],[3]]*Table_0[[#This Row],[2]],SUBSTITUTE(Table_0[[#This Row],[3]],".",",")*Table_0[[#This Row],[2]])</f>
        <v>0.93</v>
      </c>
      <c r="P50" s="23">
        <f>IF(NSEP=".",Table_0[[#This Row],[7d1]]*Table_0[[#This Row],[7d2]],SUBSTITUTE(Table_0[[#This Row],[7d2]],".",",")*Table_0[[#This Row],[7d1]])</f>
        <v>14.86</v>
      </c>
      <c r="Q50" s="46">
        <f>IF(Table_0[[#This Row],[v1]]="B",Table_0[[#This Row],[v3]]*1000,Table_0[[#This Row],[v3]]*1)</f>
        <v>23.18</v>
      </c>
      <c r="R50">
        <f>IF(LEFT(Table_0[[#This Row],[Chg (24H)]],1)="-",-1,1)</f>
        <v>1</v>
      </c>
      <c r="S50" t="str">
        <f>IF(Table_0[[#This Row],[Chg (24H)]]&lt;&gt;"0%",SUBSTITUTE(REPLACE(Table_0[[#This Row],[Chg (24H)]],1,1,""),"%",""),0)</f>
        <v>0.93</v>
      </c>
      <c r="T50">
        <f>IF(LEFT(Table_0[[#This Row],[Chg (7D)]],1)="-",-1,1)</f>
        <v>1</v>
      </c>
      <c r="U50" t="str">
        <f>IF(Table_0[[#This Row],[Chg (7D)]]&lt;&gt;"0%",SUBSTITUTE(REPLACE(Table_0[[#This Row],[Chg (7D)]],1,1,""),"%",""),0)</f>
        <v>14.86</v>
      </c>
      <c r="V50" s="13" t="str">
        <f>RIGHT(Table_0[[#This Row],[Vol (24H)]],1)</f>
        <v>M</v>
      </c>
      <c r="W50" s="13" t="str">
        <f>MID(Table_0[[#This Row],[Vol (24H)]],2,LEN(Table_0[[#This Row],[Vol (24H)]])-2)</f>
        <v>23.18</v>
      </c>
      <c r="X50" s="13" t="str">
        <f>IF(NSEP=".",Table_0[[#This Row],[v2]],SUBSTITUTE(Table_0[[#This Row],[v2]],".",","))</f>
        <v>23,18</v>
      </c>
    </row>
    <row r="51" spans="1:24" x14ac:dyDescent="0.2">
      <c r="A51">
        <v>44</v>
      </c>
      <c r="B51" s="13" t="s">
        <v>32</v>
      </c>
      <c r="C51" s="13" t="s">
        <v>134</v>
      </c>
      <c r="D51" s="13" t="s">
        <v>135</v>
      </c>
      <c r="E51" s="13" t="s">
        <v>821</v>
      </c>
      <c r="F51" s="13" t="s">
        <v>641</v>
      </c>
      <c r="G51" s="13" t="s">
        <v>714</v>
      </c>
      <c r="H51" s="13" t="s">
        <v>152</v>
      </c>
      <c r="I51" s="13" t="s">
        <v>545</v>
      </c>
      <c r="J51" s="13" t="s">
        <v>635</v>
      </c>
      <c r="K51" s="13"/>
      <c r="L51" s="40" t="str">
        <f>CONCATENATE(D51,"_USD")</f>
        <v>XMR_USD</v>
      </c>
      <c r="M51" s="19" t="str">
        <f>SUBSTITUTE(Table_0[[#This Row],[Price (USD)]],",","")</f>
        <v>215.743</v>
      </c>
      <c r="N51" s="20" t="str">
        <f>IF(NSEP=".",Table_0[[#This Row],[RATE]],SUBSTITUTE(Table_0[[#This Row],[RATE]],".",","))</f>
        <v>215,743</v>
      </c>
      <c r="O51" s="21">
        <f>IF(NSEP=".",Table_0[[#This Row],[3]]*Table_0[[#This Row],[2]],SUBSTITUTE(Table_0[[#This Row],[3]],".",",")*Table_0[[#This Row],[2]])</f>
        <v>5.48</v>
      </c>
      <c r="P51" s="23">
        <f>IF(NSEP=".",Table_0[[#This Row],[7d1]]*Table_0[[#This Row],[7d2]],SUBSTITUTE(Table_0[[#This Row],[7d2]],".",",")*Table_0[[#This Row],[7d1]])</f>
        <v>18.16</v>
      </c>
      <c r="Q51" s="46">
        <f>IF(Table_0[[#This Row],[v1]]="B",Table_0[[#This Row],[v3]]*1000,Table_0[[#This Row],[v3]]*1)</f>
        <v>139.59</v>
      </c>
      <c r="R51">
        <f>IF(LEFT(Table_0[[#This Row],[Chg (24H)]],1)="-",-1,1)</f>
        <v>1</v>
      </c>
      <c r="S51" t="str">
        <f>IF(Table_0[[#This Row],[Chg (24H)]]&lt;&gt;"0%",SUBSTITUTE(REPLACE(Table_0[[#This Row],[Chg (24H)]],1,1,""),"%",""),0)</f>
        <v>5.48</v>
      </c>
      <c r="T51">
        <f>IF(LEFT(Table_0[[#This Row],[Chg (7D)]],1)="-",-1,1)</f>
        <v>1</v>
      </c>
      <c r="U51" t="str">
        <f>IF(Table_0[[#This Row],[Chg (7D)]]&lt;&gt;"0%",SUBSTITUTE(REPLACE(Table_0[[#This Row],[Chg (7D)]],1,1,""),"%",""),0)</f>
        <v>18.16</v>
      </c>
      <c r="V51" s="13" t="str">
        <f>RIGHT(Table_0[[#This Row],[Vol (24H)]],1)</f>
        <v>M</v>
      </c>
      <c r="W51" s="13" t="str">
        <f>MID(Table_0[[#This Row],[Vol (24H)]],2,LEN(Table_0[[#This Row],[Vol (24H)]])-2)</f>
        <v>139.59</v>
      </c>
      <c r="X51" s="13" t="str">
        <f>IF(NSEP=".",Table_0[[#This Row],[v2]],SUBSTITUTE(Table_0[[#This Row],[v2]],".",","))</f>
        <v>139,59</v>
      </c>
    </row>
    <row r="52" spans="1:24" x14ac:dyDescent="0.2">
      <c r="A52">
        <v>45</v>
      </c>
      <c r="B52" s="13" t="s">
        <v>32</v>
      </c>
      <c r="C52" s="13" t="s">
        <v>136</v>
      </c>
      <c r="D52" s="13" t="s">
        <v>137</v>
      </c>
      <c r="E52" s="13" t="s">
        <v>822</v>
      </c>
      <c r="F52" s="13" t="s">
        <v>638</v>
      </c>
      <c r="G52" s="13" t="s">
        <v>715</v>
      </c>
      <c r="H52" s="13" t="s">
        <v>109</v>
      </c>
      <c r="I52" s="13" t="s">
        <v>465</v>
      </c>
      <c r="J52" s="13" t="s">
        <v>483</v>
      </c>
      <c r="K52" s="13"/>
      <c r="L52" s="40" t="str">
        <f>CONCATENATE(D52,"_USD")</f>
        <v>MIOTA_USD</v>
      </c>
      <c r="M52" s="19" t="str">
        <f>SUBSTITUTE(Table_0[[#This Row],[Price (USD)]],",","")</f>
        <v>1.3076</v>
      </c>
      <c r="N52" s="20" t="str">
        <f>IF(NSEP=".",Table_0[[#This Row],[RATE]],SUBSTITUTE(Table_0[[#This Row],[RATE]],".",","))</f>
        <v>1,3076</v>
      </c>
      <c r="O52" s="21">
        <f>IF(NSEP=".",Table_0[[#This Row],[3]]*Table_0[[#This Row],[2]],SUBSTITUTE(Table_0[[#This Row],[3]],".",",")*Table_0[[#This Row],[2]])</f>
        <v>4.24</v>
      </c>
      <c r="P52" s="23">
        <f>IF(NSEP=".",Table_0[[#This Row],[7d1]]*Table_0[[#This Row],[7d2]],SUBSTITUTE(Table_0[[#This Row],[7d2]],".",",")*Table_0[[#This Row],[7d1]])</f>
        <v>17.3</v>
      </c>
      <c r="Q52" s="46">
        <f>IF(Table_0[[#This Row],[v1]]="B",Table_0[[#This Row],[v3]]*1000,Table_0[[#This Row],[v3]]*1)</f>
        <v>73.849999999999994</v>
      </c>
      <c r="R52">
        <f>IF(LEFT(Table_0[[#This Row],[Chg (24H)]],1)="-",-1,1)</f>
        <v>1</v>
      </c>
      <c r="S52" t="str">
        <f>IF(Table_0[[#This Row],[Chg (24H)]]&lt;&gt;"0%",SUBSTITUTE(REPLACE(Table_0[[#This Row],[Chg (24H)]],1,1,""),"%",""),0)</f>
        <v>4.24</v>
      </c>
      <c r="T52">
        <f>IF(LEFT(Table_0[[#This Row],[Chg (7D)]],1)="-",-1,1)</f>
        <v>1</v>
      </c>
      <c r="U52" t="str">
        <f>IF(Table_0[[#This Row],[Chg (7D)]]&lt;&gt;"0%",SUBSTITUTE(REPLACE(Table_0[[#This Row],[Chg (7D)]],1,1,""),"%",""),0)</f>
        <v>17.30</v>
      </c>
      <c r="V52" s="13" t="str">
        <f>RIGHT(Table_0[[#This Row],[Vol (24H)]],1)</f>
        <v>M</v>
      </c>
      <c r="W52" s="13" t="str">
        <f>MID(Table_0[[#This Row],[Vol (24H)]],2,LEN(Table_0[[#This Row],[Vol (24H)]])-2)</f>
        <v>73.85</v>
      </c>
      <c r="X52" s="13" t="str">
        <f>IF(NSEP=".",Table_0[[#This Row],[v2]],SUBSTITUTE(Table_0[[#This Row],[v2]],".",","))</f>
        <v>73,85</v>
      </c>
    </row>
    <row r="53" spans="1:24" x14ac:dyDescent="0.2">
      <c r="A53">
        <v>46</v>
      </c>
      <c r="B53" s="13" t="s">
        <v>32</v>
      </c>
      <c r="C53" s="13" t="s">
        <v>139</v>
      </c>
      <c r="D53" s="13" t="s">
        <v>140</v>
      </c>
      <c r="E53" s="13" t="s">
        <v>823</v>
      </c>
      <c r="F53" s="13" t="s">
        <v>429</v>
      </c>
      <c r="G53" s="13" t="s">
        <v>716</v>
      </c>
      <c r="H53" s="13" t="s">
        <v>410</v>
      </c>
      <c r="I53" s="13" t="s">
        <v>359</v>
      </c>
      <c r="J53" s="13" t="s">
        <v>717</v>
      </c>
      <c r="K53" s="13"/>
      <c r="L53" s="40" t="str">
        <f>CONCATENATE(D53,"_USD")</f>
        <v>AAVE_USD</v>
      </c>
      <c r="M53" s="19" t="str">
        <f>SUBSTITUTE(Table_0[[#This Row],[Price (USD)]],",","")</f>
        <v>264.82</v>
      </c>
      <c r="N53" s="20" t="str">
        <f>IF(NSEP=".",Table_0[[#This Row],[RATE]],SUBSTITUTE(Table_0[[#This Row],[RATE]],".",","))</f>
        <v>264,82</v>
      </c>
      <c r="O53" s="21">
        <f>IF(NSEP=".",Table_0[[#This Row],[3]]*Table_0[[#This Row],[2]],SUBSTITUTE(Table_0[[#This Row],[3]],".",",")*Table_0[[#This Row],[2]])</f>
        <v>1.74</v>
      </c>
      <c r="P53" s="23">
        <f>IF(NSEP=".",Table_0[[#This Row],[7d1]]*Table_0[[#This Row],[7d2]],SUBSTITUTE(Table_0[[#This Row],[7d2]],".",",")*Table_0[[#This Row],[7d1]])</f>
        <v>35.36</v>
      </c>
      <c r="Q53" s="46">
        <f>IF(Table_0[[#This Row],[v1]]="B",Table_0[[#This Row],[v3]]*1000,Table_0[[#This Row],[v3]]*1)</f>
        <v>600.54999999999995</v>
      </c>
      <c r="R53">
        <f>IF(LEFT(Table_0[[#This Row],[Chg (24H)]],1)="-",-1,1)</f>
        <v>1</v>
      </c>
      <c r="S53" t="str">
        <f>IF(Table_0[[#This Row],[Chg (24H)]]&lt;&gt;"0%",SUBSTITUTE(REPLACE(Table_0[[#This Row],[Chg (24H)]],1,1,""),"%",""),0)</f>
        <v>1.74</v>
      </c>
      <c r="T53">
        <f>IF(LEFT(Table_0[[#This Row],[Chg (7D)]],1)="-",-1,1)</f>
        <v>1</v>
      </c>
      <c r="U53" t="str">
        <f>IF(Table_0[[#This Row],[Chg (7D)]]&lt;&gt;"0%",SUBSTITUTE(REPLACE(Table_0[[#This Row],[Chg (7D)]],1,1,""),"%",""),0)</f>
        <v>35.36</v>
      </c>
      <c r="V53" s="13" t="str">
        <f>RIGHT(Table_0[[#This Row],[Vol (24H)]],1)</f>
        <v>M</v>
      </c>
      <c r="W53" s="13" t="str">
        <f>MID(Table_0[[#This Row],[Vol (24H)]],2,LEN(Table_0[[#This Row],[Vol (24H)]])-2)</f>
        <v>600.55</v>
      </c>
      <c r="X53" s="13" t="str">
        <f>IF(NSEP=".",Table_0[[#This Row],[v2]],SUBSTITUTE(Table_0[[#This Row],[v2]],".",","))</f>
        <v>600,55</v>
      </c>
    </row>
    <row r="54" spans="1:24" x14ac:dyDescent="0.2">
      <c r="A54">
        <v>47</v>
      </c>
      <c r="B54" s="13" t="s">
        <v>32</v>
      </c>
      <c r="C54" s="13" t="s">
        <v>145</v>
      </c>
      <c r="D54" s="13" t="s">
        <v>146</v>
      </c>
      <c r="E54" s="13" t="s">
        <v>824</v>
      </c>
      <c r="F54" s="13" t="s">
        <v>343</v>
      </c>
      <c r="G54" s="13" t="s">
        <v>718</v>
      </c>
      <c r="H54" s="13" t="s">
        <v>609</v>
      </c>
      <c r="I54" s="13" t="s">
        <v>459</v>
      </c>
      <c r="J54" s="13" t="s">
        <v>448</v>
      </c>
      <c r="K54" s="13"/>
      <c r="L54" s="40" t="str">
        <f>CONCATENATE(D54,"_USD")</f>
        <v>GALA_USD</v>
      </c>
      <c r="M54" s="19" t="str">
        <f>SUBSTITUTE(Table_0[[#This Row],[Price (USD)]],",","")</f>
        <v>0.50023</v>
      </c>
      <c r="N54" s="20" t="str">
        <f>IF(NSEP=".",Table_0[[#This Row],[RATE]],SUBSTITUTE(Table_0[[#This Row],[RATE]],".",","))</f>
        <v>0,50023</v>
      </c>
      <c r="O54" s="21">
        <f>IF(NSEP=".",Table_0[[#This Row],[3]]*Table_0[[#This Row],[2]],SUBSTITUTE(Table_0[[#This Row],[3]],".",",")*Table_0[[#This Row],[2]])</f>
        <v>1.68</v>
      </c>
      <c r="P54" s="23">
        <f>IF(NSEP=".",Table_0[[#This Row],[7d1]]*Table_0[[#This Row],[7d2]],SUBSTITUTE(Table_0[[#This Row],[7d2]],".",",")*Table_0[[#This Row],[7d1]])</f>
        <v>7.52</v>
      </c>
      <c r="Q54" s="46">
        <f>IF(Table_0[[#This Row],[v1]]="B",Table_0[[#This Row],[v3]]*1000,Table_0[[#This Row],[v3]]*1)</f>
        <v>568.28</v>
      </c>
      <c r="R54">
        <f>IF(LEFT(Table_0[[#This Row],[Chg (24H)]],1)="-",-1,1)</f>
        <v>1</v>
      </c>
      <c r="S54" t="str">
        <f>IF(Table_0[[#This Row],[Chg (24H)]]&lt;&gt;"0%",SUBSTITUTE(REPLACE(Table_0[[#This Row],[Chg (24H)]],1,1,""),"%",""),0)</f>
        <v>1.68</v>
      </c>
      <c r="T54">
        <f>IF(LEFT(Table_0[[#This Row],[Chg (7D)]],1)="-",-1,1)</f>
        <v>1</v>
      </c>
      <c r="U54" t="str">
        <f>IF(Table_0[[#This Row],[Chg (7D)]]&lt;&gt;"0%",SUBSTITUTE(REPLACE(Table_0[[#This Row],[Chg (7D)]],1,1,""),"%",""),0)</f>
        <v>7.52</v>
      </c>
      <c r="V54" s="13" t="str">
        <f>RIGHT(Table_0[[#This Row],[Vol (24H)]],1)</f>
        <v>M</v>
      </c>
      <c r="W54" s="13" t="str">
        <f>MID(Table_0[[#This Row],[Vol (24H)]],2,LEN(Table_0[[#This Row],[Vol (24H)]])-2)</f>
        <v>568.28</v>
      </c>
      <c r="X54" s="13" t="str">
        <f>IF(NSEP=".",Table_0[[#This Row],[v2]],SUBSTITUTE(Table_0[[#This Row],[v2]],".",","))</f>
        <v>568,28</v>
      </c>
    </row>
    <row r="55" spans="1:24" x14ac:dyDescent="0.2">
      <c r="A55">
        <v>48</v>
      </c>
      <c r="B55" s="13" t="s">
        <v>32</v>
      </c>
      <c r="C55" s="13" t="s">
        <v>143</v>
      </c>
      <c r="D55" s="13" t="s">
        <v>144</v>
      </c>
      <c r="E55" s="13" t="s">
        <v>796</v>
      </c>
      <c r="F55" s="13" t="s">
        <v>347</v>
      </c>
      <c r="G55" s="13" t="s">
        <v>582</v>
      </c>
      <c r="H55" s="13" t="s">
        <v>131</v>
      </c>
      <c r="I55" s="13" t="s">
        <v>385</v>
      </c>
      <c r="J55" s="13" t="s">
        <v>357</v>
      </c>
      <c r="K55" s="13"/>
      <c r="L55" s="40" t="str">
        <f>CONCATENATE(D55,"_USD")</f>
        <v>KLAY_USD</v>
      </c>
      <c r="M55" s="19" t="str">
        <f>SUBSTITUTE(Table_0[[#This Row],[Price (USD)]],",","")</f>
        <v>1.3446</v>
      </c>
      <c r="N55" s="20" t="str">
        <f>IF(NSEP=".",Table_0[[#This Row],[RATE]],SUBSTITUTE(Table_0[[#This Row],[RATE]],".",","))</f>
        <v>1,3446</v>
      </c>
      <c r="O55" s="21">
        <f>IF(NSEP=".",Table_0[[#This Row],[3]]*Table_0[[#This Row],[2]],SUBSTITUTE(Table_0[[#This Row],[3]],".",",")*Table_0[[#This Row],[2]])</f>
        <v>2.52</v>
      </c>
      <c r="P55" s="23">
        <f>IF(NSEP=".",Table_0[[#This Row],[7d1]]*Table_0[[#This Row],[7d2]],SUBSTITUTE(Table_0[[#This Row],[7d2]],".",",")*Table_0[[#This Row],[7d1]])</f>
        <v>4.88</v>
      </c>
      <c r="Q55" s="46">
        <f>IF(Table_0[[#This Row],[v1]]="B",Table_0[[#This Row],[v3]]*1000,Table_0[[#This Row],[v3]]*1)</f>
        <v>29.98</v>
      </c>
      <c r="R55">
        <f>IF(LEFT(Table_0[[#This Row],[Chg (24H)]],1)="-",-1,1)</f>
        <v>1</v>
      </c>
      <c r="S55" t="str">
        <f>IF(Table_0[[#This Row],[Chg (24H)]]&lt;&gt;"0%",SUBSTITUTE(REPLACE(Table_0[[#This Row],[Chg (24H)]],1,1,""),"%",""),0)</f>
        <v>2.52</v>
      </c>
      <c r="T55">
        <f>IF(LEFT(Table_0[[#This Row],[Chg (7D)]],1)="-",-1,1)</f>
        <v>1</v>
      </c>
      <c r="U55" t="str">
        <f>IF(Table_0[[#This Row],[Chg (7D)]]&lt;&gt;"0%",SUBSTITUTE(REPLACE(Table_0[[#This Row],[Chg (7D)]],1,1,""),"%",""),0)</f>
        <v>4.88</v>
      </c>
      <c r="V55" s="13" t="str">
        <f>RIGHT(Table_0[[#This Row],[Vol (24H)]],1)</f>
        <v>M</v>
      </c>
      <c r="W55" s="13" t="str">
        <f>MID(Table_0[[#This Row],[Vol (24H)]],2,LEN(Table_0[[#This Row],[Vol (24H)]])-2)</f>
        <v>29.98</v>
      </c>
      <c r="X55" s="13" t="str">
        <f>IF(NSEP=".",Table_0[[#This Row],[v2]],SUBSTITUTE(Table_0[[#This Row],[v2]],".",","))</f>
        <v>29,98</v>
      </c>
    </row>
    <row r="56" spans="1:24" x14ac:dyDescent="0.2">
      <c r="A56">
        <v>49</v>
      </c>
      <c r="B56" s="13" t="s">
        <v>32</v>
      </c>
      <c r="C56" s="13" t="s">
        <v>141</v>
      </c>
      <c r="D56" s="13" t="s">
        <v>142</v>
      </c>
      <c r="E56" s="13" t="s">
        <v>478</v>
      </c>
      <c r="F56" s="13" t="s">
        <v>283</v>
      </c>
      <c r="G56" s="13" t="s">
        <v>565</v>
      </c>
      <c r="H56" s="13" t="s">
        <v>54</v>
      </c>
      <c r="I56" s="13" t="s">
        <v>415</v>
      </c>
      <c r="J56" s="13" t="s">
        <v>442</v>
      </c>
      <c r="K56" s="13"/>
      <c r="L56" s="40" t="str">
        <f>CONCATENATE(D56,"_USD")</f>
        <v>LEO_USD</v>
      </c>
      <c r="M56" s="19" t="str">
        <f>SUBSTITUTE(Table_0[[#This Row],[Price (USD)]],",","")</f>
        <v>3.5796</v>
      </c>
      <c r="N56" s="20" t="str">
        <f>IF(NSEP=".",Table_0[[#This Row],[RATE]],SUBSTITUTE(Table_0[[#This Row],[RATE]],".",","))</f>
        <v>3,5796</v>
      </c>
      <c r="O56" s="21">
        <f>IF(NSEP=".",Table_0[[#This Row],[3]]*Table_0[[#This Row],[2]],SUBSTITUTE(Table_0[[#This Row],[3]],".",",")*Table_0[[#This Row],[2]])</f>
        <v>-1.74</v>
      </c>
      <c r="P56" s="23">
        <f>IF(NSEP=".",Table_0[[#This Row],[7d1]]*Table_0[[#This Row],[7d2]],SUBSTITUTE(Table_0[[#This Row],[7d2]],".",",")*Table_0[[#This Row],[7d1]])</f>
        <v>-0.77</v>
      </c>
      <c r="Q56" s="46">
        <f>IF(Table_0[[#This Row],[v1]]="B",Table_0[[#This Row],[v3]]*1000,Table_0[[#This Row],[v3]]*1)</f>
        <v>3.51</v>
      </c>
      <c r="R56">
        <f>IF(LEFT(Table_0[[#This Row],[Chg (24H)]],1)="-",-1,1)</f>
        <v>-1</v>
      </c>
      <c r="S56" t="str">
        <f>IF(Table_0[[#This Row],[Chg (24H)]]&lt;&gt;"0%",SUBSTITUTE(REPLACE(Table_0[[#This Row],[Chg (24H)]],1,1,""),"%",""),0)</f>
        <v>1.74</v>
      </c>
      <c r="T56">
        <f>IF(LEFT(Table_0[[#This Row],[Chg (7D)]],1)="-",-1,1)</f>
        <v>-1</v>
      </c>
      <c r="U56" t="str">
        <f>IF(Table_0[[#This Row],[Chg (7D)]]&lt;&gt;"0%",SUBSTITUTE(REPLACE(Table_0[[#This Row],[Chg (7D)]],1,1,""),"%",""),0)</f>
        <v>0.77</v>
      </c>
      <c r="V56" s="13" t="str">
        <f>RIGHT(Table_0[[#This Row],[Vol (24H)]],1)</f>
        <v>M</v>
      </c>
      <c r="W56" s="13" t="str">
        <f>MID(Table_0[[#This Row],[Vol (24H)]],2,LEN(Table_0[[#This Row],[Vol (24H)]])-2)</f>
        <v>3.51</v>
      </c>
      <c r="X56" s="13" t="str">
        <f>IF(NSEP=".",Table_0[[#This Row],[v2]],SUBSTITUTE(Table_0[[#This Row],[v2]],".",","))</f>
        <v>3,51</v>
      </c>
    </row>
    <row r="57" spans="1:24" x14ac:dyDescent="0.2">
      <c r="A57">
        <v>50</v>
      </c>
      <c r="B57" s="13" t="s">
        <v>32</v>
      </c>
      <c r="C57" s="13" t="s">
        <v>148</v>
      </c>
      <c r="D57" s="13" t="s">
        <v>149</v>
      </c>
      <c r="E57" s="13" t="s">
        <v>492</v>
      </c>
      <c r="F57" s="13" t="s">
        <v>458</v>
      </c>
      <c r="G57" s="13" t="s">
        <v>719</v>
      </c>
      <c r="H57" s="13" t="s">
        <v>208</v>
      </c>
      <c r="I57" s="13" t="s">
        <v>377</v>
      </c>
      <c r="J57" s="13" t="s">
        <v>627</v>
      </c>
      <c r="K57" s="13"/>
      <c r="L57" s="40" t="str">
        <f>CONCATENATE(D57,"_USD")</f>
        <v>GRT_USD</v>
      </c>
      <c r="M57" s="19" t="str">
        <f>SUBSTITUTE(Table_0[[#This Row],[Price (USD)]],",","")</f>
        <v>0.71048</v>
      </c>
      <c r="N57" s="20" t="str">
        <f>IF(NSEP=".",Table_0[[#This Row],[RATE]],SUBSTITUTE(Table_0[[#This Row],[RATE]],".",","))</f>
        <v>0,71048</v>
      </c>
      <c r="O57" s="21">
        <f>IF(NSEP=".",Table_0[[#This Row],[3]]*Table_0[[#This Row],[2]],SUBSTITUTE(Table_0[[#This Row],[3]],".",",")*Table_0[[#This Row],[2]])</f>
        <v>-1.18</v>
      </c>
      <c r="P57" s="23">
        <f>IF(NSEP=".",Table_0[[#This Row],[7d1]]*Table_0[[#This Row],[7d2]],SUBSTITUTE(Table_0[[#This Row],[7d2]],".",",")*Table_0[[#This Row],[7d1]])</f>
        <v>16.649999999999999</v>
      </c>
      <c r="Q57" s="46">
        <f>IF(Table_0[[#This Row],[v1]]="B",Table_0[[#This Row],[v3]]*1000,Table_0[[#This Row],[v3]]*1)</f>
        <v>94.72</v>
      </c>
      <c r="R57">
        <f>IF(LEFT(Table_0[[#This Row],[Chg (24H)]],1)="-",-1,1)</f>
        <v>-1</v>
      </c>
      <c r="S57" t="str">
        <f>IF(Table_0[[#This Row],[Chg (24H)]]&lt;&gt;"0%",SUBSTITUTE(REPLACE(Table_0[[#This Row],[Chg (24H)]],1,1,""),"%",""),0)</f>
        <v>1.18</v>
      </c>
      <c r="T57">
        <f>IF(LEFT(Table_0[[#This Row],[Chg (7D)]],1)="-",-1,1)</f>
        <v>1</v>
      </c>
      <c r="U57" t="str">
        <f>IF(Table_0[[#This Row],[Chg (7D)]]&lt;&gt;"0%",SUBSTITUTE(REPLACE(Table_0[[#This Row],[Chg (7D)]],1,1,""),"%",""),0)</f>
        <v>16.65</v>
      </c>
      <c r="V57" s="13" t="str">
        <f>RIGHT(Table_0[[#This Row],[Vol (24H)]],1)</f>
        <v>M</v>
      </c>
      <c r="W57" s="13" t="str">
        <f>MID(Table_0[[#This Row],[Vol (24H)]],2,LEN(Table_0[[#This Row],[Vol (24H)]])-2)</f>
        <v>94.72</v>
      </c>
      <c r="X57" s="13" t="str">
        <f>IF(NSEP=".",Table_0[[#This Row],[v2]],SUBSTITUTE(Table_0[[#This Row],[v2]],".",","))</f>
        <v>94,72</v>
      </c>
    </row>
    <row r="58" spans="1:24" x14ac:dyDescent="0.2">
      <c r="A58">
        <v>51</v>
      </c>
      <c r="B58" s="13" t="s">
        <v>32</v>
      </c>
      <c r="C58" s="13" t="s">
        <v>147</v>
      </c>
      <c r="D58" s="13" t="s">
        <v>147</v>
      </c>
      <c r="E58" s="13" t="s">
        <v>825</v>
      </c>
      <c r="F58" s="13" t="s">
        <v>458</v>
      </c>
      <c r="G58" s="13" t="s">
        <v>720</v>
      </c>
      <c r="H58" s="13" t="s">
        <v>264</v>
      </c>
      <c r="I58" s="13" t="s">
        <v>341</v>
      </c>
      <c r="J58" s="13" t="s">
        <v>314</v>
      </c>
      <c r="K58" s="13"/>
      <c r="L58" s="40" t="str">
        <f>CONCATENATE(D58,"_USD")</f>
        <v>EOS_USD</v>
      </c>
      <c r="M58" s="19" t="str">
        <f>SUBSTITUTE(Table_0[[#This Row],[Price (USD)]],",","")</f>
        <v>3.431</v>
      </c>
      <c r="N58" s="20" t="str">
        <f>IF(NSEP=".",Table_0[[#This Row],[RATE]],SUBSTITUTE(Table_0[[#This Row],[RATE]],".",","))</f>
        <v>3,431</v>
      </c>
      <c r="O58" s="21">
        <f>IF(NSEP=".",Table_0[[#This Row],[3]]*Table_0[[#This Row],[2]],SUBSTITUTE(Table_0[[#This Row],[3]],".",",")*Table_0[[#This Row],[2]])</f>
        <v>-0.61</v>
      </c>
      <c r="P58" s="23">
        <f>IF(NSEP=".",Table_0[[#This Row],[7d1]]*Table_0[[#This Row],[7d2]],SUBSTITUTE(Table_0[[#This Row],[7d2]],".",",")*Table_0[[#This Row],[7d1]])</f>
        <v>4.8099999999999996</v>
      </c>
      <c r="Q58" s="46">
        <f>IF(Table_0[[#This Row],[v1]]="B",Table_0[[#This Row],[v3]]*1000,Table_0[[#This Row],[v3]]*1)</f>
        <v>475.08</v>
      </c>
      <c r="R58">
        <f>IF(LEFT(Table_0[[#This Row],[Chg (24H)]],1)="-",-1,1)</f>
        <v>-1</v>
      </c>
      <c r="S58" t="str">
        <f>IF(Table_0[[#This Row],[Chg (24H)]]&lt;&gt;"0%",SUBSTITUTE(REPLACE(Table_0[[#This Row],[Chg (24H)]],1,1,""),"%",""),0)</f>
        <v>0.61</v>
      </c>
      <c r="T58">
        <f>IF(LEFT(Table_0[[#This Row],[Chg (7D)]],1)="-",-1,1)</f>
        <v>1</v>
      </c>
      <c r="U58" t="str">
        <f>IF(Table_0[[#This Row],[Chg (7D)]]&lt;&gt;"0%",SUBSTITUTE(REPLACE(Table_0[[#This Row],[Chg (7D)]],1,1,""),"%",""),0)</f>
        <v>4.81</v>
      </c>
      <c r="V58" s="13" t="str">
        <f>RIGHT(Table_0[[#This Row],[Vol (24H)]],1)</f>
        <v>M</v>
      </c>
      <c r="W58" s="13" t="str">
        <f>MID(Table_0[[#This Row],[Vol (24H)]],2,LEN(Table_0[[#This Row],[Vol (24H)]])-2)</f>
        <v>475.08</v>
      </c>
      <c r="X58" s="13" t="str">
        <f>IF(NSEP=".",Table_0[[#This Row],[v2]],SUBSTITUTE(Table_0[[#This Row],[v2]],".",","))</f>
        <v>475,08</v>
      </c>
    </row>
    <row r="59" spans="1:24" x14ac:dyDescent="0.2">
      <c r="A59">
        <v>52</v>
      </c>
      <c r="B59" s="13" t="s">
        <v>32</v>
      </c>
      <c r="C59" s="13" t="s">
        <v>150</v>
      </c>
      <c r="D59" s="13" t="s">
        <v>151</v>
      </c>
      <c r="E59" s="13" t="s">
        <v>495</v>
      </c>
      <c r="F59" s="13" t="s">
        <v>498</v>
      </c>
      <c r="G59" s="13" t="s">
        <v>721</v>
      </c>
      <c r="H59" s="13" t="s">
        <v>199</v>
      </c>
      <c r="I59" s="13" t="s">
        <v>419</v>
      </c>
      <c r="J59" s="13" t="s">
        <v>328</v>
      </c>
      <c r="K59" s="13"/>
      <c r="L59" s="40" t="str">
        <f>CONCATENATE(D59,"_USD")</f>
        <v>CAKE_USD</v>
      </c>
      <c r="M59" s="19" t="str">
        <f>SUBSTITUTE(Table_0[[#This Row],[Price (USD)]],",","")</f>
        <v>12.25</v>
      </c>
      <c r="N59" s="20" t="str">
        <f>IF(NSEP=".",Table_0[[#This Row],[RATE]],SUBSTITUTE(Table_0[[#This Row],[RATE]],".",","))</f>
        <v>12,25</v>
      </c>
      <c r="O59" s="21">
        <f>IF(NSEP=".",Table_0[[#This Row],[3]]*Table_0[[#This Row],[2]],SUBSTITUTE(Table_0[[#This Row],[3]],".",",")*Table_0[[#This Row],[2]])</f>
        <v>-1.69</v>
      </c>
      <c r="P59" s="23">
        <f>IF(NSEP=".",Table_0[[#This Row],[7d1]]*Table_0[[#This Row],[7d2]],SUBSTITUTE(Table_0[[#This Row],[7d2]],".",",")*Table_0[[#This Row],[7d1]])</f>
        <v>-4.58</v>
      </c>
      <c r="Q59" s="46">
        <f>IF(Table_0[[#This Row],[v1]]="B",Table_0[[#This Row],[v3]]*1000,Table_0[[#This Row],[v3]]*1)</f>
        <v>151.96</v>
      </c>
      <c r="R59">
        <f>IF(LEFT(Table_0[[#This Row],[Chg (24H)]],1)="-",-1,1)</f>
        <v>-1</v>
      </c>
      <c r="S59" t="str">
        <f>IF(Table_0[[#This Row],[Chg (24H)]]&lt;&gt;"0%",SUBSTITUTE(REPLACE(Table_0[[#This Row],[Chg (24H)]],1,1,""),"%",""),0)</f>
        <v>1.69</v>
      </c>
      <c r="T59">
        <f>IF(LEFT(Table_0[[#This Row],[Chg (7D)]],1)="-",-1,1)</f>
        <v>-1</v>
      </c>
      <c r="U59" t="str">
        <f>IF(Table_0[[#This Row],[Chg (7D)]]&lt;&gt;"0%",SUBSTITUTE(REPLACE(Table_0[[#This Row],[Chg (7D)]],1,1,""),"%",""),0)</f>
        <v>4.58</v>
      </c>
      <c r="V59" s="13" t="str">
        <f>RIGHT(Table_0[[#This Row],[Vol (24H)]],1)</f>
        <v>M</v>
      </c>
      <c r="W59" s="13" t="str">
        <f>MID(Table_0[[#This Row],[Vol (24H)]],2,LEN(Table_0[[#This Row],[Vol (24H)]])-2)</f>
        <v>151.96</v>
      </c>
      <c r="X59" s="13" t="str">
        <f>IF(NSEP=".",Table_0[[#This Row],[v2]],SUBSTITUTE(Table_0[[#This Row],[v2]],".",","))</f>
        <v>151,96</v>
      </c>
    </row>
    <row r="60" spans="1:24" x14ac:dyDescent="0.2">
      <c r="A60">
        <v>53</v>
      </c>
      <c r="B60" s="13" t="s">
        <v>32</v>
      </c>
      <c r="C60" s="13" t="s">
        <v>153</v>
      </c>
      <c r="D60" s="13" t="s">
        <v>154</v>
      </c>
      <c r="E60" s="13" t="s">
        <v>826</v>
      </c>
      <c r="F60" s="13" t="s">
        <v>313</v>
      </c>
      <c r="G60" s="13" t="s">
        <v>722</v>
      </c>
      <c r="H60" s="13" t="s">
        <v>311</v>
      </c>
      <c r="I60" s="13" t="s">
        <v>422</v>
      </c>
      <c r="J60" s="13" t="s">
        <v>430</v>
      </c>
      <c r="K60" s="13"/>
      <c r="L60" s="40" t="str">
        <f>CONCATENATE(D60,"_USD")</f>
        <v>LRC_USD</v>
      </c>
      <c r="M60" s="19" t="str">
        <f>SUBSTITUTE(Table_0[[#This Row],[Price (USD)]],",","")</f>
        <v>2.25879</v>
      </c>
      <c r="N60" s="20" t="str">
        <f>IF(NSEP=".",Table_0[[#This Row],[RATE]],SUBSTITUTE(Table_0[[#This Row],[RATE]],".",","))</f>
        <v>2,25879</v>
      </c>
      <c r="O60" s="21">
        <f>IF(NSEP=".",Table_0[[#This Row],[3]]*Table_0[[#This Row],[2]],SUBSTITUTE(Table_0[[#This Row],[3]],".",",")*Table_0[[#This Row],[2]])</f>
        <v>-2.08</v>
      </c>
      <c r="P60" s="23">
        <f>IF(NSEP=".",Table_0[[#This Row],[7d1]]*Table_0[[#This Row],[7d2]],SUBSTITUTE(Table_0[[#This Row],[7d2]],".",",")*Table_0[[#This Row],[7d1]])</f>
        <v>8.32</v>
      </c>
      <c r="Q60" s="46">
        <f>IF(Table_0[[#This Row],[v1]]="B",Table_0[[#This Row],[v3]]*1000,Table_0[[#This Row],[v3]]*1)</f>
        <v>186.92</v>
      </c>
      <c r="R60">
        <f>IF(LEFT(Table_0[[#This Row],[Chg (24H)]],1)="-",-1,1)</f>
        <v>-1</v>
      </c>
      <c r="S60" t="str">
        <f>IF(Table_0[[#This Row],[Chg (24H)]]&lt;&gt;"0%",SUBSTITUTE(REPLACE(Table_0[[#This Row],[Chg (24H)]],1,1,""),"%",""),0)</f>
        <v>2.08</v>
      </c>
      <c r="T60">
        <f>IF(LEFT(Table_0[[#This Row],[Chg (7D)]],1)="-",-1,1)</f>
        <v>1</v>
      </c>
      <c r="U60" t="str">
        <f>IF(Table_0[[#This Row],[Chg (7D)]]&lt;&gt;"0%",SUBSTITUTE(REPLACE(Table_0[[#This Row],[Chg (7D)]],1,1,""),"%",""),0)</f>
        <v>8.32</v>
      </c>
      <c r="V60" s="13" t="str">
        <f>RIGHT(Table_0[[#This Row],[Vol (24H)]],1)</f>
        <v>M</v>
      </c>
      <c r="W60" s="13" t="str">
        <f>MID(Table_0[[#This Row],[Vol (24H)]],2,LEN(Table_0[[#This Row],[Vol (24H)]])-2)</f>
        <v>186.92</v>
      </c>
      <c r="X60" s="13" t="str">
        <f>IF(NSEP=".",Table_0[[#This Row],[v2]],SUBSTITUTE(Table_0[[#This Row],[v2]],".",","))</f>
        <v>186,92</v>
      </c>
    </row>
    <row r="61" spans="1:24" x14ac:dyDescent="0.2">
      <c r="A61">
        <v>54</v>
      </c>
      <c r="B61" s="13" t="s">
        <v>32</v>
      </c>
      <c r="C61" s="13" t="s">
        <v>155</v>
      </c>
      <c r="D61" s="13" t="s">
        <v>156</v>
      </c>
      <c r="E61" s="13" t="s">
        <v>827</v>
      </c>
      <c r="F61" s="13" t="s">
        <v>588</v>
      </c>
      <c r="G61" s="13" t="s">
        <v>723</v>
      </c>
      <c r="H61" s="13" t="s">
        <v>157</v>
      </c>
      <c r="I61" s="13" t="s">
        <v>341</v>
      </c>
      <c r="J61" s="13" t="s">
        <v>724</v>
      </c>
      <c r="K61" s="13"/>
      <c r="L61" s="40" t="str">
        <f>CONCATENATE(D61,"_USD")</f>
        <v>STX_USD</v>
      </c>
      <c r="M61" s="19" t="str">
        <f>SUBSTITUTE(Table_0[[#This Row],[Price (USD)]],",","")</f>
        <v>2.292</v>
      </c>
      <c r="N61" s="20" t="str">
        <f>IF(NSEP=".",Table_0[[#This Row],[RATE]],SUBSTITUTE(Table_0[[#This Row],[RATE]],".",","))</f>
        <v>2,292</v>
      </c>
      <c r="O61" s="21">
        <f>IF(NSEP=".",Table_0[[#This Row],[3]]*Table_0[[#This Row],[2]],SUBSTITUTE(Table_0[[#This Row],[3]],".",",")*Table_0[[#This Row],[2]])</f>
        <v>-0.61</v>
      </c>
      <c r="P61" s="23">
        <f>IF(NSEP=".",Table_0[[#This Row],[7d1]]*Table_0[[#This Row],[7d2]],SUBSTITUTE(Table_0[[#This Row],[7d2]],".",",")*Table_0[[#This Row],[7d1]])</f>
        <v>9.91</v>
      </c>
      <c r="Q61" s="46">
        <f>IF(Table_0[[#This Row],[v1]]="B",Table_0[[#This Row],[v3]]*1000,Table_0[[#This Row],[v3]]*1)</f>
        <v>52.05</v>
      </c>
      <c r="R61">
        <f>IF(LEFT(Table_0[[#This Row],[Chg (24H)]],1)="-",-1,1)</f>
        <v>-1</v>
      </c>
      <c r="S61" t="str">
        <f>IF(Table_0[[#This Row],[Chg (24H)]]&lt;&gt;"0%",SUBSTITUTE(REPLACE(Table_0[[#This Row],[Chg (24H)]],1,1,""),"%",""),0)</f>
        <v>0.61</v>
      </c>
      <c r="T61">
        <f>IF(LEFT(Table_0[[#This Row],[Chg (7D)]],1)="-",-1,1)</f>
        <v>1</v>
      </c>
      <c r="U61" t="str">
        <f>IF(Table_0[[#This Row],[Chg (7D)]]&lt;&gt;"0%",SUBSTITUTE(REPLACE(Table_0[[#This Row],[Chg (7D)]],1,1,""),"%",""),0)</f>
        <v>9.91</v>
      </c>
      <c r="V61" s="13" t="str">
        <f>RIGHT(Table_0[[#This Row],[Vol (24H)]],1)</f>
        <v>M</v>
      </c>
      <c r="W61" s="13" t="str">
        <f>MID(Table_0[[#This Row],[Vol (24H)]],2,LEN(Table_0[[#This Row],[Vol (24H)]])-2)</f>
        <v>52.05</v>
      </c>
      <c r="X61" s="13" t="str">
        <f>IF(NSEP=".",Table_0[[#This Row],[v2]],SUBSTITUTE(Table_0[[#This Row],[v2]],".",","))</f>
        <v>52,05</v>
      </c>
    </row>
    <row r="62" spans="1:24" x14ac:dyDescent="0.2">
      <c r="A62">
        <v>55</v>
      </c>
      <c r="B62" s="13" t="s">
        <v>32</v>
      </c>
      <c r="C62" s="13" t="s">
        <v>158</v>
      </c>
      <c r="D62" s="13" t="s">
        <v>159</v>
      </c>
      <c r="E62" s="13" t="s">
        <v>828</v>
      </c>
      <c r="F62" s="13" t="s">
        <v>349</v>
      </c>
      <c r="G62" s="13" t="s">
        <v>725</v>
      </c>
      <c r="H62" s="13" t="s">
        <v>157</v>
      </c>
      <c r="I62" s="13" t="s">
        <v>341</v>
      </c>
      <c r="J62" s="13" t="s">
        <v>457</v>
      </c>
      <c r="K62" s="13"/>
      <c r="L62" s="40" t="str">
        <f>CONCATENATE(D62,"_USD")</f>
        <v>FLOW_USD</v>
      </c>
      <c r="M62" s="19" t="str">
        <f>SUBSTITUTE(Table_0[[#This Row],[Price (USD)]],",","")</f>
        <v>9.204</v>
      </c>
      <c r="N62" s="20" t="str">
        <f>IF(NSEP=".",Table_0[[#This Row],[RATE]],SUBSTITUTE(Table_0[[#This Row],[RATE]],".",","))</f>
        <v>9,204</v>
      </c>
      <c r="O62" s="21">
        <f>IF(NSEP=".",Table_0[[#This Row],[3]]*Table_0[[#This Row],[2]],SUBSTITUTE(Table_0[[#This Row],[3]],".",",")*Table_0[[#This Row],[2]])</f>
        <v>-0.61</v>
      </c>
      <c r="P62" s="23">
        <f>IF(NSEP=".",Table_0[[#This Row],[7d1]]*Table_0[[#This Row],[7d2]],SUBSTITUTE(Table_0[[#This Row],[7d2]],".",",")*Table_0[[#This Row],[7d1]])</f>
        <v>7.73</v>
      </c>
      <c r="Q62" s="46">
        <f>IF(Table_0[[#This Row],[v1]]="B",Table_0[[#This Row],[v3]]*1000,Table_0[[#This Row],[v3]]*1)</f>
        <v>51.12</v>
      </c>
      <c r="R62">
        <f>IF(LEFT(Table_0[[#This Row],[Chg (24H)]],1)="-",-1,1)</f>
        <v>-1</v>
      </c>
      <c r="S62" t="str">
        <f>IF(Table_0[[#This Row],[Chg (24H)]]&lt;&gt;"0%",SUBSTITUTE(REPLACE(Table_0[[#This Row],[Chg (24H)]],1,1,""),"%",""),0)</f>
        <v>0.61</v>
      </c>
      <c r="T62">
        <f>IF(LEFT(Table_0[[#This Row],[Chg (7D)]],1)="-",-1,1)</f>
        <v>1</v>
      </c>
      <c r="U62" t="str">
        <f>IF(Table_0[[#This Row],[Chg (7D)]]&lt;&gt;"0%",SUBSTITUTE(REPLACE(Table_0[[#This Row],[Chg (7D)]],1,1,""),"%",""),0)</f>
        <v>7.73</v>
      </c>
      <c r="V62" s="13" t="str">
        <f>RIGHT(Table_0[[#This Row],[Vol (24H)]],1)</f>
        <v>M</v>
      </c>
      <c r="W62" s="13" t="str">
        <f>MID(Table_0[[#This Row],[Vol (24H)]],2,LEN(Table_0[[#This Row],[Vol (24H)]])-2)</f>
        <v>51.12</v>
      </c>
      <c r="X62" s="13" t="str">
        <f>IF(NSEP=".",Table_0[[#This Row],[v2]],SUBSTITUTE(Table_0[[#This Row],[v2]],".",","))</f>
        <v>51,12</v>
      </c>
    </row>
    <row r="63" spans="1:24" x14ac:dyDescent="0.2">
      <c r="A63">
        <v>56</v>
      </c>
      <c r="B63" s="13" t="s">
        <v>32</v>
      </c>
      <c r="C63" s="13" t="s">
        <v>160</v>
      </c>
      <c r="D63" s="13" t="s">
        <v>161</v>
      </c>
      <c r="E63" s="13" t="s">
        <v>829</v>
      </c>
      <c r="F63" s="13" t="s">
        <v>272</v>
      </c>
      <c r="G63" s="13" t="s">
        <v>726</v>
      </c>
      <c r="H63" s="13" t="s">
        <v>551</v>
      </c>
      <c r="I63" s="13" t="s">
        <v>326</v>
      </c>
      <c r="J63" s="13" t="s">
        <v>552</v>
      </c>
      <c r="K63" s="13"/>
      <c r="L63" s="40" t="str">
        <f>CONCATENATE(D63,"_USD")</f>
        <v>ONE_USD</v>
      </c>
      <c r="M63" s="19" t="str">
        <f>SUBSTITUTE(Table_0[[#This Row],[Price (USD)]],",","")</f>
        <v>0.24874</v>
      </c>
      <c r="N63" s="20" t="str">
        <f>IF(NSEP=".",Table_0[[#This Row],[RATE]],SUBSTITUTE(Table_0[[#This Row],[RATE]],".",","))</f>
        <v>0,24874</v>
      </c>
      <c r="O63" s="21">
        <f>IF(NSEP=".",Table_0[[#This Row],[3]]*Table_0[[#This Row],[2]],SUBSTITUTE(Table_0[[#This Row],[3]],".",",")*Table_0[[#This Row],[2]])</f>
        <v>-1.35</v>
      </c>
      <c r="P63" s="23">
        <f>IF(NSEP=".",Table_0[[#This Row],[7d1]]*Table_0[[#This Row],[7d2]],SUBSTITUTE(Table_0[[#This Row],[7d2]],".",",")*Table_0[[#This Row],[7d1]])</f>
        <v>18.09</v>
      </c>
      <c r="Q63" s="46">
        <f>IF(Table_0[[#This Row],[v1]]="B",Table_0[[#This Row],[v3]]*1000,Table_0[[#This Row],[v3]]*1)</f>
        <v>84.11</v>
      </c>
      <c r="R63">
        <f>IF(LEFT(Table_0[[#This Row],[Chg (24H)]],1)="-",-1,1)</f>
        <v>-1</v>
      </c>
      <c r="S63" t="str">
        <f>IF(Table_0[[#This Row],[Chg (24H)]]&lt;&gt;"0%",SUBSTITUTE(REPLACE(Table_0[[#This Row],[Chg (24H)]],1,1,""),"%",""),0)</f>
        <v>1.35</v>
      </c>
      <c r="T63">
        <f>IF(LEFT(Table_0[[#This Row],[Chg (7D)]],1)="-",-1,1)</f>
        <v>1</v>
      </c>
      <c r="U63" t="str">
        <f>IF(Table_0[[#This Row],[Chg (7D)]]&lt;&gt;"0%",SUBSTITUTE(REPLACE(Table_0[[#This Row],[Chg (7D)]],1,1,""),"%",""),0)</f>
        <v>18.09</v>
      </c>
      <c r="V63" s="13" t="str">
        <f>RIGHT(Table_0[[#This Row],[Vol (24H)]],1)</f>
        <v>M</v>
      </c>
      <c r="W63" s="13" t="str">
        <f>MID(Table_0[[#This Row],[Vol (24H)]],2,LEN(Table_0[[#This Row],[Vol (24H)]])-2)</f>
        <v>84.11</v>
      </c>
      <c r="X63" s="13" t="str">
        <f>IF(NSEP=".",Table_0[[#This Row],[v2]],SUBSTITUTE(Table_0[[#This Row],[v2]],".",","))</f>
        <v>84,11</v>
      </c>
    </row>
    <row r="64" spans="1:24" x14ac:dyDescent="0.2">
      <c r="A64">
        <v>57</v>
      </c>
      <c r="B64" s="13" t="s">
        <v>32</v>
      </c>
      <c r="C64" s="13" t="s">
        <v>162</v>
      </c>
      <c r="D64" s="13" t="s">
        <v>163</v>
      </c>
      <c r="E64" s="13" t="s">
        <v>466</v>
      </c>
      <c r="F64" s="13" t="s">
        <v>474</v>
      </c>
      <c r="G64" s="13" t="s">
        <v>727</v>
      </c>
      <c r="H64" s="13" t="s">
        <v>120</v>
      </c>
      <c r="I64" s="13" t="s">
        <v>336</v>
      </c>
      <c r="J64" s="13" t="s">
        <v>372</v>
      </c>
      <c r="K64" s="13"/>
      <c r="L64" s="40" t="str">
        <f>CONCATENATE(D64,"_USD")</f>
        <v>BTT_USD</v>
      </c>
      <c r="M64" s="19" t="str">
        <f>SUBSTITUTE(Table_0[[#This Row],[Price (USD)]],",","")</f>
        <v>0.002818</v>
      </c>
      <c r="N64" s="20" t="str">
        <f>IF(NSEP=".",Table_0[[#This Row],[RATE]],SUBSTITUTE(Table_0[[#This Row],[RATE]],".",","))</f>
        <v>0,002818</v>
      </c>
      <c r="O64" s="21">
        <f>IF(NSEP=".",Table_0[[#This Row],[3]]*Table_0[[#This Row],[2]],SUBSTITUTE(Table_0[[#This Row],[3]],".",",")*Table_0[[#This Row],[2]])</f>
        <v>-1.22</v>
      </c>
      <c r="P64" s="23">
        <f>IF(NSEP=".",Table_0[[#This Row],[7d1]]*Table_0[[#This Row],[7d2]],SUBSTITUTE(Table_0[[#This Row],[7d2]],".",",")*Table_0[[#This Row],[7d1]])</f>
        <v>4.37</v>
      </c>
      <c r="Q64" s="46">
        <f>IF(Table_0[[#This Row],[v1]]="B",Table_0[[#This Row],[v3]]*1000,Table_0[[#This Row],[v3]]*1)</f>
        <v>388.23</v>
      </c>
      <c r="R64">
        <f>IF(LEFT(Table_0[[#This Row],[Chg (24H)]],1)="-",-1,1)</f>
        <v>-1</v>
      </c>
      <c r="S64" t="str">
        <f>IF(Table_0[[#This Row],[Chg (24H)]]&lt;&gt;"0%",SUBSTITUTE(REPLACE(Table_0[[#This Row],[Chg (24H)]],1,1,""),"%",""),0)</f>
        <v>1.22</v>
      </c>
      <c r="T64">
        <f>IF(LEFT(Table_0[[#This Row],[Chg (7D)]],1)="-",-1,1)</f>
        <v>1</v>
      </c>
      <c r="U64" t="str">
        <f>IF(Table_0[[#This Row],[Chg (7D)]]&lt;&gt;"0%",SUBSTITUTE(REPLACE(Table_0[[#This Row],[Chg (7D)]],1,1,""),"%",""),0)</f>
        <v>4.37</v>
      </c>
      <c r="V64" s="13" t="str">
        <f>RIGHT(Table_0[[#This Row],[Vol (24H)]],1)</f>
        <v>M</v>
      </c>
      <c r="W64" s="13" t="str">
        <f>MID(Table_0[[#This Row],[Vol (24H)]],2,LEN(Table_0[[#This Row],[Vol (24H)]])-2)</f>
        <v>388.23</v>
      </c>
      <c r="X64" s="13" t="str">
        <f>IF(NSEP=".",Table_0[[#This Row],[v2]],SUBSTITUTE(Table_0[[#This Row],[v2]],".",","))</f>
        <v>388,23</v>
      </c>
    </row>
    <row r="65" spans="1:24" x14ac:dyDescent="0.2">
      <c r="A65">
        <v>58</v>
      </c>
      <c r="B65" s="13" t="s">
        <v>32</v>
      </c>
      <c r="C65" s="13" t="s">
        <v>173</v>
      </c>
      <c r="D65" s="13" t="s">
        <v>174</v>
      </c>
      <c r="E65" s="13" t="s">
        <v>793</v>
      </c>
      <c r="F65" s="13" t="s">
        <v>636</v>
      </c>
      <c r="G65" s="13" t="s">
        <v>728</v>
      </c>
      <c r="H65" s="13" t="s">
        <v>85</v>
      </c>
      <c r="I65" s="13" t="s">
        <v>596</v>
      </c>
      <c r="J65" s="13" t="s">
        <v>729</v>
      </c>
      <c r="K65" s="13"/>
      <c r="L65" s="40" t="str">
        <f>CONCATENATE(D65,"_USD")</f>
        <v>ENJ_USD</v>
      </c>
      <c r="M65" s="19" t="str">
        <f>SUBSTITUTE(Table_0[[#This Row],[Price (USD)]],",","")</f>
        <v>3.182</v>
      </c>
      <c r="N65" s="20" t="str">
        <f>IF(NSEP=".",Table_0[[#This Row],[RATE]],SUBSTITUTE(Table_0[[#This Row],[RATE]],".",","))</f>
        <v>3,182</v>
      </c>
      <c r="O65" s="21">
        <f>IF(NSEP=".",Table_0[[#This Row],[3]]*Table_0[[#This Row],[2]],SUBSTITUTE(Table_0[[#This Row],[3]],".",",")*Table_0[[#This Row],[2]])</f>
        <v>12.14</v>
      </c>
      <c r="P65" s="23">
        <f>IF(NSEP=".",Table_0[[#This Row],[7d1]]*Table_0[[#This Row],[7d2]],SUBSTITUTE(Table_0[[#This Row],[7d2]],".",",")*Table_0[[#This Row],[7d1]])</f>
        <v>31.97</v>
      </c>
      <c r="Q65" s="46">
        <f>IF(Table_0[[#This Row],[v1]]="B",Table_0[[#This Row],[v3]]*1000,Table_0[[#This Row],[v3]]*1)</f>
        <v>359.26</v>
      </c>
      <c r="R65">
        <f>IF(LEFT(Table_0[[#This Row],[Chg (24H)]],1)="-",-1,1)</f>
        <v>1</v>
      </c>
      <c r="S65" t="str">
        <f>IF(Table_0[[#This Row],[Chg (24H)]]&lt;&gt;"0%",SUBSTITUTE(REPLACE(Table_0[[#This Row],[Chg (24H)]],1,1,""),"%",""),0)</f>
        <v>12.14</v>
      </c>
      <c r="T65">
        <f>IF(LEFT(Table_0[[#This Row],[Chg (7D)]],1)="-",-1,1)</f>
        <v>1</v>
      </c>
      <c r="U65" t="str">
        <f>IF(Table_0[[#This Row],[Chg (7D)]]&lt;&gt;"0%",SUBSTITUTE(REPLACE(Table_0[[#This Row],[Chg (7D)]],1,1,""),"%",""),0)</f>
        <v>31.97</v>
      </c>
      <c r="V65" s="13" t="str">
        <f>RIGHT(Table_0[[#This Row],[Vol (24H)]],1)</f>
        <v>M</v>
      </c>
      <c r="W65" s="13" t="str">
        <f>MID(Table_0[[#This Row],[Vol (24H)]],2,LEN(Table_0[[#This Row],[Vol (24H)]])-2)</f>
        <v>359.26</v>
      </c>
      <c r="X65" s="13" t="str">
        <f>IF(NSEP=".",Table_0[[#This Row],[v2]],SUBSTITUTE(Table_0[[#This Row],[v2]],".",","))</f>
        <v>359,26</v>
      </c>
    </row>
    <row r="66" spans="1:24" x14ac:dyDescent="0.2">
      <c r="A66">
        <v>59</v>
      </c>
      <c r="B66" s="13" t="s">
        <v>32</v>
      </c>
      <c r="C66" s="13" t="s">
        <v>165</v>
      </c>
      <c r="D66" s="13" t="s">
        <v>166</v>
      </c>
      <c r="E66" s="13" t="s">
        <v>830</v>
      </c>
      <c r="F66" s="13" t="s">
        <v>447</v>
      </c>
      <c r="G66" s="13" t="s">
        <v>730</v>
      </c>
      <c r="H66" s="13" t="s">
        <v>138</v>
      </c>
      <c r="I66" s="13" t="s">
        <v>374</v>
      </c>
      <c r="J66" s="13" t="s">
        <v>369</v>
      </c>
      <c r="K66" s="13"/>
      <c r="L66" s="40" t="str">
        <f>CONCATENATE(D66,"_USD")</f>
        <v>MKR_USD</v>
      </c>
      <c r="M66" s="19" t="str">
        <f>SUBSTITUTE(Table_0[[#This Row],[Price (USD)]],",","")</f>
        <v>2645.17</v>
      </c>
      <c r="N66" s="20" t="str">
        <f>IF(NSEP=".",Table_0[[#This Row],[RATE]],SUBSTITUTE(Table_0[[#This Row],[RATE]],".",","))</f>
        <v>2645,17</v>
      </c>
      <c r="O66" s="21">
        <f>IF(NSEP=".",Table_0[[#This Row],[3]]*Table_0[[#This Row],[2]],SUBSTITUTE(Table_0[[#This Row],[3]],".",",")*Table_0[[#This Row],[2]])</f>
        <v>0.97</v>
      </c>
      <c r="P66" s="23">
        <f>IF(NSEP=".",Table_0[[#This Row],[7d1]]*Table_0[[#This Row],[7d2]],SUBSTITUTE(Table_0[[#This Row],[7d2]],".",",")*Table_0[[#This Row],[7d1]])</f>
        <v>6.9</v>
      </c>
      <c r="Q66" s="46">
        <f>IF(Table_0[[#This Row],[v1]]="B",Table_0[[#This Row],[v3]]*1000,Table_0[[#This Row],[v3]]*1)</f>
        <v>68.87</v>
      </c>
      <c r="R66">
        <f>IF(LEFT(Table_0[[#This Row],[Chg (24H)]],1)="-",-1,1)</f>
        <v>1</v>
      </c>
      <c r="S66" t="str">
        <f>IF(Table_0[[#This Row],[Chg (24H)]]&lt;&gt;"0%",SUBSTITUTE(REPLACE(Table_0[[#This Row],[Chg (24H)]],1,1,""),"%",""),0)</f>
        <v>0.97</v>
      </c>
      <c r="T66">
        <f>IF(LEFT(Table_0[[#This Row],[Chg (7D)]],1)="-",-1,1)</f>
        <v>1</v>
      </c>
      <c r="U66" t="str">
        <f>IF(Table_0[[#This Row],[Chg (7D)]]&lt;&gt;"0%",SUBSTITUTE(REPLACE(Table_0[[#This Row],[Chg (7D)]],1,1,""),"%",""),0)</f>
        <v>6.90</v>
      </c>
      <c r="V66" s="13" t="str">
        <f>RIGHT(Table_0[[#This Row],[Vol (24H)]],1)</f>
        <v>M</v>
      </c>
      <c r="W66" s="13" t="str">
        <f>MID(Table_0[[#This Row],[Vol (24H)]],2,LEN(Table_0[[#This Row],[Vol (24H)]])-2)</f>
        <v>68.87</v>
      </c>
      <c r="X66" s="13" t="str">
        <f>IF(NSEP=".",Table_0[[#This Row],[v2]],SUBSTITUTE(Table_0[[#This Row],[v2]],".",","))</f>
        <v>68,87</v>
      </c>
    </row>
    <row r="67" spans="1:24" x14ac:dyDescent="0.2">
      <c r="A67">
        <v>60</v>
      </c>
      <c r="B67" s="13" t="s">
        <v>32</v>
      </c>
      <c r="C67" s="13" t="s">
        <v>169</v>
      </c>
      <c r="D67" s="13" t="s">
        <v>170</v>
      </c>
      <c r="E67" s="13" t="s">
        <v>831</v>
      </c>
      <c r="F67" s="13" t="s">
        <v>315</v>
      </c>
      <c r="G67" s="13" t="s">
        <v>731</v>
      </c>
      <c r="H67" s="13" t="s">
        <v>138</v>
      </c>
      <c r="I67" s="13" t="s">
        <v>373</v>
      </c>
      <c r="J67" s="13" t="s">
        <v>482</v>
      </c>
      <c r="K67" s="13"/>
      <c r="L67" s="40" t="str">
        <f>CONCATENATE(D67,"_USD")</f>
        <v>KSM_USD</v>
      </c>
      <c r="M67" s="19" t="str">
        <f>SUBSTITUTE(Table_0[[#This Row],[Price (USD)]],",","")</f>
        <v>293.5083</v>
      </c>
      <c r="N67" s="20" t="str">
        <f>IF(NSEP=".",Table_0[[#This Row],[RATE]],SUBSTITUTE(Table_0[[#This Row],[RATE]],".",","))</f>
        <v>293,5083</v>
      </c>
      <c r="O67" s="21">
        <f>IF(NSEP=".",Table_0[[#This Row],[3]]*Table_0[[#This Row],[2]],SUBSTITUTE(Table_0[[#This Row],[3]],".",",")*Table_0[[#This Row],[2]])</f>
        <v>-1.6</v>
      </c>
      <c r="P67" s="23">
        <f>IF(NSEP=".",Table_0[[#This Row],[7d1]]*Table_0[[#This Row],[7d2]],SUBSTITUTE(Table_0[[#This Row],[7d2]],".",",")*Table_0[[#This Row],[7d1]])</f>
        <v>4.25</v>
      </c>
      <c r="Q67" s="46">
        <f>IF(Table_0[[#This Row],[v1]]="B",Table_0[[#This Row],[v3]]*1000,Table_0[[#This Row],[v3]]*1)</f>
        <v>68.78</v>
      </c>
      <c r="R67">
        <f>IF(LEFT(Table_0[[#This Row],[Chg (24H)]],1)="-",-1,1)</f>
        <v>-1</v>
      </c>
      <c r="S67" t="str">
        <f>IF(Table_0[[#This Row],[Chg (24H)]]&lt;&gt;"0%",SUBSTITUTE(REPLACE(Table_0[[#This Row],[Chg (24H)]],1,1,""),"%",""),0)</f>
        <v>1.60</v>
      </c>
      <c r="T67">
        <f>IF(LEFT(Table_0[[#This Row],[Chg (7D)]],1)="-",-1,1)</f>
        <v>1</v>
      </c>
      <c r="U67" t="str">
        <f>IF(Table_0[[#This Row],[Chg (7D)]]&lt;&gt;"0%",SUBSTITUTE(REPLACE(Table_0[[#This Row],[Chg (7D)]],1,1,""),"%",""),0)</f>
        <v>4.25</v>
      </c>
      <c r="V67" s="13" t="str">
        <f>RIGHT(Table_0[[#This Row],[Vol (24H)]],1)</f>
        <v>M</v>
      </c>
      <c r="W67" s="13" t="str">
        <f>MID(Table_0[[#This Row],[Vol (24H)]],2,LEN(Table_0[[#This Row],[Vol (24H)]])-2)</f>
        <v>68.78</v>
      </c>
      <c r="X67" s="13" t="str">
        <f>IF(NSEP=".",Table_0[[#This Row],[v2]],SUBSTITUTE(Table_0[[#This Row],[v2]],".",","))</f>
        <v>68,78</v>
      </c>
    </row>
    <row r="68" spans="1:24" x14ac:dyDescent="0.2">
      <c r="A68">
        <v>61</v>
      </c>
      <c r="B68" s="13" t="s">
        <v>32</v>
      </c>
      <c r="C68" s="13" t="s">
        <v>167</v>
      </c>
      <c r="D68" s="13" t="s">
        <v>168</v>
      </c>
      <c r="E68" s="13" t="s">
        <v>604</v>
      </c>
      <c r="F68" s="13" t="s">
        <v>409</v>
      </c>
      <c r="G68" s="13" t="s">
        <v>732</v>
      </c>
      <c r="H68" s="13" t="s">
        <v>273</v>
      </c>
      <c r="I68" s="13" t="s">
        <v>382</v>
      </c>
      <c r="J68" s="13" t="s">
        <v>379</v>
      </c>
      <c r="K68" s="13"/>
      <c r="L68" s="40" t="str">
        <f>CONCATENATE(D68,"_USD")</f>
        <v>BSV_USD</v>
      </c>
      <c r="M68" s="19" t="str">
        <f>SUBSTITUTE(Table_0[[#This Row],[Price (USD)]],",","")</f>
        <v>128.72</v>
      </c>
      <c r="N68" s="20" t="str">
        <f>IF(NSEP=".",Table_0[[#This Row],[RATE]],SUBSTITUTE(Table_0[[#This Row],[RATE]],".",","))</f>
        <v>128,72</v>
      </c>
      <c r="O68" s="21">
        <f>IF(NSEP=".",Table_0[[#This Row],[3]]*Table_0[[#This Row],[2]],SUBSTITUTE(Table_0[[#This Row],[3]],".",",")*Table_0[[#This Row],[2]])</f>
        <v>-0.08</v>
      </c>
      <c r="P68" s="23">
        <f>IF(NSEP=".",Table_0[[#This Row],[7d1]]*Table_0[[#This Row],[7d2]],SUBSTITUTE(Table_0[[#This Row],[7d2]],".",",")*Table_0[[#This Row],[7d1]])</f>
        <v>2.12</v>
      </c>
      <c r="Q68" s="46">
        <f>IF(Table_0[[#This Row],[v1]]="B",Table_0[[#This Row],[v3]]*1000,Table_0[[#This Row],[v3]]*1)</f>
        <v>453.57</v>
      </c>
      <c r="R68">
        <f>IF(LEFT(Table_0[[#This Row],[Chg (24H)]],1)="-",-1,1)</f>
        <v>-1</v>
      </c>
      <c r="S68" t="str">
        <f>IF(Table_0[[#This Row],[Chg (24H)]]&lt;&gt;"0%",SUBSTITUTE(REPLACE(Table_0[[#This Row],[Chg (24H)]],1,1,""),"%",""),0)</f>
        <v>0.08</v>
      </c>
      <c r="T68">
        <f>IF(LEFT(Table_0[[#This Row],[Chg (7D)]],1)="-",-1,1)</f>
        <v>1</v>
      </c>
      <c r="U68" t="str">
        <f>IF(Table_0[[#This Row],[Chg (7D)]]&lt;&gt;"0%",SUBSTITUTE(REPLACE(Table_0[[#This Row],[Chg (7D)]],1,1,""),"%",""),0)</f>
        <v>2.12</v>
      </c>
      <c r="V68" s="13" t="str">
        <f>RIGHT(Table_0[[#This Row],[Vol (24H)]],1)</f>
        <v>M</v>
      </c>
      <c r="W68" s="13" t="str">
        <f>MID(Table_0[[#This Row],[Vol (24H)]],2,LEN(Table_0[[#This Row],[Vol (24H)]])-2)</f>
        <v>453.57</v>
      </c>
      <c r="X68" s="13" t="str">
        <f>IF(NSEP=".",Table_0[[#This Row],[v2]],SUBSTITUTE(Table_0[[#This Row],[v2]],".",","))</f>
        <v>453,57</v>
      </c>
    </row>
    <row r="69" spans="1:24" x14ac:dyDescent="0.2">
      <c r="A69">
        <v>62</v>
      </c>
      <c r="B69" s="13" t="s">
        <v>32</v>
      </c>
      <c r="C69" s="13" t="s">
        <v>171</v>
      </c>
      <c r="D69" s="13" t="s">
        <v>172</v>
      </c>
      <c r="E69" s="13" t="s">
        <v>591</v>
      </c>
      <c r="F69" s="13" t="s">
        <v>580</v>
      </c>
      <c r="G69" s="13" t="s">
        <v>733</v>
      </c>
      <c r="H69" s="13" t="s">
        <v>275</v>
      </c>
      <c r="I69" s="13" t="s">
        <v>364</v>
      </c>
      <c r="J69" s="13" t="s">
        <v>485</v>
      </c>
      <c r="K69" s="13"/>
      <c r="L69" s="40" t="str">
        <f>CONCATENATE(D69,"_USD")</f>
        <v>QNT_USD</v>
      </c>
      <c r="M69" s="19" t="str">
        <f>SUBSTITUTE(Table_0[[#This Row],[Price (USD)]],",","")</f>
        <v>197.27</v>
      </c>
      <c r="N69" s="20" t="str">
        <f>IF(NSEP=".",Table_0[[#This Row],[RATE]],SUBSTITUTE(Table_0[[#This Row],[RATE]],".",","))</f>
        <v>197,27</v>
      </c>
      <c r="O69" s="21">
        <f>IF(NSEP=".",Table_0[[#This Row],[3]]*Table_0[[#This Row],[2]],SUBSTITUTE(Table_0[[#This Row],[3]],".",",")*Table_0[[#This Row],[2]])</f>
        <v>0.66</v>
      </c>
      <c r="P69" s="23">
        <f>IF(NSEP=".",Table_0[[#This Row],[7d1]]*Table_0[[#This Row],[7d2]],SUBSTITUTE(Table_0[[#This Row],[7d2]],".",",")*Table_0[[#This Row],[7d1]])</f>
        <v>5.07</v>
      </c>
      <c r="Q69" s="46">
        <f>IF(Table_0[[#This Row],[v1]]="B",Table_0[[#This Row],[v3]]*1000,Table_0[[#This Row],[v3]]*1)</f>
        <v>40.49</v>
      </c>
      <c r="R69">
        <f>IF(LEFT(Table_0[[#This Row],[Chg (24H)]],1)="-",-1,1)</f>
        <v>1</v>
      </c>
      <c r="S69" t="str">
        <f>IF(Table_0[[#This Row],[Chg (24H)]]&lt;&gt;"0%",SUBSTITUTE(REPLACE(Table_0[[#This Row],[Chg (24H)]],1,1,""),"%",""),0)</f>
        <v>0.66</v>
      </c>
      <c r="T69">
        <f>IF(LEFT(Table_0[[#This Row],[Chg (7D)]],1)="-",-1,1)</f>
        <v>1</v>
      </c>
      <c r="U69" t="str">
        <f>IF(Table_0[[#This Row],[Chg (7D)]]&lt;&gt;"0%",SUBSTITUTE(REPLACE(Table_0[[#This Row],[Chg (7D)]],1,1,""),"%",""),0)</f>
        <v>5.07</v>
      </c>
      <c r="V69" s="13" t="str">
        <f>RIGHT(Table_0[[#This Row],[Vol (24H)]],1)</f>
        <v>M</v>
      </c>
      <c r="W69" s="13" t="str">
        <f>MID(Table_0[[#This Row],[Vol (24H)]],2,LEN(Table_0[[#This Row],[Vol (24H)]])-2)</f>
        <v>40.49</v>
      </c>
      <c r="X69" s="13" t="str">
        <f>IF(NSEP=".",Table_0[[#This Row],[v2]],SUBSTITUTE(Table_0[[#This Row],[v2]],".",","))</f>
        <v>40,49</v>
      </c>
    </row>
    <row r="70" spans="1:24" x14ac:dyDescent="0.2">
      <c r="A70">
        <v>63</v>
      </c>
      <c r="B70" s="13" t="s">
        <v>32</v>
      </c>
      <c r="C70" s="13" t="s">
        <v>175</v>
      </c>
      <c r="D70" s="13" t="s">
        <v>176</v>
      </c>
      <c r="E70" s="13" t="s">
        <v>797</v>
      </c>
      <c r="F70" s="13" t="s">
        <v>734</v>
      </c>
      <c r="G70" s="13" t="s">
        <v>735</v>
      </c>
      <c r="H70" s="13" t="s">
        <v>602</v>
      </c>
      <c r="I70" s="13" t="s">
        <v>499</v>
      </c>
      <c r="J70" s="13" t="s">
        <v>617</v>
      </c>
      <c r="K70" s="13"/>
      <c r="L70" s="40" t="str">
        <f>CONCATENATE(D70,"_USD")</f>
        <v>CRV_USD</v>
      </c>
      <c r="M70" s="19" t="str">
        <f>SUBSTITUTE(Table_0[[#This Row],[Price (USD)]],",","")</f>
        <v>5.3593</v>
      </c>
      <c r="N70" s="20" t="str">
        <f>IF(NSEP=".",Table_0[[#This Row],[RATE]],SUBSTITUTE(Table_0[[#This Row],[RATE]],".",","))</f>
        <v>5,3593</v>
      </c>
      <c r="O70" s="21">
        <f>IF(NSEP=".",Table_0[[#This Row],[3]]*Table_0[[#This Row],[2]],SUBSTITUTE(Table_0[[#This Row],[3]],".",",")*Table_0[[#This Row],[2]])</f>
        <v>-3.4</v>
      </c>
      <c r="P70" s="23">
        <f>IF(NSEP=".",Table_0[[#This Row],[7d1]]*Table_0[[#This Row],[7d2]],SUBSTITUTE(Table_0[[#This Row],[7d2]],".",",")*Table_0[[#This Row],[7d1]])</f>
        <v>18.29</v>
      </c>
      <c r="Q70" s="46">
        <f>IF(Table_0[[#This Row],[v1]]="B",Table_0[[#This Row],[v3]]*1000,Table_0[[#This Row],[v3]]*1)</f>
        <v>572.16</v>
      </c>
      <c r="R70">
        <f>IF(LEFT(Table_0[[#This Row],[Chg (24H)]],1)="-",-1,1)</f>
        <v>-1</v>
      </c>
      <c r="S70" t="str">
        <f>IF(Table_0[[#This Row],[Chg (24H)]]&lt;&gt;"0%",SUBSTITUTE(REPLACE(Table_0[[#This Row],[Chg (24H)]],1,1,""),"%",""),0)</f>
        <v>3.40</v>
      </c>
      <c r="T70">
        <f>IF(LEFT(Table_0[[#This Row],[Chg (7D)]],1)="-",-1,1)</f>
        <v>1</v>
      </c>
      <c r="U70" t="str">
        <f>IF(Table_0[[#This Row],[Chg (7D)]]&lt;&gt;"0%",SUBSTITUTE(REPLACE(Table_0[[#This Row],[Chg (7D)]],1,1,""),"%",""),0)</f>
        <v>18.29</v>
      </c>
      <c r="V70" s="13" t="str">
        <f>RIGHT(Table_0[[#This Row],[Vol (24H)]],1)</f>
        <v>M</v>
      </c>
      <c r="W70" s="13" t="str">
        <f>MID(Table_0[[#This Row],[Vol (24H)]],2,LEN(Table_0[[#This Row],[Vol (24H)]])-2)</f>
        <v>572.16</v>
      </c>
      <c r="X70" s="13" t="str">
        <f>IF(NSEP=".",Table_0[[#This Row],[v2]],SUBSTITUTE(Table_0[[#This Row],[v2]],".",","))</f>
        <v>572,16</v>
      </c>
    </row>
    <row r="71" spans="1:24" x14ac:dyDescent="0.2">
      <c r="A71">
        <v>64</v>
      </c>
      <c r="B71" s="13" t="s">
        <v>32</v>
      </c>
      <c r="C71" s="13" t="s">
        <v>177</v>
      </c>
      <c r="D71" s="13" t="s">
        <v>178</v>
      </c>
      <c r="E71" s="13" t="s">
        <v>832</v>
      </c>
      <c r="F71" s="13" t="s">
        <v>316</v>
      </c>
      <c r="G71" s="13" t="s">
        <v>736</v>
      </c>
      <c r="H71" s="13" t="s">
        <v>275</v>
      </c>
      <c r="I71" s="13" t="s">
        <v>261</v>
      </c>
      <c r="J71" s="13" t="s">
        <v>614</v>
      </c>
      <c r="K71" s="13"/>
      <c r="L71" s="40" t="str">
        <f>CONCATENATE(D71,"_USD")</f>
        <v>XEC_USD</v>
      </c>
      <c r="M71" s="19" t="str">
        <f>SUBSTITUTE(Table_0[[#This Row],[Price (USD)]],",","")</f>
        <v>0.00011979</v>
      </c>
      <c r="N71" s="20" t="str">
        <f>IF(NSEP=".",Table_0[[#This Row],[RATE]],SUBSTITUTE(Table_0[[#This Row],[RATE]],".",","))</f>
        <v>0,00011979</v>
      </c>
      <c r="O71" s="21">
        <f>IF(NSEP=".",Table_0[[#This Row],[3]]*Table_0[[#This Row],[2]],SUBSTITUTE(Table_0[[#This Row],[3]],".",",")*Table_0[[#This Row],[2]])</f>
        <v>0.78</v>
      </c>
      <c r="P71" s="23">
        <f>IF(NSEP=".",Table_0[[#This Row],[7d1]]*Table_0[[#This Row],[7d2]],SUBSTITUTE(Table_0[[#This Row],[7d2]],".",",")*Table_0[[#This Row],[7d1]])</f>
        <v>7.92</v>
      </c>
      <c r="Q71" s="46">
        <f>IF(Table_0[[#This Row],[v1]]="B",Table_0[[#This Row],[v3]]*1000,Table_0[[#This Row],[v3]]*1)</f>
        <v>38.93</v>
      </c>
      <c r="R71">
        <f>IF(LEFT(Table_0[[#This Row],[Chg (24H)]],1)="-",-1,1)</f>
        <v>1</v>
      </c>
      <c r="S71" t="str">
        <f>IF(Table_0[[#This Row],[Chg (24H)]]&lt;&gt;"0%",SUBSTITUTE(REPLACE(Table_0[[#This Row],[Chg (24H)]],1,1,""),"%",""),0)</f>
        <v>0.78</v>
      </c>
      <c r="T71">
        <f>IF(LEFT(Table_0[[#This Row],[Chg (7D)]],1)="-",-1,1)</f>
        <v>1</v>
      </c>
      <c r="U71" t="str">
        <f>IF(Table_0[[#This Row],[Chg (7D)]]&lt;&gt;"0%",SUBSTITUTE(REPLACE(Table_0[[#This Row],[Chg (7D)]],1,1,""),"%",""),0)</f>
        <v>7.92</v>
      </c>
      <c r="V71" s="13" t="str">
        <f>RIGHT(Table_0[[#This Row],[Vol (24H)]],1)</f>
        <v>M</v>
      </c>
      <c r="W71" s="13" t="str">
        <f>MID(Table_0[[#This Row],[Vol (24H)]],2,LEN(Table_0[[#This Row],[Vol (24H)]])-2)</f>
        <v>38.93</v>
      </c>
      <c r="X71" s="13" t="str">
        <f>IF(NSEP=".",Table_0[[#This Row],[v2]],SUBSTITUTE(Table_0[[#This Row],[v2]],".",","))</f>
        <v>38,93</v>
      </c>
    </row>
    <row r="72" spans="1:24" x14ac:dyDescent="0.2">
      <c r="A72">
        <v>65</v>
      </c>
      <c r="B72" s="13" t="s">
        <v>32</v>
      </c>
      <c r="C72" s="13" t="s">
        <v>179</v>
      </c>
      <c r="D72" s="13" t="s">
        <v>180</v>
      </c>
      <c r="E72" s="13" t="s">
        <v>833</v>
      </c>
      <c r="F72" s="13" t="s">
        <v>352</v>
      </c>
      <c r="G72" s="13" t="s">
        <v>737</v>
      </c>
      <c r="H72" s="13" t="s">
        <v>579</v>
      </c>
      <c r="I72" s="13" t="s">
        <v>434</v>
      </c>
      <c r="J72" s="13" t="s">
        <v>304</v>
      </c>
      <c r="K72" s="13"/>
      <c r="L72" s="40" t="str">
        <f>CONCATENATE(D72,"_USD")</f>
        <v>ZEC_USD</v>
      </c>
      <c r="M72" s="19" t="str">
        <f>SUBSTITUTE(Table_0[[#This Row],[Price (USD)]],",","")</f>
        <v>168.5</v>
      </c>
      <c r="N72" s="20" t="str">
        <f>IF(NSEP=".",Table_0[[#This Row],[RATE]],SUBSTITUTE(Table_0[[#This Row],[RATE]],".",","))</f>
        <v>168,5</v>
      </c>
      <c r="O72" s="21">
        <f>IF(NSEP=".",Table_0[[#This Row],[3]]*Table_0[[#This Row],[2]],SUBSTITUTE(Table_0[[#This Row],[3]],".",",")*Table_0[[#This Row],[2]])</f>
        <v>0.35</v>
      </c>
      <c r="P72" s="23">
        <f>IF(NSEP=".",Table_0[[#This Row],[7d1]]*Table_0[[#This Row],[7d2]],SUBSTITUTE(Table_0[[#This Row],[7d2]],".",",")*Table_0[[#This Row],[7d1]])</f>
        <v>3.57</v>
      </c>
      <c r="Q72" s="46">
        <f>IF(Table_0[[#This Row],[v1]]="B",Table_0[[#This Row],[v3]]*1000,Table_0[[#This Row],[v3]]*1)</f>
        <v>289.18</v>
      </c>
      <c r="R72">
        <f>IF(LEFT(Table_0[[#This Row],[Chg (24H)]],1)="-",-1,1)</f>
        <v>1</v>
      </c>
      <c r="S72" t="str">
        <f>IF(Table_0[[#This Row],[Chg (24H)]]&lt;&gt;"0%",SUBSTITUTE(REPLACE(Table_0[[#This Row],[Chg (24H)]],1,1,""),"%",""),0)</f>
        <v>0.35</v>
      </c>
      <c r="T72">
        <f>IF(LEFT(Table_0[[#This Row],[Chg (7D)]],1)="-",-1,1)</f>
        <v>1</v>
      </c>
      <c r="U72" t="str">
        <f>IF(Table_0[[#This Row],[Chg (7D)]]&lt;&gt;"0%",SUBSTITUTE(REPLACE(Table_0[[#This Row],[Chg (7D)]],1,1,""),"%",""),0)</f>
        <v>3.57</v>
      </c>
      <c r="V72" s="13" t="str">
        <f>RIGHT(Table_0[[#This Row],[Vol (24H)]],1)</f>
        <v>M</v>
      </c>
      <c r="W72" s="13" t="str">
        <f>MID(Table_0[[#This Row],[Vol (24H)]],2,LEN(Table_0[[#This Row],[Vol (24H)]])-2)</f>
        <v>289.18</v>
      </c>
      <c r="X72" s="13" t="str">
        <f>IF(NSEP=".",Table_0[[#This Row],[v2]],SUBSTITUTE(Table_0[[#This Row],[v2]],".",","))</f>
        <v>289,18</v>
      </c>
    </row>
    <row r="73" spans="1:24" x14ac:dyDescent="0.2">
      <c r="A73">
        <v>66</v>
      </c>
      <c r="B73" s="13" t="s">
        <v>32</v>
      </c>
      <c r="C73" s="13" t="s">
        <v>181</v>
      </c>
      <c r="D73" s="13" t="s">
        <v>182</v>
      </c>
      <c r="E73" s="13" t="s">
        <v>628</v>
      </c>
      <c r="F73" s="13" t="s">
        <v>317</v>
      </c>
      <c r="G73" s="13" t="s">
        <v>738</v>
      </c>
      <c r="H73" s="13" t="s">
        <v>183</v>
      </c>
      <c r="I73" s="13" t="s">
        <v>351</v>
      </c>
      <c r="J73" s="13" t="s">
        <v>438</v>
      </c>
      <c r="K73" s="13"/>
      <c r="L73" s="40" t="str">
        <f>CONCATENATE(D73,"_USD")</f>
        <v>AMP_USD</v>
      </c>
      <c r="M73" s="19" t="str">
        <f>SUBSTITUTE(Table_0[[#This Row],[Price (USD)]],",","")</f>
        <v>0.05016</v>
      </c>
      <c r="N73" s="20" t="str">
        <f>IF(NSEP=".",Table_0[[#This Row],[RATE]],SUBSTITUTE(Table_0[[#This Row],[RATE]],".",","))</f>
        <v>0,05016</v>
      </c>
      <c r="O73" s="21">
        <f>IF(NSEP=".",Table_0[[#This Row],[3]]*Table_0[[#This Row],[2]],SUBSTITUTE(Table_0[[#This Row],[3]],".",",")*Table_0[[#This Row],[2]])</f>
        <v>-0.91</v>
      </c>
      <c r="P73" s="23">
        <f>IF(NSEP=".",Table_0[[#This Row],[7d1]]*Table_0[[#This Row],[7d2]],SUBSTITUTE(Table_0[[#This Row],[7d2]],".",",")*Table_0[[#This Row],[7d1]])</f>
        <v>2.62</v>
      </c>
      <c r="Q73" s="46">
        <f>IF(Table_0[[#This Row],[v1]]="B",Table_0[[#This Row],[v3]]*1000,Table_0[[#This Row],[v3]]*1)</f>
        <v>14.27</v>
      </c>
      <c r="R73">
        <f>IF(LEFT(Table_0[[#This Row],[Chg (24H)]],1)="-",-1,1)</f>
        <v>-1</v>
      </c>
      <c r="S73" t="str">
        <f>IF(Table_0[[#This Row],[Chg (24H)]]&lt;&gt;"0%",SUBSTITUTE(REPLACE(Table_0[[#This Row],[Chg (24H)]],1,1,""),"%",""),0)</f>
        <v>0.91</v>
      </c>
      <c r="T73">
        <f>IF(LEFT(Table_0[[#This Row],[Chg (7D)]],1)="-",-1,1)</f>
        <v>1</v>
      </c>
      <c r="U73" t="str">
        <f>IF(Table_0[[#This Row],[Chg (7D)]]&lt;&gt;"0%",SUBSTITUTE(REPLACE(Table_0[[#This Row],[Chg (7D)]],1,1,""),"%",""),0)</f>
        <v>2.62</v>
      </c>
      <c r="V73" s="13" t="str">
        <f>RIGHT(Table_0[[#This Row],[Vol (24H)]],1)</f>
        <v>M</v>
      </c>
      <c r="W73" s="13" t="str">
        <f>MID(Table_0[[#This Row],[Vol (24H)]],2,LEN(Table_0[[#This Row],[Vol (24H)]])-2)</f>
        <v>14.27</v>
      </c>
      <c r="X73" s="13" t="str">
        <f>IF(NSEP=".",Table_0[[#This Row],[v2]],SUBSTITUTE(Table_0[[#This Row],[v2]],".",","))</f>
        <v>14,27</v>
      </c>
    </row>
    <row r="74" spans="1:24" x14ac:dyDescent="0.2">
      <c r="A74">
        <v>67</v>
      </c>
      <c r="B74" s="13" t="s">
        <v>32</v>
      </c>
      <c r="C74" s="13" t="s">
        <v>190</v>
      </c>
      <c r="D74" s="13" t="s">
        <v>191</v>
      </c>
      <c r="E74" s="13" t="s">
        <v>834</v>
      </c>
      <c r="F74" s="13" t="s">
        <v>317</v>
      </c>
      <c r="G74" s="13" t="s">
        <v>739</v>
      </c>
      <c r="H74" s="13" t="s">
        <v>109</v>
      </c>
      <c r="I74" s="13" t="s">
        <v>615</v>
      </c>
      <c r="J74" s="13" t="s">
        <v>348</v>
      </c>
      <c r="K74" s="13"/>
      <c r="L74" s="40" t="str">
        <f>CONCATENATE(D74,"_USD")</f>
        <v>KDA_USD</v>
      </c>
      <c r="M74" s="19" t="str">
        <f>SUBSTITUTE(Table_0[[#This Row],[Price (USD)]],",","")</f>
        <v>13.0246</v>
      </c>
      <c r="N74" s="20" t="str">
        <f>IF(NSEP=".",Table_0[[#This Row],[RATE]],SUBSTITUTE(Table_0[[#This Row],[RATE]],".",","))</f>
        <v>13,0246</v>
      </c>
      <c r="O74" s="21">
        <f>IF(NSEP=".",Table_0[[#This Row],[3]]*Table_0[[#This Row],[2]],SUBSTITUTE(Table_0[[#This Row],[3]],".",",")*Table_0[[#This Row],[2]])</f>
        <v>8.7200000000000006</v>
      </c>
      <c r="P74" s="23">
        <f>IF(NSEP=".",Table_0[[#This Row],[7d1]]*Table_0[[#This Row],[7d2]],SUBSTITUTE(Table_0[[#This Row],[7d2]],".",",")*Table_0[[#This Row],[7d1]])</f>
        <v>9.6300000000000008</v>
      </c>
      <c r="Q74" s="46">
        <f>IF(Table_0[[#This Row],[v1]]="B",Table_0[[#This Row],[v3]]*1000,Table_0[[#This Row],[v3]]*1)</f>
        <v>80.98</v>
      </c>
      <c r="R74">
        <f>IF(LEFT(Table_0[[#This Row],[Chg (24H)]],1)="-",-1,1)</f>
        <v>1</v>
      </c>
      <c r="S74" t="str">
        <f>IF(Table_0[[#This Row],[Chg (24H)]]&lt;&gt;"0%",SUBSTITUTE(REPLACE(Table_0[[#This Row],[Chg (24H)]],1,1,""),"%",""),0)</f>
        <v>8.72</v>
      </c>
      <c r="T74">
        <f>IF(LEFT(Table_0[[#This Row],[Chg (7D)]],1)="-",-1,1)</f>
        <v>1</v>
      </c>
      <c r="U74" t="str">
        <f>IF(Table_0[[#This Row],[Chg (7D)]]&lt;&gt;"0%",SUBSTITUTE(REPLACE(Table_0[[#This Row],[Chg (7D)]],1,1,""),"%",""),0)</f>
        <v>9.63</v>
      </c>
      <c r="V74" s="13" t="str">
        <f>RIGHT(Table_0[[#This Row],[Vol (24H)]],1)</f>
        <v>M</v>
      </c>
      <c r="W74" s="13" t="str">
        <f>MID(Table_0[[#This Row],[Vol (24H)]],2,LEN(Table_0[[#This Row],[Vol (24H)]])-2)</f>
        <v>80.98</v>
      </c>
      <c r="X74" s="13" t="str">
        <f>IF(NSEP=".",Table_0[[#This Row],[v2]],SUBSTITUTE(Table_0[[#This Row],[v2]],".",","))</f>
        <v>80,98</v>
      </c>
    </row>
    <row r="75" spans="1:24" x14ac:dyDescent="0.2">
      <c r="A75">
        <v>68</v>
      </c>
      <c r="B75" s="13" t="s">
        <v>32</v>
      </c>
      <c r="C75" s="13" t="s">
        <v>184</v>
      </c>
      <c r="D75" s="13" t="s">
        <v>185</v>
      </c>
      <c r="E75" s="13" t="s">
        <v>835</v>
      </c>
      <c r="F75" s="13" t="s">
        <v>278</v>
      </c>
      <c r="G75" s="13" t="s">
        <v>740</v>
      </c>
      <c r="H75" s="13" t="s">
        <v>125</v>
      </c>
      <c r="I75" s="13" t="s">
        <v>449</v>
      </c>
      <c r="J75" s="13" t="s">
        <v>610</v>
      </c>
      <c r="K75" s="13"/>
      <c r="L75" s="40" t="str">
        <f>CONCATENATE(D75,"_USD")</f>
        <v>NEO_USD</v>
      </c>
      <c r="M75" s="19" t="str">
        <f>SUBSTITUTE(Table_0[[#This Row],[Price (USD)]],",","")</f>
        <v>29.4504</v>
      </c>
      <c r="N75" s="20" t="str">
        <f>IF(NSEP=".",Table_0[[#This Row],[RATE]],SUBSTITUTE(Table_0[[#This Row],[RATE]],".",","))</f>
        <v>29,4504</v>
      </c>
      <c r="O75" s="21">
        <f>IF(NSEP=".",Table_0[[#This Row],[3]]*Table_0[[#This Row],[2]],SUBSTITUTE(Table_0[[#This Row],[3]],".",",")*Table_0[[#This Row],[2]])</f>
        <v>1.06</v>
      </c>
      <c r="P75" s="23">
        <f>IF(NSEP=".",Table_0[[#This Row],[7d1]]*Table_0[[#This Row],[7d2]],SUBSTITUTE(Table_0[[#This Row],[7d2]],".",",")*Table_0[[#This Row],[7d1]])</f>
        <v>13.41</v>
      </c>
      <c r="Q75" s="46">
        <f>IF(Table_0[[#This Row],[v1]]="B",Table_0[[#This Row],[v3]]*1000,Table_0[[#This Row],[v3]]*1)</f>
        <v>123.05</v>
      </c>
      <c r="R75">
        <f>IF(LEFT(Table_0[[#This Row],[Chg (24H)]],1)="-",-1,1)</f>
        <v>1</v>
      </c>
      <c r="S75" t="str">
        <f>IF(Table_0[[#This Row],[Chg (24H)]]&lt;&gt;"0%",SUBSTITUTE(REPLACE(Table_0[[#This Row],[Chg (24H)]],1,1,""),"%",""),0)</f>
        <v>1.06</v>
      </c>
      <c r="T75">
        <f>IF(LEFT(Table_0[[#This Row],[Chg (7D)]],1)="-",-1,1)</f>
        <v>1</v>
      </c>
      <c r="U75" t="str">
        <f>IF(Table_0[[#This Row],[Chg (7D)]]&lt;&gt;"0%",SUBSTITUTE(REPLACE(Table_0[[#This Row],[Chg (7D)]],1,1,""),"%",""),0)</f>
        <v>13.41</v>
      </c>
      <c r="V75" s="13" t="str">
        <f>RIGHT(Table_0[[#This Row],[Vol (24H)]],1)</f>
        <v>M</v>
      </c>
      <c r="W75" s="13" t="str">
        <f>MID(Table_0[[#This Row],[Vol (24H)]],2,LEN(Table_0[[#This Row],[Vol (24H)]])-2)</f>
        <v>123.05</v>
      </c>
      <c r="X75" s="13" t="str">
        <f>IF(NSEP=".",Table_0[[#This Row],[v2]],SUBSTITUTE(Table_0[[#This Row],[v2]],".",","))</f>
        <v>123,05</v>
      </c>
    </row>
    <row r="76" spans="1:24" x14ac:dyDescent="0.2">
      <c r="A76">
        <v>69</v>
      </c>
      <c r="B76" s="13" t="s">
        <v>32</v>
      </c>
      <c r="C76" s="13" t="s">
        <v>186</v>
      </c>
      <c r="D76" s="13" t="s">
        <v>187</v>
      </c>
      <c r="E76" s="13" t="s">
        <v>567</v>
      </c>
      <c r="F76" s="13" t="s">
        <v>266</v>
      </c>
      <c r="G76" s="13" t="s">
        <v>741</v>
      </c>
      <c r="H76" s="13" t="s">
        <v>265</v>
      </c>
      <c r="I76" s="13" t="s">
        <v>368</v>
      </c>
      <c r="J76" s="13" t="s">
        <v>358</v>
      </c>
      <c r="K76" s="13"/>
      <c r="L76" s="40" t="str">
        <f>CONCATENATE(D76,"_USD")</f>
        <v>AR_USD</v>
      </c>
      <c r="M76" s="19" t="str">
        <f>SUBSTITUTE(Table_0[[#This Row],[Price (USD)]],",","")</f>
        <v>61.3</v>
      </c>
      <c r="N76" s="20" t="str">
        <f>IF(NSEP=".",Table_0[[#This Row],[RATE]],SUBSTITUTE(Table_0[[#This Row],[RATE]],".",","))</f>
        <v>61,3</v>
      </c>
      <c r="O76" s="21">
        <f>IF(NSEP=".",Table_0[[#This Row],[3]]*Table_0[[#This Row],[2]],SUBSTITUTE(Table_0[[#This Row],[3]],".",",")*Table_0[[#This Row],[2]])</f>
        <v>-2.39</v>
      </c>
      <c r="P76" s="23">
        <f>IF(NSEP=".",Table_0[[#This Row],[7d1]]*Table_0[[#This Row],[7d2]],SUBSTITUTE(Table_0[[#This Row],[7d2]],".",",")*Table_0[[#This Row],[7d1]])</f>
        <v>24.71</v>
      </c>
      <c r="Q76" s="46">
        <f>IF(Table_0[[#This Row],[v1]]="B",Table_0[[#This Row],[v3]]*1000,Table_0[[#This Row],[v3]]*1)</f>
        <v>116.87</v>
      </c>
      <c r="R76">
        <f>IF(LEFT(Table_0[[#This Row],[Chg (24H)]],1)="-",-1,1)</f>
        <v>-1</v>
      </c>
      <c r="S76" t="str">
        <f>IF(Table_0[[#This Row],[Chg (24H)]]&lt;&gt;"0%",SUBSTITUTE(REPLACE(Table_0[[#This Row],[Chg (24H)]],1,1,""),"%",""),0)</f>
        <v>2.39</v>
      </c>
      <c r="T76">
        <f>IF(LEFT(Table_0[[#This Row],[Chg (7D)]],1)="-",-1,1)</f>
        <v>1</v>
      </c>
      <c r="U76" t="str">
        <f>IF(Table_0[[#This Row],[Chg (7D)]]&lt;&gt;"0%",SUBSTITUTE(REPLACE(Table_0[[#This Row],[Chg (7D)]],1,1,""),"%",""),0)</f>
        <v>24.71</v>
      </c>
      <c r="V76" s="13" t="str">
        <f>RIGHT(Table_0[[#This Row],[Vol (24H)]],1)</f>
        <v>M</v>
      </c>
      <c r="W76" s="13" t="str">
        <f>MID(Table_0[[#This Row],[Vol (24H)]],2,LEN(Table_0[[#This Row],[Vol (24H)]])-2)</f>
        <v>116.87</v>
      </c>
      <c r="X76" s="13" t="str">
        <f>IF(NSEP=".",Table_0[[#This Row],[v2]],SUBSTITUTE(Table_0[[#This Row],[v2]],".",","))</f>
        <v>116,87</v>
      </c>
    </row>
    <row r="77" spans="1:24" x14ac:dyDescent="0.2">
      <c r="A77">
        <v>70</v>
      </c>
      <c r="B77" s="13" t="s">
        <v>32</v>
      </c>
      <c r="C77" s="13" t="s">
        <v>193</v>
      </c>
      <c r="D77" s="13" t="s">
        <v>194</v>
      </c>
      <c r="E77" s="13" t="s">
        <v>450</v>
      </c>
      <c r="F77" s="13" t="s">
        <v>192</v>
      </c>
      <c r="G77" s="13" t="s">
        <v>742</v>
      </c>
      <c r="H77" s="13" t="s">
        <v>106</v>
      </c>
      <c r="I77" s="13" t="s">
        <v>367</v>
      </c>
      <c r="J77" s="13" t="s">
        <v>620</v>
      </c>
      <c r="K77" s="13"/>
      <c r="L77" s="40" t="str">
        <f>CONCATENATE(D77,"_USD")</f>
        <v>BAT_USD</v>
      </c>
      <c r="M77" s="19" t="str">
        <f>SUBSTITUTE(Table_0[[#This Row],[Price (USD)]],",","")</f>
        <v>1.33976</v>
      </c>
      <c r="N77" s="20" t="str">
        <f>IF(NSEP=".",Table_0[[#This Row],[RATE]],SUBSTITUTE(Table_0[[#This Row],[RATE]],".",","))</f>
        <v>1,33976</v>
      </c>
      <c r="O77" s="21">
        <f>IF(NSEP=".",Table_0[[#This Row],[3]]*Table_0[[#This Row],[2]],SUBSTITUTE(Table_0[[#This Row],[3]],".",",")*Table_0[[#This Row],[2]])</f>
        <v>1.34</v>
      </c>
      <c r="P77" s="23">
        <f>IF(NSEP=".",Table_0[[#This Row],[7d1]]*Table_0[[#This Row],[7d2]],SUBSTITUTE(Table_0[[#This Row],[7d2]],".",",")*Table_0[[#This Row],[7d1]])</f>
        <v>13.42</v>
      </c>
      <c r="Q77" s="46">
        <f>IF(Table_0[[#This Row],[v1]]="B",Table_0[[#This Row],[v3]]*1000,Table_0[[#This Row],[v3]]*1)</f>
        <v>274.31</v>
      </c>
      <c r="R77">
        <f>IF(LEFT(Table_0[[#This Row],[Chg (24H)]],1)="-",-1,1)</f>
        <v>1</v>
      </c>
      <c r="S77" t="str">
        <f>IF(Table_0[[#This Row],[Chg (24H)]]&lt;&gt;"0%",SUBSTITUTE(REPLACE(Table_0[[#This Row],[Chg (24H)]],1,1,""),"%",""),0)</f>
        <v>1.34</v>
      </c>
      <c r="T77">
        <f>IF(LEFT(Table_0[[#This Row],[Chg (7D)]],1)="-",-1,1)</f>
        <v>1</v>
      </c>
      <c r="U77" t="str">
        <f>IF(Table_0[[#This Row],[Chg (7D)]]&lt;&gt;"0%",SUBSTITUTE(REPLACE(Table_0[[#This Row],[Chg (7D)]],1,1,""),"%",""),0)</f>
        <v>13.42</v>
      </c>
      <c r="V77" s="13" t="str">
        <f>RIGHT(Table_0[[#This Row],[Vol (24H)]],1)</f>
        <v>M</v>
      </c>
      <c r="W77" s="13" t="str">
        <f>MID(Table_0[[#This Row],[Vol (24H)]],2,LEN(Table_0[[#This Row],[Vol (24H)]])-2)</f>
        <v>274.31</v>
      </c>
      <c r="X77" s="13" t="str">
        <f>IF(NSEP=".",Table_0[[#This Row],[v2]],SUBSTITUTE(Table_0[[#This Row],[v2]],".",","))</f>
        <v>274,31</v>
      </c>
    </row>
    <row r="78" spans="1:24" x14ac:dyDescent="0.2">
      <c r="A78">
        <v>71</v>
      </c>
      <c r="B78" s="13" t="s">
        <v>32</v>
      </c>
      <c r="C78" s="13" t="s">
        <v>188</v>
      </c>
      <c r="D78" s="13" t="s">
        <v>189</v>
      </c>
      <c r="E78" s="13" t="s">
        <v>577</v>
      </c>
      <c r="F78" s="13" t="s">
        <v>192</v>
      </c>
      <c r="G78" s="13" t="s">
        <v>743</v>
      </c>
      <c r="H78" s="13" t="s">
        <v>275</v>
      </c>
      <c r="I78" s="13" t="s">
        <v>437</v>
      </c>
      <c r="J78" s="13" t="s">
        <v>744</v>
      </c>
      <c r="K78" s="13"/>
      <c r="L78" s="40" t="str">
        <f>CONCATENATE(D78,"_USD")</f>
        <v>RUNE_USD</v>
      </c>
      <c r="M78" s="19" t="str">
        <f>SUBSTITUTE(Table_0[[#This Row],[Price (USD)]],",","")</f>
        <v>7.763</v>
      </c>
      <c r="N78" s="20" t="str">
        <f>IF(NSEP=".",Table_0[[#This Row],[RATE]],SUBSTITUTE(Table_0[[#This Row],[RATE]],".",","))</f>
        <v>7,763</v>
      </c>
      <c r="O78" s="21">
        <f>IF(NSEP=".",Table_0[[#This Row],[3]]*Table_0[[#This Row],[2]],SUBSTITUTE(Table_0[[#This Row],[3]],".",",")*Table_0[[#This Row],[2]])</f>
        <v>1.38</v>
      </c>
      <c r="P78" s="23">
        <f>IF(NSEP=".",Table_0[[#This Row],[7d1]]*Table_0[[#This Row],[7d2]],SUBSTITUTE(Table_0[[#This Row],[7d2]],".",",")*Table_0[[#This Row],[7d1]])</f>
        <v>19.920000000000002</v>
      </c>
      <c r="Q78" s="46">
        <f>IF(Table_0[[#This Row],[v1]]="B",Table_0[[#This Row],[v3]]*1000,Table_0[[#This Row],[v3]]*1)</f>
        <v>42.18</v>
      </c>
      <c r="R78">
        <f>IF(LEFT(Table_0[[#This Row],[Chg (24H)]],1)="-",-1,1)</f>
        <v>1</v>
      </c>
      <c r="S78" t="str">
        <f>IF(Table_0[[#This Row],[Chg (24H)]]&lt;&gt;"0%",SUBSTITUTE(REPLACE(Table_0[[#This Row],[Chg (24H)]],1,1,""),"%",""),0)</f>
        <v>1.38</v>
      </c>
      <c r="T78">
        <f>IF(LEFT(Table_0[[#This Row],[Chg (7D)]],1)="-",-1,1)</f>
        <v>1</v>
      </c>
      <c r="U78" t="str">
        <f>IF(Table_0[[#This Row],[Chg (7D)]]&lt;&gt;"0%",SUBSTITUTE(REPLACE(Table_0[[#This Row],[Chg (7D)]],1,1,""),"%",""),0)</f>
        <v>19.92</v>
      </c>
      <c r="V78" s="13" t="str">
        <f>RIGHT(Table_0[[#This Row],[Vol (24H)]],1)</f>
        <v>M</v>
      </c>
      <c r="W78" s="13" t="str">
        <f>MID(Table_0[[#This Row],[Vol (24H)]],2,LEN(Table_0[[#This Row],[Vol (24H)]])-2)</f>
        <v>42.18</v>
      </c>
      <c r="X78" s="13" t="str">
        <f>IF(NSEP=".",Table_0[[#This Row],[v2]],SUBSTITUTE(Table_0[[#This Row],[v2]],".",","))</f>
        <v>42,18</v>
      </c>
    </row>
    <row r="79" spans="1:24" x14ac:dyDescent="0.2">
      <c r="A79">
        <v>72</v>
      </c>
      <c r="B79" s="13" t="s">
        <v>32</v>
      </c>
      <c r="C79" s="13" t="s">
        <v>200</v>
      </c>
      <c r="D79" s="13" t="s">
        <v>201</v>
      </c>
      <c r="E79" s="13" t="s">
        <v>619</v>
      </c>
      <c r="F79" s="13" t="s">
        <v>302</v>
      </c>
      <c r="G79" s="13" t="s">
        <v>745</v>
      </c>
      <c r="H79" s="13" t="s">
        <v>566</v>
      </c>
      <c r="I79" s="13" t="s">
        <v>330</v>
      </c>
      <c r="J79" s="13" t="s">
        <v>746</v>
      </c>
      <c r="K79" s="13"/>
      <c r="L79" s="40" t="str">
        <f>CONCATENATE(D79,"_USD")</f>
        <v>CHZ_USD</v>
      </c>
      <c r="M79" s="19" t="str">
        <f>SUBSTITUTE(Table_0[[#This Row],[Price (USD)]],",","")</f>
        <v>0.3144</v>
      </c>
      <c r="N79" s="20" t="str">
        <f>IF(NSEP=".",Table_0[[#This Row],[RATE]],SUBSTITUTE(Table_0[[#This Row],[RATE]],".",","))</f>
        <v>0,3144</v>
      </c>
      <c r="O79" s="21">
        <f>IF(NSEP=".",Table_0[[#This Row],[3]]*Table_0[[#This Row],[2]],SUBSTITUTE(Table_0[[#This Row],[3]],".",",")*Table_0[[#This Row],[2]])</f>
        <v>2.34</v>
      </c>
      <c r="P79" s="23">
        <f>IF(NSEP=".",Table_0[[#This Row],[7d1]]*Table_0[[#This Row],[7d2]],SUBSTITUTE(Table_0[[#This Row],[7d2]],".",",")*Table_0[[#This Row],[7d1]])</f>
        <v>15.5</v>
      </c>
      <c r="Q79" s="46">
        <f>IF(Table_0[[#This Row],[v1]]="B",Table_0[[#This Row],[v3]]*1000,Table_0[[#This Row],[v3]]*1)</f>
        <v>168.67</v>
      </c>
      <c r="R79">
        <f>IF(LEFT(Table_0[[#This Row],[Chg (24H)]],1)="-",-1,1)</f>
        <v>1</v>
      </c>
      <c r="S79" t="str">
        <f>IF(Table_0[[#This Row],[Chg (24H)]]&lt;&gt;"0%",SUBSTITUTE(REPLACE(Table_0[[#This Row],[Chg (24H)]],1,1,""),"%",""),0)</f>
        <v>2.34</v>
      </c>
      <c r="T79">
        <f>IF(LEFT(Table_0[[#This Row],[Chg (7D)]],1)="-",-1,1)</f>
        <v>1</v>
      </c>
      <c r="U79" t="str">
        <f>IF(Table_0[[#This Row],[Chg (7D)]]&lt;&gt;"0%",SUBSTITUTE(REPLACE(Table_0[[#This Row],[Chg (7D)]],1,1,""),"%",""),0)</f>
        <v>15.50</v>
      </c>
      <c r="V79" s="13" t="str">
        <f>RIGHT(Table_0[[#This Row],[Vol (24H)]],1)</f>
        <v>M</v>
      </c>
      <c r="W79" s="13" t="str">
        <f>MID(Table_0[[#This Row],[Vol (24H)]],2,LEN(Table_0[[#This Row],[Vol (24H)]])-2)</f>
        <v>168.67</v>
      </c>
      <c r="X79" s="13" t="str">
        <f>IF(NSEP=".",Table_0[[#This Row],[v2]],SUBSTITUTE(Table_0[[#This Row],[v2]],".",","))</f>
        <v>168,67</v>
      </c>
    </row>
    <row r="80" spans="1:24" x14ac:dyDescent="0.2">
      <c r="A80">
        <v>73</v>
      </c>
      <c r="B80" s="13" t="s">
        <v>32</v>
      </c>
      <c r="C80" s="13" t="s">
        <v>195</v>
      </c>
      <c r="D80" s="13" t="s">
        <v>196</v>
      </c>
      <c r="E80" s="13" t="s">
        <v>794</v>
      </c>
      <c r="F80" s="13" t="s">
        <v>320</v>
      </c>
      <c r="G80" s="13" t="s">
        <v>747</v>
      </c>
      <c r="H80" s="13" t="s">
        <v>183</v>
      </c>
      <c r="I80" s="13" t="s">
        <v>376</v>
      </c>
      <c r="J80" s="13" t="s">
        <v>462</v>
      </c>
      <c r="K80" s="13"/>
      <c r="L80" s="40" t="str">
        <f>CONCATENATE(D80,"_USD")</f>
        <v>KCS_USD</v>
      </c>
      <c r="M80" s="19" t="str">
        <f>SUBSTITUTE(Table_0[[#This Row],[Price (USD)]],",","")</f>
        <v>22.972</v>
      </c>
      <c r="N80" s="20" t="str">
        <f>IF(NSEP=".",Table_0[[#This Row],[RATE]],SUBSTITUTE(Table_0[[#This Row],[RATE]],".",","))</f>
        <v>22,972</v>
      </c>
      <c r="O80" s="21">
        <f>IF(NSEP=".",Table_0[[#This Row],[3]]*Table_0[[#This Row],[2]],SUBSTITUTE(Table_0[[#This Row],[3]],".",",")*Table_0[[#This Row],[2]])</f>
        <v>7.0000000000000007E-2</v>
      </c>
      <c r="P80" s="23">
        <f>IF(NSEP=".",Table_0[[#This Row],[7d1]]*Table_0[[#This Row],[7d2]],SUBSTITUTE(Table_0[[#This Row],[7d2]],".",",")*Table_0[[#This Row],[7d1]])</f>
        <v>6.52</v>
      </c>
      <c r="Q80" s="46">
        <f>IF(Table_0[[#This Row],[v1]]="B",Table_0[[#This Row],[v3]]*1000,Table_0[[#This Row],[v3]]*1)</f>
        <v>12.64</v>
      </c>
      <c r="R80">
        <f>IF(LEFT(Table_0[[#This Row],[Chg (24H)]],1)="-",-1,1)</f>
        <v>1</v>
      </c>
      <c r="S80" t="str">
        <f>IF(Table_0[[#This Row],[Chg (24H)]]&lt;&gt;"0%",SUBSTITUTE(REPLACE(Table_0[[#This Row],[Chg (24H)]],1,1,""),"%",""),0)</f>
        <v>0.07</v>
      </c>
      <c r="T80">
        <f>IF(LEFT(Table_0[[#This Row],[Chg (7D)]],1)="-",-1,1)</f>
        <v>1</v>
      </c>
      <c r="U80" t="str">
        <f>IF(Table_0[[#This Row],[Chg (7D)]]&lt;&gt;"0%",SUBSTITUTE(REPLACE(Table_0[[#This Row],[Chg (7D)]],1,1,""),"%",""),0)</f>
        <v>6.52</v>
      </c>
      <c r="V80" s="13" t="str">
        <f>RIGHT(Table_0[[#This Row],[Vol (24H)]],1)</f>
        <v>M</v>
      </c>
      <c r="W80" s="13" t="str">
        <f>MID(Table_0[[#This Row],[Vol (24H)]],2,LEN(Table_0[[#This Row],[Vol (24H)]])-2)</f>
        <v>12.64</v>
      </c>
      <c r="X80" s="13" t="str">
        <f>IF(NSEP=".",Table_0[[#This Row],[v2]],SUBSTITUTE(Table_0[[#This Row],[v2]],".",","))</f>
        <v>12,64</v>
      </c>
    </row>
    <row r="81" spans="1:24" x14ac:dyDescent="0.2">
      <c r="A81">
        <v>74</v>
      </c>
      <c r="B81" s="13" t="s">
        <v>32</v>
      </c>
      <c r="C81" s="13" t="s">
        <v>197</v>
      </c>
      <c r="D81" s="13" t="s">
        <v>198</v>
      </c>
      <c r="E81" s="13" t="s">
        <v>748</v>
      </c>
      <c r="F81" s="13" t="s">
        <v>354</v>
      </c>
      <c r="G81" s="13" t="s">
        <v>749</v>
      </c>
      <c r="H81" s="13" t="s">
        <v>103</v>
      </c>
      <c r="I81" s="13" t="s">
        <v>332</v>
      </c>
      <c r="J81" s="13" t="s">
        <v>750</v>
      </c>
      <c r="K81" s="13"/>
      <c r="L81" s="40" t="str">
        <f>CONCATENATE(D81,"_USD")</f>
        <v>SPELL_USD</v>
      </c>
      <c r="M81" s="19" t="str">
        <f>SUBSTITUTE(Table_0[[#This Row],[Price (USD)]],",","")</f>
        <v>0.0231977</v>
      </c>
      <c r="N81" s="20" t="str">
        <f>IF(NSEP=".",Table_0[[#This Row],[RATE]],SUBSTITUTE(Table_0[[#This Row],[RATE]],".",","))</f>
        <v>0,0231977</v>
      </c>
      <c r="O81" s="21">
        <f>IF(NSEP=".",Table_0[[#This Row],[3]]*Table_0[[#This Row],[2]],SUBSTITUTE(Table_0[[#This Row],[3]],".",",")*Table_0[[#This Row],[2]])</f>
        <v>-1.86</v>
      </c>
      <c r="P81" s="23">
        <f>IF(NSEP=".",Table_0[[#This Row],[7d1]]*Table_0[[#This Row],[7d2]],SUBSTITUTE(Table_0[[#This Row],[7d2]],".",",")*Table_0[[#This Row],[7d1]])</f>
        <v>50.67</v>
      </c>
      <c r="Q81" s="46">
        <f>IF(Table_0[[#This Row],[v1]]="B",Table_0[[#This Row],[v3]]*1000,Table_0[[#This Row],[v3]]*1)</f>
        <v>102.14</v>
      </c>
      <c r="R81">
        <f>IF(LEFT(Table_0[[#This Row],[Chg (24H)]],1)="-",-1,1)</f>
        <v>-1</v>
      </c>
      <c r="S81" t="str">
        <f>IF(Table_0[[#This Row],[Chg (24H)]]&lt;&gt;"0%",SUBSTITUTE(REPLACE(Table_0[[#This Row],[Chg (24H)]],1,1,""),"%",""),0)</f>
        <v>1.86</v>
      </c>
      <c r="T81">
        <f>IF(LEFT(Table_0[[#This Row],[Chg (7D)]],1)="-",-1,1)</f>
        <v>1</v>
      </c>
      <c r="U81" t="str">
        <f>IF(Table_0[[#This Row],[Chg (7D)]]&lt;&gt;"0%",SUBSTITUTE(REPLACE(Table_0[[#This Row],[Chg (7D)]],1,1,""),"%",""),0)</f>
        <v>50.67</v>
      </c>
      <c r="V81" s="13" t="str">
        <f>RIGHT(Table_0[[#This Row],[Vol (24H)]],1)</f>
        <v>M</v>
      </c>
      <c r="W81" s="13" t="str">
        <f>MID(Table_0[[#This Row],[Vol (24H)]],2,LEN(Table_0[[#This Row],[Vol (24H)]])-2)</f>
        <v>102.14</v>
      </c>
      <c r="X81" s="13" t="str">
        <f>IF(NSEP=".",Table_0[[#This Row],[v2]],SUBSTITUTE(Table_0[[#This Row],[v2]],".",","))</f>
        <v>102,14</v>
      </c>
    </row>
    <row r="82" spans="1:24" x14ac:dyDescent="0.2">
      <c r="A82">
        <v>75</v>
      </c>
      <c r="B82" s="13" t="s">
        <v>32</v>
      </c>
      <c r="C82" s="13" t="s">
        <v>203</v>
      </c>
      <c r="D82" s="13" t="s">
        <v>204</v>
      </c>
      <c r="E82" s="13" t="s">
        <v>426</v>
      </c>
      <c r="F82" s="13" t="s">
        <v>269</v>
      </c>
      <c r="G82" s="13" t="s">
        <v>751</v>
      </c>
      <c r="H82" s="13" t="s">
        <v>157</v>
      </c>
      <c r="I82" s="13" t="s">
        <v>334</v>
      </c>
      <c r="J82" s="13" t="s">
        <v>752</v>
      </c>
      <c r="K82" s="13"/>
      <c r="L82" s="40" t="str">
        <f>CONCATENATE(D82,"_USD")</f>
        <v>CELO_USD</v>
      </c>
      <c r="M82" s="19" t="str">
        <f>SUBSTITUTE(Table_0[[#This Row],[Price (USD)]],",","")</f>
        <v>4.92</v>
      </c>
      <c r="N82" s="20" t="str">
        <f>IF(NSEP=".",Table_0[[#This Row],[RATE]],SUBSTITUTE(Table_0[[#This Row],[RATE]],".",","))</f>
        <v>4,92</v>
      </c>
      <c r="O82" s="21">
        <f>IF(NSEP=".",Table_0[[#This Row],[3]]*Table_0[[#This Row],[2]],SUBSTITUTE(Table_0[[#This Row],[3]],".",",")*Table_0[[#This Row],[2]])</f>
        <v>-1.8</v>
      </c>
      <c r="P82" s="23">
        <f>IF(NSEP=".",Table_0[[#This Row],[7d1]]*Table_0[[#This Row],[7d2]],SUBSTITUTE(Table_0[[#This Row],[7d2]],".",",")*Table_0[[#This Row],[7d1]])</f>
        <v>20.84</v>
      </c>
      <c r="Q82" s="46">
        <f>IF(Table_0[[#This Row],[v1]]="B",Table_0[[#This Row],[v3]]*1000,Table_0[[#This Row],[v3]]*1)</f>
        <v>54.33</v>
      </c>
      <c r="R82">
        <f>IF(LEFT(Table_0[[#This Row],[Chg (24H)]],1)="-",-1,1)</f>
        <v>-1</v>
      </c>
      <c r="S82" t="str">
        <f>IF(Table_0[[#This Row],[Chg (24H)]]&lt;&gt;"0%",SUBSTITUTE(REPLACE(Table_0[[#This Row],[Chg (24H)]],1,1,""),"%",""),0)</f>
        <v>1.80</v>
      </c>
      <c r="T82">
        <f>IF(LEFT(Table_0[[#This Row],[Chg (7D)]],1)="-",-1,1)</f>
        <v>1</v>
      </c>
      <c r="U82" t="str">
        <f>IF(Table_0[[#This Row],[Chg (7D)]]&lt;&gt;"0%",SUBSTITUTE(REPLACE(Table_0[[#This Row],[Chg (7D)]],1,1,""),"%",""),0)</f>
        <v>20.84</v>
      </c>
      <c r="V82" s="13" t="str">
        <f>RIGHT(Table_0[[#This Row],[Vol (24H)]],1)</f>
        <v>M</v>
      </c>
      <c r="W82" s="13" t="str">
        <f>MID(Table_0[[#This Row],[Vol (24H)]],2,LEN(Table_0[[#This Row],[Vol (24H)]])-2)</f>
        <v>54.33</v>
      </c>
      <c r="X82" s="13" t="str">
        <f>IF(NSEP=".",Table_0[[#This Row],[v2]],SUBSTITUTE(Table_0[[#This Row],[v2]],".",","))</f>
        <v>54,33</v>
      </c>
    </row>
    <row r="83" spans="1:24" x14ac:dyDescent="0.2">
      <c r="A83">
        <v>76</v>
      </c>
      <c r="B83" s="13" t="s">
        <v>32</v>
      </c>
      <c r="C83" s="13" t="s">
        <v>205</v>
      </c>
      <c r="D83" s="13" t="s">
        <v>205</v>
      </c>
      <c r="E83" s="13" t="s">
        <v>603</v>
      </c>
      <c r="F83" s="13" t="s">
        <v>322</v>
      </c>
      <c r="G83" s="13" t="s">
        <v>753</v>
      </c>
      <c r="H83" s="13" t="s">
        <v>590</v>
      </c>
      <c r="I83" s="13" t="s">
        <v>327</v>
      </c>
      <c r="J83" s="13" t="s">
        <v>456</v>
      </c>
      <c r="K83" s="13"/>
      <c r="L83" s="40" t="str">
        <f>CONCATENATE(D83,"_USD")</f>
        <v>OKB_USD</v>
      </c>
      <c r="M83" s="19" t="str">
        <f>SUBSTITUTE(Table_0[[#This Row],[Price (USD)]],",","")</f>
        <v>29.815</v>
      </c>
      <c r="N83" s="20" t="str">
        <f>IF(NSEP=".",Table_0[[#This Row],[RATE]],SUBSTITUTE(Table_0[[#This Row],[RATE]],".",","))</f>
        <v>29,815</v>
      </c>
      <c r="O83" s="21">
        <f>IF(NSEP=".",Table_0[[#This Row],[3]]*Table_0[[#This Row],[2]],SUBSTITUTE(Table_0[[#This Row],[3]],".",",")*Table_0[[#This Row],[2]])</f>
        <v>-1.37</v>
      </c>
      <c r="P83" s="23">
        <f>IF(NSEP=".",Table_0[[#This Row],[7d1]]*Table_0[[#This Row],[7d2]],SUBSTITUTE(Table_0[[#This Row],[7d2]],".",",")*Table_0[[#This Row],[7d1]])</f>
        <v>-4.5599999999999996</v>
      </c>
      <c r="Q83" s="46">
        <f>IF(Table_0[[#This Row],[v1]]="B",Table_0[[#This Row],[v3]]*1000,Table_0[[#This Row],[v3]]*1)</f>
        <v>466.03</v>
      </c>
      <c r="R83">
        <f>IF(LEFT(Table_0[[#This Row],[Chg (24H)]],1)="-",-1,1)</f>
        <v>-1</v>
      </c>
      <c r="S83" t="str">
        <f>IF(Table_0[[#This Row],[Chg (24H)]]&lt;&gt;"0%",SUBSTITUTE(REPLACE(Table_0[[#This Row],[Chg (24H)]],1,1,""),"%",""),0)</f>
        <v>1.37</v>
      </c>
      <c r="T83">
        <f>IF(LEFT(Table_0[[#This Row],[Chg (7D)]],1)="-",-1,1)</f>
        <v>-1</v>
      </c>
      <c r="U83" t="str">
        <f>IF(Table_0[[#This Row],[Chg (7D)]]&lt;&gt;"0%",SUBSTITUTE(REPLACE(Table_0[[#This Row],[Chg (7D)]],1,1,""),"%",""),0)</f>
        <v>4.56</v>
      </c>
      <c r="V83" s="13" t="str">
        <f>RIGHT(Table_0[[#This Row],[Vol (24H)]],1)</f>
        <v>M</v>
      </c>
      <c r="W83" s="13" t="str">
        <f>MID(Table_0[[#This Row],[Vol (24H)]],2,LEN(Table_0[[#This Row],[Vol (24H)]])-2)</f>
        <v>466.03</v>
      </c>
      <c r="X83" s="13" t="str">
        <f>IF(NSEP=".",Table_0[[#This Row],[v2]],SUBSTITUTE(Table_0[[#This Row],[v2]],".",","))</f>
        <v>466,03</v>
      </c>
    </row>
    <row r="84" spans="1:24" x14ac:dyDescent="0.2">
      <c r="A84">
        <v>77</v>
      </c>
      <c r="B84" s="13" t="s">
        <v>32</v>
      </c>
      <c r="C84" s="13" t="s">
        <v>206</v>
      </c>
      <c r="D84" s="13" t="s">
        <v>207</v>
      </c>
      <c r="E84" s="13" t="s">
        <v>754</v>
      </c>
      <c r="F84" s="13" t="s">
        <v>468</v>
      </c>
      <c r="G84" s="13" t="s">
        <v>755</v>
      </c>
      <c r="H84" s="13" t="s">
        <v>208</v>
      </c>
      <c r="I84" s="13" t="s">
        <v>387</v>
      </c>
      <c r="J84" s="13" t="s">
        <v>756</v>
      </c>
      <c r="K84" s="13"/>
      <c r="L84" s="40" t="str">
        <f>CONCATENATE(D84,"_USD")</f>
        <v>WAVES_USD</v>
      </c>
      <c r="M84" s="19" t="str">
        <f>SUBSTITUTE(Table_0[[#This Row],[Price (USD)]],",","")</f>
        <v>16.2911</v>
      </c>
      <c r="N84" s="20" t="str">
        <f>IF(NSEP=".",Table_0[[#This Row],[RATE]],SUBSTITUTE(Table_0[[#This Row],[RATE]],".",","))</f>
        <v>16,2911</v>
      </c>
      <c r="O84" s="21">
        <f>IF(NSEP=".",Table_0[[#This Row],[3]]*Table_0[[#This Row],[2]],SUBSTITUTE(Table_0[[#This Row],[3]],".",",")*Table_0[[#This Row],[2]])</f>
        <v>-1.01</v>
      </c>
      <c r="P84" s="23">
        <f>IF(NSEP=".",Table_0[[#This Row],[7d1]]*Table_0[[#This Row],[7d2]],SUBSTITUTE(Table_0[[#This Row],[7d2]],".",",")*Table_0[[#This Row],[7d1]])</f>
        <v>-8.19</v>
      </c>
      <c r="Q84" s="46">
        <f>IF(Table_0[[#This Row],[v1]]="B",Table_0[[#This Row],[v3]]*1000,Table_0[[#This Row],[v3]]*1)</f>
        <v>92.62</v>
      </c>
      <c r="R84">
        <f>IF(LEFT(Table_0[[#This Row],[Chg (24H)]],1)="-",-1,1)</f>
        <v>-1</v>
      </c>
      <c r="S84" t="str">
        <f>IF(Table_0[[#This Row],[Chg (24H)]]&lt;&gt;"0%",SUBSTITUTE(REPLACE(Table_0[[#This Row],[Chg (24H)]],1,1,""),"%",""),0)</f>
        <v>1.01</v>
      </c>
      <c r="T84">
        <f>IF(LEFT(Table_0[[#This Row],[Chg (7D)]],1)="-",-1,1)</f>
        <v>-1</v>
      </c>
      <c r="U84" t="str">
        <f>IF(Table_0[[#This Row],[Chg (7D)]]&lt;&gt;"0%",SUBSTITUTE(REPLACE(Table_0[[#This Row],[Chg (7D)]],1,1,""),"%",""),0)</f>
        <v>8.19</v>
      </c>
      <c r="V84" s="13" t="str">
        <f>RIGHT(Table_0[[#This Row],[Vol (24H)]],1)</f>
        <v>M</v>
      </c>
      <c r="W84" s="13" t="str">
        <f>MID(Table_0[[#This Row],[Vol (24H)]],2,LEN(Table_0[[#This Row],[Vol (24H)]])-2)</f>
        <v>92.62</v>
      </c>
      <c r="X84" s="13" t="str">
        <f>IF(NSEP=".",Table_0[[#This Row],[v2]],SUBSTITUTE(Table_0[[#This Row],[v2]],".",","))</f>
        <v>92,62</v>
      </c>
    </row>
    <row r="85" spans="1:24" x14ac:dyDescent="0.2">
      <c r="A85">
        <v>78</v>
      </c>
      <c r="B85" s="13" t="s">
        <v>32</v>
      </c>
      <c r="C85" s="13" t="s">
        <v>209</v>
      </c>
      <c r="D85" s="13" t="s">
        <v>210</v>
      </c>
      <c r="E85" s="13" t="s">
        <v>661</v>
      </c>
      <c r="F85" s="13" t="s">
        <v>573</v>
      </c>
      <c r="G85" s="13" t="s">
        <v>757</v>
      </c>
      <c r="H85" s="13" t="s">
        <v>285</v>
      </c>
      <c r="I85" s="13" t="s">
        <v>340</v>
      </c>
      <c r="J85" s="13" t="s">
        <v>558</v>
      </c>
      <c r="K85" s="13"/>
      <c r="L85" s="40" t="str">
        <f>CONCATENATE(D85,"_USD")</f>
        <v>DASH_USD</v>
      </c>
      <c r="M85" s="19" t="str">
        <f>SUBSTITUTE(Table_0[[#This Row],[Price (USD)]],",","")</f>
        <v>150.69</v>
      </c>
      <c r="N85" s="20" t="str">
        <f>IF(NSEP=".",Table_0[[#This Row],[RATE]],SUBSTITUTE(Table_0[[#This Row],[RATE]],".",","))</f>
        <v>150,69</v>
      </c>
      <c r="O85" s="21">
        <f>IF(NSEP=".",Table_0[[#This Row],[3]]*Table_0[[#This Row],[2]],SUBSTITUTE(Table_0[[#This Row],[3]],".",",")*Table_0[[#This Row],[2]])</f>
        <v>-0.86</v>
      </c>
      <c r="P85" s="23">
        <f>IF(NSEP=".",Table_0[[#This Row],[7d1]]*Table_0[[#This Row],[7d2]],SUBSTITUTE(Table_0[[#This Row],[7d2]],".",",")*Table_0[[#This Row],[7d1]])</f>
        <v>14.99</v>
      </c>
      <c r="Q85" s="46">
        <f>IF(Table_0[[#This Row],[v1]]="B",Table_0[[#This Row],[v3]]*1000,Table_0[[#This Row],[v3]]*1)</f>
        <v>231.54</v>
      </c>
      <c r="R85">
        <f>IF(LEFT(Table_0[[#This Row],[Chg (24H)]],1)="-",-1,1)</f>
        <v>-1</v>
      </c>
      <c r="S85" t="str">
        <f>IF(Table_0[[#This Row],[Chg (24H)]]&lt;&gt;"0%",SUBSTITUTE(REPLACE(Table_0[[#This Row],[Chg (24H)]],1,1,""),"%",""),0)</f>
        <v>0.86</v>
      </c>
      <c r="T85">
        <f>IF(LEFT(Table_0[[#This Row],[Chg (7D)]],1)="-",-1,1)</f>
        <v>1</v>
      </c>
      <c r="U85" t="str">
        <f>IF(Table_0[[#This Row],[Chg (7D)]]&lt;&gt;"0%",SUBSTITUTE(REPLACE(Table_0[[#This Row],[Chg (7D)]],1,1,""),"%",""),0)</f>
        <v>14.99</v>
      </c>
      <c r="V85" s="13" t="str">
        <f>RIGHT(Table_0[[#This Row],[Vol (24H)]],1)</f>
        <v>M</v>
      </c>
      <c r="W85" s="13" t="str">
        <f>MID(Table_0[[#This Row],[Vol (24H)]],2,LEN(Table_0[[#This Row],[Vol (24H)]])-2)</f>
        <v>231.54</v>
      </c>
      <c r="X85" s="13" t="str">
        <f>IF(NSEP=".",Table_0[[#This Row],[v2]],SUBSTITUTE(Table_0[[#This Row],[v2]],".",","))</f>
        <v>231,54</v>
      </c>
    </row>
    <row r="86" spans="1:24" x14ac:dyDescent="0.2">
      <c r="A86">
        <v>79</v>
      </c>
      <c r="B86" s="13" t="s">
        <v>32</v>
      </c>
      <c r="C86" s="13" t="s">
        <v>211</v>
      </c>
      <c r="D86" s="13" t="s">
        <v>212</v>
      </c>
      <c r="E86" s="13" t="s">
        <v>506</v>
      </c>
      <c r="F86" s="13" t="s">
        <v>573</v>
      </c>
      <c r="G86" s="13" t="s">
        <v>758</v>
      </c>
      <c r="H86" s="13" t="s">
        <v>566</v>
      </c>
      <c r="I86" s="13" t="s">
        <v>440</v>
      </c>
      <c r="J86" s="13" t="s">
        <v>380</v>
      </c>
      <c r="K86" s="13"/>
      <c r="L86" s="40" t="str">
        <f>CONCATENATE(D86,"_USD")</f>
        <v>HT_USD</v>
      </c>
      <c r="M86" s="19" t="str">
        <f>SUBSTITUTE(Table_0[[#This Row],[Price (USD)]],",","")</f>
        <v>10</v>
      </c>
      <c r="N86" s="20" t="str">
        <f>IF(NSEP=".",Table_0[[#This Row],[RATE]],SUBSTITUTE(Table_0[[#This Row],[RATE]],".",","))</f>
        <v>10</v>
      </c>
      <c r="O86" s="21">
        <f>IF(NSEP=".",Table_0[[#This Row],[3]]*Table_0[[#This Row],[2]],SUBSTITUTE(Table_0[[#This Row],[3]],".",",")*Table_0[[#This Row],[2]])</f>
        <v>0.99</v>
      </c>
      <c r="P86" s="23">
        <f>IF(NSEP=".",Table_0[[#This Row],[7d1]]*Table_0[[#This Row],[7d2]],SUBSTITUTE(Table_0[[#This Row],[7d2]],".",",")*Table_0[[#This Row],[7d1]])</f>
        <v>-0.11</v>
      </c>
      <c r="Q86" s="46">
        <f>IF(Table_0[[#This Row],[v1]]="B",Table_0[[#This Row],[v3]]*1000,Table_0[[#This Row],[v3]]*1)</f>
        <v>173.4</v>
      </c>
      <c r="R86">
        <f>IF(LEFT(Table_0[[#This Row],[Chg (24H)]],1)="-",-1,1)</f>
        <v>1</v>
      </c>
      <c r="S86" t="str">
        <f>IF(Table_0[[#This Row],[Chg (24H)]]&lt;&gt;"0%",SUBSTITUTE(REPLACE(Table_0[[#This Row],[Chg (24H)]],1,1,""),"%",""),0)</f>
        <v>0.99</v>
      </c>
      <c r="T86">
        <f>IF(LEFT(Table_0[[#This Row],[Chg (7D)]],1)="-",-1,1)</f>
        <v>-1</v>
      </c>
      <c r="U86" t="str">
        <f>IF(Table_0[[#This Row],[Chg (7D)]]&lt;&gt;"0%",SUBSTITUTE(REPLACE(Table_0[[#This Row],[Chg (7D)]],1,1,""),"%",""),0)</f>
        <v>0.11</v>
      </c>
      <c r="V86" s="13" t="str">
        <f>RIGHT(Table_0[[#This Row],[Vol (24H)]],1)</f>
        <v>M</v>
      </c>
      <c r="W86" s="13" t="str">
        <f>MID(Table_0[[#This Row],[Vol (24H)]],2,LEN(Table_0[[#This Row],[Vol (24H)]])-2)</f>
        <v>173.40</v>
      </c>
      <c r="X86" s="13" t="str">
        <f>IF(NSEP=".",Table_0[[#This Row],[v2]],SUBSTITUTE(Table_0[[#This Row],[v2]],".",","))</f>
        <v>173,40</v>
      </c>
    </row>
    <row r="87" spans="1:24" x14ac:dyDescent="0.2">
      <c r="A87">
        <v>80</v>
      </c>
      <c r="B87" s="13" t="s">
        <v>32</v>
      </c>
      <c r="C87" s="13" t="s">
        <v>213</v>
      </c>
      <c r="D87" s="13" t="s">
        <v>214</v>
      </c>
      <c r="E87" s="13" t="s">
        <v>480</v>
      </c>
      <c r="F87" s="13" t="s">
        <v>634</v>
      </c>
      <c r="G87" s="13" t="s">
        <v>616</v>
      </c>
      <c r="H87" s="13" t="s">
        <v>297</v>
      </c>
      <c r="I87" s="13" t="s">
        <v>318</v>
      </c>
      <c r="J87" s="13" t="s">
        <v>759</v>
      </c>
      <c r="K87" s="13"/>
      <c r="L87" s="40" t="str">
        <f>CONCATENATE(D87,"_USD")</f>
        <v>HOT_USD</v>
      </c>
      <c r="M87" s="19" t="str">
        <f>SUBSTITUTE(Table_0[[#This Row],[Price (USD)]],",","")</f>
        <v>0.008692</v>
      </c>
      <c r="N87" s="20" t="str">
        <f>IF(NSEP=".",Table_0[[#This Row],[RATE]],SUBSTITUTE(Table_0[[#This Row],[RATE]],".",","))</f>
        <v>0,008692</v>
      </c>
      <c r="O87" s="21">
        <f>IF(NSEP=".",Table_0[[#This Row],[3]]*Table_0[[#This Row],[2]],SUBSTITUTE(Table_0[[#This Row],[3]],".",",")*Table_0[[#This Row],[2]])</f>
        <v>-1.07</v>
      </c>
      <c r="P87" s="23">
        <f>IF(NSEP=".",Table_0[[#This Row],[7d1]]*Table_0[[#This Row],[7d2]],SUBSTITUTE(Table_0[[#This Row],[7d2]],".",",")*Table_0[[#This Row],[7d1]])</f>
        <v>16.03</v>
      </c>
      <c r="Q87" s="46">
        <f>IF(Table_0[[#This Row],[v1]]="B",Table_0[[#This Row],[v3]]*1000,Table_0[[#This Row],[v3]]*1)</f>
        <v>111.8</v>
      </c>
      <c r="R87">
        <f>IF(LEFT(Table_0[[#This Row],[Chg (24H)]],1)="-",-1,1)</f>
        <v>-1</v>
      </c>
      <c r="S87" t="str">
        <f>IF(Table_0[[#This Row],[Chg (24H)]]&lt;&gt;"0%",SUBSTITUTE(REPLACE(Table_0[[#This Row],[Chg (24H)]],1,1,""),"%",""),0)</f>
        <v>1.07</v>
      </c>
      <c r="T87">
        <f>IF(LEFT(Table_0[[#This Row],[Chg (7D)]],1)="-",-1,1)</f>
        <v>1</v>
      </c>
      <c r="U87" t="str">
        <f>IF(Table_0[[#This Row],[Chg (7D)]]&lt;&gt;"0%",SUBSTITUTE(REPLACE(Table_0[[#This Row],[Chg (7D)]],1,1,""),"%",""),0)</f>
        <v>16.03</v>
      </c>
      <c r="V87" s="13" t="str">
        <f>RIGHT(Table_0[[#This Row],[Vol (24H)]],1)</f>
        <v>M</v>
      </c>
      <c r="W87" s="13" t="str">
        <f>MID(Table_0[[#This Row],[Vol (24H)]],2,LEN(Table_0[[#This Row],[Vol (24H)]])-2)</f>
        <v>111.80</v>
      </c>
      <c r="X87" s="13" t="str">
        <f>IF(NSEP=".",Table_0[[#This Row],[v2]],SUBSTITUTE(Table_0[[#This Row],[v2]],".",","))</f>
        <v>111,80</v>
      </c>
    </row>
    <row r="88" spans="1:24" x14ac:dyDescent="0.2">
      <c r="A88">
        <v>81</v>
      </c>
      <c r="B88" s="13" t="s">
        <v>32</v>
      </c>
      <c r="C88" s="13" t="s">
        <v>215</v>
      </c>
      <c r="D88" s="13" t="s">
        <v>216</v>
      </c>
      <c r="E88" s="13" t="s">
        <v>435</v>
      </c>
      <c r="F88" s="13" t="s">
        <v>267</v>
      </c>
      <c r="G88" s="13" t="s">
        <v>760</v>
      </c>
      <c r="H88" s="13" t="s">
        <v>72</v>
      </c>
      <c r="I88" s="13" t="s">
        <v>420</v>
      </c>
      <c r="J88" s="13" t="s">
        <v>497</v>
      </c>
      <c r="K88" s="13"/>
      <c r="L88" s="40" t="str">
        <f>CONCATENATE(D88,"_USD")</f>
        <v>COMP_USD</v>
      </c>
      <c r="M88" s="19" t="str">
        <f>SUBSTITUTE(Table_0[[#This Row],[Price (USD)]],",","")</f>
        <v>228.9</v>
      </c>
      <c r="N88" s="20" t="str">
        <f>IF(NSEP=".",Table_0[[#This Row],[RATE]],SUBSTITUTE(Table_0[[#This Row],[RATE]],".",","))</f>
        <v>228,9</v>
      </c>
      <c r="O88" s="21">
        <f>IF(NSEP=".",Table_0[[#This Row],[3]]*Table_0[[#This Row],[2]],SUBSTITUTE(Table_0[[#This Row],[3]],".",",")*Table_0[[#This Row],[2]])</f>
        <v>-2.4300000000000002</v>
      </c>
      <c r="P88" s="23">
        <f>IF(NSEP=".",Table_0[[#This Row],[7d1]]*Table_0[[#This Row],[7d2]],SUBSTITUTE(Table_0[[#This Row],[7d2]],".",",")*Table_0[[#This Row],[7d1]])</f>
        <v>10.1</v>
      </c>
      <c r="Q88" s="46">
        <f>IF(Table_0[[#This Row],[v1]]="B",Table_0[[#This Row],[v3]]*1000,Table_0[[#This Row],[v3]]*1)</f>
        <v>133.81</v>
      </c>
      <c r="R88">
        <f>IF(LEFT(Table_0[[#This Row],[Chg (24H)]],1)="-",-1,1)</f>
        <v>-1</v>
      </c>
      <c r="S88" t="str">
        <f>IF(Table_0[[#This Row],[Chg (24H)]]&lt;&gt;"0%",SUBSTITUTE(REPLACE(Table_0[[#This Row],[Chg (24H)]],1,1,""),"%",""),0)</f>
        <v>2.43</v>
      </c>
      <c r="T88">
        <f>IF(LEFT(Table_0[[#This Row],[Chg (7D)]],1)="-",-1,1)</f>
        <v>1</v>
      </c>
      <c r="U88" t="str">
        <f>IF(Table_0[[#This Row],[Chg (7D)]]&lt;&gt;"0%",SUBSTITUTE(REPLACE(Table_0[[#This Row],[Chg (7D)]],1,1,""),"%",""),0)</f>
        <v>10.10</v>
      </c>
      <c r="V88" s="13" t="str">
        <f>RIGHT(Table_0[[#This Row],[Vol (24H)]],1)</f>
        <v>M</v>
      </c>
      <c r="W88" s="13" t="str">
        <f>MID(Table_0[[#This Row],[Vol (24H)]],2,LEN(Table_0[[#This Row],[Vol (24H)]])-2)</f>
        <v>133.81</v>
      </c>
      <c r="X88" s="13" t="str">
        <f>IF(NSEP=".",Table_0[[#This Row],[v2]],SUBSTITUTE(Table_0[[#This Row],[v2]],".",","))</f>
        <v>133,81</v>
      </c>
    </row>
    <row r="89" spans="1:24" x14ac:dyDescent="0.2">
      <c r="A89">
        <v>82</v>
      </c>
      <c r="B89" s="13" t="s">
        <v>32</v>
      </c>
      <c r="C89" s="13" t="s">
        <v>217</v>
      </c>
      <c r="D89" s="13" t="s">
        <v>218</v>
      </c>
      <c r="E89" s="13" t="s">
        <v>606</v>
      </c>
      <c r="F89" s="13" t="s">
        <v>605</v>
      </c>
      <c r="G89" s="13" t="s">
        <v>761</v>
      </c>
      <c r="H89" s="13" t="s">
        <v>242</v>
      </c>
      <c r="I89" s="13" t="s">
        <v>54</v>
      </c>
      <c r="J89" s="13" t="s">
        <v>490</v>
      </c>
      <c r="K89" s="13"/>
      <c r="L89" s="40" t="str">
        <f>CONCATENATE(D89,"_USD")</f>
        <v>NEXO_USD</v>
      </c>
      <c r="M89" s="19" t="str">
        <f>SUBSTITUTE(Table_0[[#This Row],[Price (USD)]],",","")</f>
        <v>2.43</v>
      </c>
      <c r="N89" s="20" t="str">
        <f>IF(NSEP=".",Table_0[[#This Row],[RATE]],SUBSTITUTE(Table_0[[#This Row],[RATE]],".",","))</f>
        <v>2,43</v>
      </c>
      <c r="O89" s="21">
        <f>IF(NSEP=".",Table_0[[#This Row],[3]]*Table_0[[#This Row],[2]],SUBSTITUTE(Table_0[[#This Row],[3]],".",",")*Table_0[[#This Row],[2]])</f>
        <v>0</v>
      </c>
      <c r="P89" s="23">
        <f>IF(NSEP=".",Table_0[[#This Row],[7d1]]*Table_0[[#This Row],[7d2]],SUBSTITUTE(Table_0[[#This Row],[7d2]],".",",")*Table_0[[#This Row],[7d1]])</f>
        <v>8.77</v>
      </c>
      <c r="Q89" s="46">
        <f>IF(Table_0[[#This Row],[v1]]="B",Table_0[[#This Row],[v3]]*1000,Table_0[[#This Row],[v3]]*1)</f>
        <v>11.23</v>
      </c>
      <c r="R89">
        <f>IF(LEFT(Table_0[[#This Row],[Chg (24H)]],1)="-",-1,1)</f>
        <v>1</v>
      </c>
      <c r="S89">
        <f>IF(Table_0[[#This Row],[Chg (24H)]]&lt;&gt;"0%",SUBSTITUTE(REPLACE(Table_0[[#This Row],[Chg (24H)]],1,1,""),"%",""),0)</f>
        <v>0</v>
      </c>
      <c r="T89">
        <f>IF(LEFT(Table_0[[#This Row],[Chg (7D)]],1)="-",-1,1)</f>
        <v>1</v>
      </c>
      <c r="U89" t="str">
        <f>IF(Table_0[[#This Row],[Chg (7D)]]&lt;&gt;"0%",SUBSTITUTE(REPLACE(Table_0[[#This Row],[Chg (7D)]],1,1,""),"%",""),0)</f>
        <v>8.77</v>
      </c>
      <c r="V89" s="13" t="str">
        <f>RIGHT(Table_0[[#This Row],[Vol (24H)]],1)</f>
        <v>M</v>
      </c>
      <c r="W89" s="13" t="str">
        <f>MID(Table_0[[#This Row],[Vol (24H)]],2,LEN(Table_0[[#This Row],[Vol (24H)]])-2)</f>
        <v>11.23</v>
      </c>
      <c r="X89" s="13" t="str">
        <f>IF(NSEP=".",Table_0[[#This Row],[v2]],SUBSTITUTE(Table_0[[#This Row],[v2]],".",","))</f>
        <v>11,23</v>
      </c>
    </row>
    <row r="90" spans="1:24" x14ac:dyDescent="0.2">
      <c r="A90">
        <v>83</v>
      </c>
      <c r="B90" s="13" t="s">
        <v>32</v>
      </c>
      <c r="C90" s="13" t="s">
        <v>219</v>
      </c>
      <c r="D90" s="13" t="s">
        <v>220</v>
      </c>
      <c r="E90" s="13" t="s">
        <v>53</v>
      </c>
      <c r="F90" s="13" t="s">
        <v>221</v>
      </c>
      <c r="G90" s="13" t="s">
        <v>762</v>
      </c>
      <c r="H90" s="13" t="s">
        <v>72</v>
      </c>
      <c r="I90" s="13" t="s">
        <v>324</v>
      </c>
      <c r="J90" s="13" t="s">
        <v>254</v>
      </c>
      <c r="K90" s="13"/>
      <c r="L90" s="40" t="str">
        <f>CONCATENATE(D90,"_USD")</f>
        <v>TUSD_USD</v>
      </c>
      <c r="M90" s="19" t="str">
        <f>SUBSTITUTE(Table_0[[#This Row],[Price (USD)]],",","")</f>
        <v>0.9995</v>
      </c>
      <c r="N90" s="20" t="str">
        <f>IF(NSEP=".",Table_0[[#This Row],[RATE]],SUBSTITUTE(Table_0[[#This Row],[RATE]],".",","))</f>
        <v>0,9995</v>
      </c>
      <c r="O90" s="21">
        <f>IF(NSEP=".",Table_0[[#This Row],[3]]*Table_0[[#This Row],[2]],SUBSTITUTE(Table_0[[#This Row],[3]],".",",")*Table_0[[#This Row],[2]])</f>
        <v>-0.02</v>
      </c>
      <c r="P90" s="23">
        <f>IF(NSEP=".",Table_0[[#This Row],[7d1]]*Table_0[[#This Row],[7d2]],SUBSTITUTE(Table_0[[#This Row],[7d2]],".",",")*Table_0[[#This Row],[7d1]])</f>
        <v>0.04</v>
      </c>
      <c r="Q90" s="46">
        <f>IF(Table_0[[#This Row],[v1]]="B",Table_0[[#This Row],[v3]]*1000,Table_0[[#This Row],[v3]]*1)</f>
        <v>132.51</v>
      </c>
      <c r="R90">
        <f>IF(LEFT(Table_0[[#This Row],[Chg (24H)]],1)="-",-1,1)</f>
        <v>-1</v>
      </c>
      <c r="S90" t="str">
        <f>IF(Table_0[[#This Row],[Chg (24H)]]&lt;&gt;"0%",SUBSTITUTE(REPLACE(Table_0[[#This Row],[Chg (24H)]],1,1,""),"%",""),0)</f>
        <v>0.02</v>
      </c>
      <c r="T90">
        <f>IF(LEFT(Table_0[[#This Row],[Chg (7D)]],1)="-",-1,1)</f>
        <v>1</v>
      </c>
      <c r="U90" t="str">
        <f>IF(Table_0[[#This Row],[Chg (7D)]]&lt;&gt;"0%",SUBSTITUTE(REPLACE(Table_0[[#This Row],[Chg (7D)]],1,1,""),"%",""),0)</f>
        <v>0.04</v>
      </c>
      <c r="V90" s="13" t="str">
        <f>RIGHT(Table_0[[#This Row],[Vol (24H)]],1)</f>
        <v>M</v>
      </c>
      <c r="W90" s="13" t="str">
        <f>MID(Table_0[[#This Row],[Vol (24H)]],2,LEN(Table_0[[#This Row],[Vol (24H)]])-2)</f>
        <v>132.51</v>
      </c>
      <c r="X90" s="13" t="str">
        <f>IF(NSEP=".",Table_0[[#This Row],[v2]],SUBSTITUTE(Table_0[[#This Row],[v2]],".",","))</f>
        <v>132,51</v>
      </c>
    </row>
    <row r="91" spans="1:24" x14ac:dyDescent="0.2">
      <c r="A91">
        <v>84</v>
      </c>
      <c r="B91" s="13" t="s">
        <v>32</v>
      </c>
      <c r="C91" s="13" t="s">
        <v>223</v>
      </c>
      <c r="D91" s="13" t="s">
        <v>224</v>
      </c>
      <c r="E91" s="13" t="s">
        <v>836</v>
      </c>
      <c r="F91" s="13" t="s">
        <v>299</v>
      </c>
      <c r="G91" s="13" t="s">
        <v>763</v>
      </c>
      <c r="H91" s="13" t="s">
        <v>551</v>
      </c>
      <c r="I91" s="13" t="s">
        <v>553</v>
      </c>
      <c r="J91" s="13" t="s">
        <v>764</v>
      </c>
      <c r="K91" s="13"/>
      <c r="L91" s="40" t="str">
        <f>CONCATENATE(D91,"_USD")</f>
        <v>IOTX_USD</v>
      </c>
      <c r="M91" s="19" t="str">
        <f>SUBSTITUTE(Table_0[[#This Row],[Price (USD)]],",","")</f>
        <v>0.134772</v>
      </c>
      <c r="N91" s="20" t="str">
        <f>IF(NSEP=".",Table_0[[#This Row],[RATE]],SUBSTITUTE(Table_0[[#This Row],[RATE]],".",","))</f>
        <v>0,134772</v>
      </c>
      <c r="O91" s="21">
        <f>IF(NSEP=".",Table_0[[#This Row],[3]]*Table_0[[#This Row],[2]],SUBSTITUTE(Table_0[[#This Row],[3]],".",",")*Table_0[[#This Row],[2]])</f>
        <v>-5.68</v>
      </c>
      <c r="P91" s="23">
        <f>IF(NSEP=".",Table_0[[#This Row],[7d1]]*Table_0[[#This Row],[7d2]],SUBSTITUTE(Table_0[[#This Row],[7d2]],".",",")*Table_0[[#This Row],[7d1]])</f>
        <v>17.61</v>
      </c>
      <c r="Q91" s="46">
        <f>IF(Table_0[[#This Row],[v1]]="B",Table_0[[#This Row],[v3]]*1000,Table_0[[#This Row],[v3]]*1)</f>
        <v>82.2</v>
      </c>
      <c r="R91">
        <f>IF(LEFT(Table_0[[#This Row],[Chg (24H)]],1)="-",-1,1)</f>
        <v>-1</v>
      </c>
      <c r="S91" t="str">
        <f>IF(Table_0[[#This Row],[Chg (24H)]]&lt;&gt;"0%",SUBSTITUTE(REPLACE(Table_0[[#This Row],[Chg (24H)]],1,1,""),"%",""),0)</f>
        <v>5.68</v>
      </c>
      <c r="T91">
        <f>IF(LEFT(Table_0[[#This Row],[Chg (7D)]],1)="-",-1,1)</f>
        <v>1</v>
      </c>
      <c r="U91" t="str">
        <f>IF(Table_0[[#This Row],[Chg (7D)]]&lt;&gt;"0%",SUBSTITUTE(REPLACE(Table_0[[#This Row],[Chg (7D)]],1,1,""),"%",""),0)</f>
        <v>17.61</v>
      </c>
      <c r="V91" s="13" t="str">
        <f>RIGHT(Table_0[[#This Row],[Vol (24H)]],1)</f>
        <v>M</v>
      </c>
      <c r="W91" s="13" t="str">
        <f>MID(Table_0[[#This Row],[Vol (24H)]],2,LEN(Table_0[[#This Row],[Vol (24H)]])-2)</f>
        <v>82.20</v>
      </c>
      <c r="X91" s="13" t="str">
        <f>IF(NSEP=".",Table_0[[#This Row],[v2]],SUBSTITUTE(Table_0[[#This Row],[v2]],".",","))</f>
        <v>82,20</v>
      </c>
    </row>
    <row r="92" spans="1:24" x14ac:dyDescent="0.2">
      <c r="A92">
        <v>85</v>
      </c>
      <c r="B92" s="13" t="s">
        <v>32</v>
      </c>
      <c r="C92" s="13" t="s">
        <v>225</v>
      </c>
      <c r="D92" s="13" t="s">
        <v>226</v>
      </c>
      <c r="E92" s="13" t="s">
        <v>630</v>
      </c>
      <c r="F92" s="13" t="s">
        <v>227</v>
      </c>
      <c r="G92" s="13" t="s">
        <v>765</v>
      </c>
      <c r="H92" s="13" t="s">
        <v>311</v>
      </c>
      <c r="I92" s="13" t="s">
        <v>389</v>
      </c>
      <c r="J92" s="13" t="s">
        <v>482</v>
      </c>
      <c r="K92" s="13"/>
      <c r="L92" s="40" t="str">
        <f>CONCATENATE(D92,"_USD")</f>
        <v>XEM_USD</v>
      </c>
      <c r="M92" s="19" t="str">
        <f>SUBSTITUTE(Table_0[[#This Row],[Price (USD)]],",","")</f>
        <v>0.13715</v>
      </c>
      <c r="N92" s="20" t="str">
        <f>IF(NSEP=".",Table_0[[#This Row],[RATE]],SUBSTITUTE(Table_0[[#This Row],[RATE]],".",","))</f>
        <v>0,13715</v>
      </c>
      <c r="O92" s="21">
        <f>IF(NSEP=".",Table_0[[#This Row],[3]]*Table_0[[#This Row],[2]],SUBSTITUTE(Table_0[[#This Row],[3]],".",",")*Table_0[[#This Row],[2]])</f>
        <v>-1.66</v>
      </c>
      <c r="P92" s="23">
        <f>IF(NSEP=".",Table_0[[#This Row],[7d1]]*Table_0[[#This Row],[7d2]],SUBSTITUTE(Table_0[[#This Row],[7d2]],".",",")*Table_0[[#This Row],[7d1]])</f>
        <v>4.25</v>
      </c>
      <c r="Q92" s="46">
        <f>IF(Table_0[[#This Row],[v1]]="B",Table_0[[#This Row],[v3]]*1000,Table_0[[#This Row],[v3]]*1)</f>
        <v>183.65</v>
      </c>
      <c r="R92">
        <f>IF(LEFT(Table_0[[#This Row],[Chg (24H)]],1)="-",-1,1)</f>
        <v>-1</v>
      </c>
      <c r="S92" t="str">
        <f>IF(Table_0[[#This Row],[Chg (24H)]]&lt;&gt;"0%",SUBSTITUTE(REPLACE(Table_0[[#This Row],[Chg (24H)]],1,1,""),"%",""),0)</f>
        <v>1.66</v>
      </c>
      <c r="T92">
        <f>IF(LEFT(Table_0[[#This Row],[Chg (7D)]],1)="-",-1,1)</f>
        <v>1</v>
      </c>
      <c r="U92" t="str">
        <f>IF(Table_0[[#This Row],[Chg (7D)]]&lt;&gt;"0%",SUBSTITUTE(REPLACE(Table_0[[#This Row],[Chg (7D)]],1,1,""),"%",""),0)</f>
        <v>4.25</v>
      </c>
      <c r="V92" s="13" t="str">
        <f>RIGHT(Table_0[[#This Row],[Vol (24H)]],1)</f>
        <v>M</v>
      </c>
      <c r="W92" s="13" t="str">
        <f>MID(Table_0[[#This Row],[Vol (24H)]],2,LEN(Table_0[[#This Row],[Vol (24H)]])-2)</f>
        <v>183.65</v>
      </c>
      <c r="X92" s="13" t="str">
        <f>IF(NSEP=".",Table_0[[#This Row],[v2]],SUBSTITUTE(Table_0[[#This Row],[v2]],".",","))</f>
        <v>183,65</v>
      </c>
    </row>
    <row r="93" spans="1:24" x14ac:dyDescent="0.2">
      <c r="A93">
        <v>86</v>
      </c>
      <c r="B93" s="13" t="s">
        <v>32</v>
      </c>
      <c r="C93" s="13" t="s">
        <v>230</v>
      </c>
      <c r="D93" s="13" t="s">
        <v>231</v>
      </c>
      <c r="E93" s="13" t="s">
        <v>375</v>
      </c>
      <c r="F93" s="13" t="s">
        <v>268</v>
      </c>
      <c r="G93" s="13" t="s">
        <v>432</v>
      </c>
      <c r="H93" s="13" t="s">
        <v>131</v>
      </c>
      <c r="I93" s="13" t="s">
        <v>353</v>
      </c>
      <c r="J93" s="13" t="s">
        <v>583</v>
      </c>
      <c r="K93" s="13"/>
      <c r="L93" s="40" t="str">
        <f>CONCATENATE(D93,"_USD")</f>
        <v>MINA_USD</v>
      </c>
      <c r="M93" s="19" t="str">
        <f>SUBSTITUTE(Table_0[[#This Row],[Price (USD)]],",","")</f>
        <v>3.669</v>
      </c>
      <c r="N93" s="20" t="str">
        <f>IF(NSEP=".",Table_0[[#This Row],[RATE]],SUBSTITUTE(Table_0[[#This Row],[RATE]],".",","))</f>
        <v>3,669</v>
      </c>
      <c r="O93" s="21">
        <f>IF(NSEP=".",Table_0[[#This Row],[3]]*Table_0[[#This Row],[2]],SUBSTITUTE(Table_0[[#This Row],[3]],".",",")*Table_0[[#This Row],[2]])</f>
        <v>0.52</v>
      </c>
      <c r="P93" s="23">
        <f>IF(NSEP=".",Table_0[[#This Row],[7d1]]*Table_0[[#This Row],[7d2]],SUBSTITUTE(Table_0[[#This Row],[7d2]],".",",")*Table_0[[#This Row],[7d1]])</f>
        <v>11.59</v>
      </c>
      <c r="Q93" s="46">
        <f>IF(Table_0[[#This Row],[v1]]="B",Table_0[[#This Row],[v3]]*1000,Table_0[[#This Row],[v3]]*1)</f>
        <v>32.65</v>
      </c>
      <c r="R93">
        <f>IF(LEFT(Table_0[[#This Row],[Chg (24H)]],1)="-",-1,1)</f>
        <v>1</v>
      </c>
      <c r="S93" t="str">
        <f>IF(Table_0[[#This Row],[Chg (24H)]]&lt;&gt;"0%",SUBSTITUTE(REPLACE(Table_0[[#This Row],[Chg (24H)]],1,1,""),"%",""),0)</f>
        <v>0.52</v>
      </c>
      <c r="T93">
        <f>IF(LEFT(Table_0[[#This Row],[Chg (7D)]],1)="-",-1,1)</f>
        <v>1</v>
      </c>
      <c r="U93" t="str">
        <f>IF(Table_0[[#This Row],[Chg (7D)]]&lt;&gt;"0%",SUBSTITUTE(REPLACE(Table_0[[#This Row],[Chg (7D)]],1,1,""),"%",""),0)</f>
        <v>11.59</v>
      </c>
      <c r="V93" s="13" t="str">
        <f>RIGHT(Table_0[[#This Row],[Vol (24H)]],1)</f>
        <v>M</v>
      </c>
      <c r="W93" s="13" t="str">
        <f>MID(Table_0[[#This Row],[Vol (24H)]],2,LEN(Table_0[[#This Row],[Vol (24H)]])-2)</f>
        <v>32.65</v>
      </c>
      <c r="X93" s="13" t="str">
        <f>IF(NSEP=".",Table_0[[#This Row],[v2]],SUBSTITUTE(Table_0[[#This Row],[v2]],".",","))</f>
        <v>32,65</v>
      </c>
    </row>
    <row r="94" spans="1:24" x14ac:dyDescent="0.2">
      <c r="A94">
        <v>87</v>
      </c>
      <c r="B94" s="13" t="s">
        <v>32</v>
      </c>
      <c r="C94" s="13" t="s">
        <v>234</v>
      </c>
      <c r="D94" s="13" t="s">
        <v>235</v>
      </c>
      <c r="E94" s="13" t="s">
        <v>431</v>
      </c>
      <c r="F94" s="13" t="s">
        <v>412</v>
      </c>
      <c r="G94" s="13" t="s">
        <v>766</v>
      </c>
      <c r="H94" s="13" t="s">
        <v>202</v>
      </c>
      <c r="I94" s="13" t="s">
        <v>398</v>
      </c>
      <c r="J94" s="13" t="s">
        <v>439</v>
      </c>
      <c r="K94" s="13"/>
      <c r="L94" s="40" t="str">
        <f>CONCATENATE(D94,"_USD")</f>
        <v>1INCH_USD</v>
      </c>
      <c r="M94" s="19" t="str">
        <f>SUBSTITUTE(Table_0[[#This Row],[Price (USD)]],",","")</f>
        <v>2.757</v>
      </c>
      <c r="N94" s="20" t="str">
        <f>IF(NSEP=".",Table_0[[#This Row],[RATE]],SUBSTITUTE(Table_0[[#This Row],[RATE]],".",","))</f>
        <v>2,757</v>
      </c>
      <c r="O94" s="21">
        <f>IF(NSEP=".",Table_0[[#This Row],[3]]*Table_0[[#This Row],[2]],SUBSTITUTE(Table_0[[#This Row],[3]],".",",")*Table_0[[#This Row],[2]])</f>
        <v>-3.3</v>
      </c>
      <c r="P94" s="23">
        <f>IF(NSEP=".",Table_0[[#This Row],[7d1]]*Table_0[[#This Row],[7d2]],SUBSTITUTE(Table_0[[#This Row],[7d2]],".",",")*Table_0[[#This Row],[7d1]])</f>
        <v>7.27</v>
      </c>
      <c r="Q94" s="46">
        <f>IF(Table_0[[#This Row],[v1]]="B",Table_0[[#This Row],[v3]]*1000,Table_0[[#This Row],[v3]]*1)</f>
        <v>150.62</v>
      </c>
      <c r="R94">
        <f>IF(LEFT(Table_0[[#This Row],[Chg (24H)]],1)="-",-1,1)</f>
        <v>-1</v>
      </c>
      <c r="S94" t="str">
        <f>IF(Table_0[[#This Row],[Chg (24H)]]&lt;&gt;"0%",SUBSTITUTE(REPLACE(Table_0[[#This Row],[Chg (24H)]],1,1,""),"%",""),0)</f>
        <v>3.30</v>
      </c>
      <c r="T94">
        <f>IF(LEFT(Table_0[[#This Row],[Chg (7D)]],1)="-",-1,1)</f>
        <v>1</v>
      </c>
      <c r="U94" t="str">
        <f>IF(Table_0[[#This Row],[Chg (7D)]]&lt;&gt;"0%",SUBSTITUTE(REPLACE(Table_0[[#This Row],[Chg (7D)]],1,1,""),"%",""),0)</f>
        <v>7.27</v>
      </c>
      <c r="V94" s="13" t="str">
        <f>RIGHT(Table_0[[#This Row],[Vol (24H)]],1)</f>
        <v>M</v>
      </c>
      <c r="W94" s="13" t="str">
        <f>MID(Table_0[[#This Row],[Vol (24H)]],2,LEN(Table_0[[#This Row],[Vol (24H)]])-2)</f>
        <v>150.62</v>
      </c>
      <c r="X94" s="13" t="str">
        <f>IF(NSEP=".",Table_0[[#This Row],[v2]],SUBSTITUTE(Table_0[[#This Row],[v2]],".",","))</f>
        <v>150,62</v>
      </c>
    </row>
    <row r="95" spans="1:24" x14ac:dyDescent="0.2">
      <c r="A95">
        <v>88</v>
      </c>
      <c r="B95" s="13" t="s">
        <v>32</v>
      </c>
      <c r="C95" s="13" t="s">
        <v>232</v>
      </c>
      <c r="D95" s="13" t="s">
        <v>233</v>
      </c>
      <c r="E95" s="13" t="s">
        <v>798</v>
      </c>
      <c r="F95" s="13" t="s">
        <v>114</v>
      </c>
      <c r="G95" s="13" t="s">
        <v>767</v>
      </c>
      <c r="H95" s="13" t="s">
        <v>131</v>
      </c>
      <c r="I95" s="13" t="s">
        <v>400</v>
      </c>
      <c r="J95" s="13" t="s">
        <v>589</v>
      </c>
      <c r="K95" s="13"/>
      <c r="L95" s="40" t="str">
        <f>CONCATENATE(D95,"_USD")</f>
        <v>TFUEL_USD</v>
      </c>
      <c r="M95" s="19" t="str">
        <f>SUBSTITUTE(Table_0[[#This Row],[Price (USD)]],",","")</f>
        <v>0.2195</v>
      </c>
      <c r="N95" s="20" t="str">
        <f>IF(NSEP=".",Table_0[[#This Row],[RATE]],SUBSTITUTE(Table_0[[#This Row],[RATE]],".",","))</f>
        <v>0,2195</v>
      </c>
      <c r="O95" s="21">
        <f>IF(NSEP=".",Table_0[[#This Row],[3]]*Table_0[[#This Row],[2]],SUBSTITUTE(Table_0[[#This Row],[3]],".",",")*Table_0[[#This Row],[2]])</f>
        <v>0.32</v>
      </c>
      <c r="P95" s="23">
        <f>IF(NSEP=".",Table_0[[#This Row],[7d1]]*Table_0[[#This Row],[7d2]],SUBSTITUTE(Table_0[[#This Row],[7d2]],".",",")*Table_0[[#This Row],[7d1]])</f>
        <v>10.65</v>
      </c>
      <c r="Q95" s="46">
        <f>IF(Table_0[[#This Row],[v1]]="B",Table_0[[#This Row],[v3]]*1000,Table_0[[#This Row],[v3]]*1)</f>
        <v>28.83</v>
      </c>
      <c r="R95">
        <f>IF(LEFT(Table_0[[#This Row],[Chg (24H)]],1)="-",-1,1)</f>
        <v>1</v>
      </c>
      <c r="S95" t="str">
        <f>IF(Table_0[[#This Row],[Chg (24H)]]&lt;&gt;"0%",SUBSTITUTE(REPLACE(Table_0[[#This Row],[Chg (24H)]],1,1,""),"%",""),0)</f>
        <v>0.32</v>
      </c>
      <c r="T95">
        <f>IF(LEFT(Table_0[[#This Row],[Chg (7D)]],1)="-",-1,1)</f>
        <v>1</v>
      </c>
      <c r="U95" t="str">
        <f>IF(Table_0[[#This Row],[Chg (7D)]]&lt;&gt;"0%",SUBSTITUTE(REPLACE(Table_0[[#This Row],[Chg (7D)]],1,1,""),"%",""),0)</f>
        <v>10.65</v>
      </c>
      <c r="V95" s="13" t="str">
        <f>RIGHT(Table_0[[#This Row],[Vol (24H)]],1)</f>
        <v>M</v>
      </c>
      <c r="W95" s="13" t="str">
        <f>MID(Table_0[[#This Row],[Vol (24H)]],2,LEN(Table_0[[#This Row],[Vol (24H)]])-2)</f>
        <v>28.83</v>
      </c>
      <c r="X95" s="13" t="str">
        <f>IF(NSEP=".",Table_0[[#This Row],[v2]],SUBSTITUTE(Table_0[[#This Row],[v2]],".",","))</f>
        <v>28,83</v>
      </c>
    </row>
    <row r="96" spans="1:24" x14ac:dyDescent="0.2">
      <c r="A96">
        <v>89</v>
      </c>
      <c r="B96" s="13" t="s">
        <v>32</v>
      </c>
      <c r="C96" s="13" t="s">
        <v>228</v>
      </c>
      <c r="D96" s="13" t="s">
        <v>229</v>
      </c>
      <c r="E96" s="13" t="s">
        <v>837</v>
      </c>
      <c r="F96" s="13" t="s">
        <v>60</v>
      </c>
      <c r="G96" s="13" t="s">
        <v>768</v>
      </c>
      <c r="H96" s="13" t="s">
        <v>106</v>
      </c>
      <c r="I96" s="13" t="s">
        <v>365</v>
      </c>
      <c r="J96" s="13" t="s">
        <v>378</v>
      </c>
      <c r="K96" s="13"/>
      <c r="L96" s="40" t="str">
        <f>CONCATENATE(D96,"_USD")</f>
        <v>YFI_USD</v>
      </c>
      <c r="M96" s="19" t="str">
        <f>SUBSTITUTE(Table_0[[#This Row],[Price (USD)]],",","")</f>
        <v>31253.25</v>
      </c>
      <c r="N96" s="20" t="str">
        <f>IF(NSEP=".",Table_0[[#This Row],[RATE]],SUBSTITUTE(Table_0[[#This Row],[RATE]],".",","))</f>
        <v>31253,25</v>
      </c>
      <c r="O96" s="21">
        <f>IF(NSEP=".",Table_0[[#This Row],[3]]*Table_0[[#This Row],[2]],SUBSTITUTE(Table_0[[#This Row],[3]],".",",")*Table_0[[#This Row],[2]])</f>
        <v>-1.4</v>
      </c>
      <c r="P96" s="23">
        <f>IF(NSEP=".",Table_0[[#This Row],[7d1]]*Table_0[[#This Row],[7d2]],SUBSTITUTE(Table_0[[#This Row],[7d2]],".",",")*Table_0[[#This Row],[7d1]])</f>
        <v>2.65</v>
      </c>
      <c r="Q96" s="46">
        <f>IF(Table_0[[#This Row],[v1]]="B",Table_0[[#This Row],[v3]]*1000,Table_0[[#This Row],[v3]]*1)</f>
        <v>266.95999999999998</v>
      </c>
      <c r="R96">
        <f>IF(LEFT(Table_0[[#This Row],[Chg (24H)]],1)="-",-1,1)</f>
        <v>-1</v>
      </c>
      <c r="S96" t="str">
        <f>IF(Table_0[[#This Row],[Chg (24H)]]&lt;&gt;"0%",SUBSTITUTE(REPLACE(Table_0[[#This Row],[Chg (24H)]],1,1,""),"%",""),0)</f>
        <v>1.40</v>
      </c>
      <c r="T96">
        <f>IF(LEFT(Table_0[[#This Row],[Chg (7D)]],1)="-",-1,1)</f>
        <v>1</v>
      </c>
      <c r="U96" t="str">
        <f>IF(Table_0[[#This Row],[Chg (7D)]]&lt;&gt;"0%",SUBSTITUTE(REPLACE(Table_0[[#This Row],[Chg (7D)]],1,1,""),"%",""),0)</f>
        <v>2.65</v>
      </c>
      <c r="V96" s="13" t="str">
        <f>RIGHT(Table_0[[#This Row],[Vol (24H)]],1)</f>
        <v>M</v>
      </c>
      <c r="W96" s="13" t="str">
        <f>MID(Table_0[[#This Row],[Vol (24H)]],2,LEN(Table_0[[#This Row],[Vol (24H)]])-2)</f>
        <v>266.96</v>
      </c>
      <c r="X96" s="13" t="str">
        <f>IF(NSEP=".",Table_0[[#This Row],[v2]],SUBSTITUTE(Table_0[[#This Row],[v2]],".",","))</f>
        <v>266,96</v>
      </c>
    </row>
    <row r="97" spans="1:24" x14ac:dyDescent="0.2">
      <c r="A97">
        <v>90</v>
      </c>
      <c r="B97" s="13" t="s">
        <v>32</v>
      </c>
      <c r="C97" s="13" t="s">
        <v>236</v>
      </c>
      <c r="D97" s="13" t="s">
        <v>237</v>
      </c>
      <c r="E97" s="13" t="s">
        <v>838</v>
      </c>
      <c r="F97" s="13" t="s">
        <v>493</v>
      </c>
      <c r="G97" s="13" t="s">
        <v>769</v>
      </c>
      <c r="H97" s="13" t="s">
        <v>103</v>
      </c>
      <c r="I97" s="13" t="s">
        <v>427</v>
      </c>
      <c r="J97" s="13" t="s">
        <v>570</v>
      </c>
      <c r="K97" s="13"/>
      <c r="L97" s="40" t="str">
        <f>CONCATENATE(D97,"_USD")</f>
        <v>ROSE_USD</v>
      </c>
      <c r="M97" s="19" t="str">
        <f>SUBSTITUTE(Table_0[[#This Row],[Price (USD)]],",","")</f>
        <v>0.3235</v>
      </c>
      <c r="N97" s="20" t="str">
        <f>IF(NSEP=".",Table_0[[#This Row],[RATE]],SUBSTITUTE(Table_0[[#This Row],[RATE]],".",","))</f>
        <v>0,3235</v>
      </c>
      <c r="O97" s="21">
        <f>IF(NSEP=".",Table_0[[#This Row],[3]]*Table_0[[#This Row],[2]],SUBSTITUTE(Table_0[[#This Row],[3]],".",",")*Table_0[[#This Row],[2]])</f>
        <v>4.1100000000000003</v>
      </c>
      <c r="P97" s="23">
        <f>IF(NSEP=".",Table_0[[#This Row],[7d1]]*Table_0[[#This Row],[7d2]],SUBSTITUTE(Table_0[[#This Row],[7d2]],".",",")*Table_0[[#This Row],[7d1]])</f>
        <v>23.21</v>
      </c>
      <c r="Q97" s="46">
        <f>IF(Table_0[[#This Row],[v1]]="B",Table_0[[#This Row],[v3]]*1000,Table_0[[#This Row],[v3]]*1)</f>
        <v>101</v>
      </c>
      <c r="R97">
        <f>IF(LEFT(Table_0[[#This Row],[Chg (24H)]],1)="-",-1,1)</f>
        <v>1</v>
      </c>
      <c r="S97" t="str">
        <f>IF(Table_0[[#This Row],[Chg (24H)]]&lt;&gt;"0%",SUBSTITUTE(REPLACE(Table_0[[#This Row],[Chg (24H)]],1,1,""),"%",""),0)</f>
        <v>4.11</v>
      </c>
      <c r="T97">
        <f>IF(LEFT(Table_0[[#This Row],[Chg (7D)]],1)="-",-1,1)</f>
        <v>1</v>
      </c>
      <c r="U97" t="str">
        <f>IF(Table_0[[#This Row],[Chg (7D)]]&lt;&gt;"0%",SUBSTITUTE(REPLACE(Table_0[[#This Row],[Chg (7D)]],1,1,""),"%",""),0)</f>
        <v>23.21</v>
      </c>
      <c r="V97" s="13" t="str">
        <f>RIGHT(Table_0[[#This Row],[Vol (24H)]],1)</f>
        <v>M</v>
      </c>
      <c r="W97" s="13" t="str">
        <f>MID(Table_0[[#This Row],[Vol (24H)]],2,LEN(Table_0[[#This Row],[Vol (24H)]])-2)</f>
        <v>101.00</v>
      </c>
      <c r="X97" s="13" t="str">
        <f>IF(NSEP=".",Table_0[[#This Row],[v2]],SUBSTITUTE(Table_0[[#This Row],[v2]],".",","))</f>
        <v>101,00</v>
      </c>
    </row>
    <row r="98" spans="1:24" x14ac:dyDescent="0.2">
      <c r="A98">
        <v>91</v>
      </c>
      <c r="B98" s="13" t="s">
        <v>32</v>
      </c>
      <c r="C98" s="13" t="s">
        <v>238</v>
      </c>
      <c r="D98" s="13" t="s">
        <v>239</v>
      </c>
      <c r="E98" s="13" t="s">
        <v>629</v>
      </c>
      <c r="F98" s="13" t="s">
        <v>346</v>
      </c>
      <c r="G98" s="13" t="s">
        <v>770</v>
      </c>
      <c r="H98" s="13" t="s">
        <v>138</v>
      </c>
      <c r="I98" s="13" t="s">
        <v>445</v>
      </c>
      <c r="J98" s="13" t="s">
        <v>771</v>
      </c>
      <c r="K98" s="13"/>
      <c r="L98" s="40" t="str">
        <f>CONCATENATE(D98,"_USD")</f>
        <v>ICX_USD</v>
      </c>
      <c r="M98" s="19" t="str">
        <f>SUBSTITUTE(Table_0[[#This Row],[Price (USD)]],",","")</f>
        <v>1.58706</v>
      </c>
      <c r="N98" s="20" t="str">
        <f>IF(NSEP=".",Table_0[[#This Row],[RATE]],SUBSTITUTE(Table_0[[#This Row],[RATE]],".",","))</f>
        <v>1,58706</v>
      </c>
      <c r="O98" s="21">
        <f>IF(NSEP=".",Table_0[[#This Row],[3]]*Table_0[[#This Row],[2]],SUBSTITUTE(Table_0[[#This Row],[3]],".",",")*Table_0[[#This Row],[2]])</f>
        <v>10.01</v>
      </c>
      <c r="P98" s="23">
        <f>IF(NSEP=".",Table_0[[#This Row],[7d1]]*Table_0[[#This Row],[7d2]],SUBSTITUTE(Table_0[[#This Row],[7d2]],".",",")*Table_0[[#This Row],[7d1]])</f>
        <v>28.55</v>
      </c>
      <c r="Q98" s="46">
        <f>IF(Table_0[[#This Row],[v1]]="B",Table_0[[#This Row],[v3]]*1000,Table_0[[#This Row],[v3]]*1)</f>
        <v>69.27</v>
      </c>
      <c r="R98">
        <f>IF(LEFT(Table_0[[#This Row],[Chg (24H)]],1)="-",-1,1)</f>
        <v>1</v>
      </c>
      <c r="S98" t="str">
        <f>IF(Table_0[[#This Row],[Chg (24H)]]&lt;&gt;"0%",SUBSTITUTE(REPLACE(Table_0[[#This Row],[Chg (24H)]],1,1,""),"%",""),0)</f>
        <v>10.01</v>
      </c>
      <c r="T98">
        <f>IF(LEFT(Table_0[[#This Row],[Chg (7D)]],1)="-",-1,1)</f>
        <v>1</v>
      </c>
      <c r="U98" t="str">
        <f>IF(Table_0[[#This Row],[Chg (7D)]]&lt;&gt;"0%",SUBSTITUTE(REPLACE(Table_0[[#This Row],[Chg (7D)]],1,1,""),"%",""),0)</f>
        <v>28.55</v>
      </c>
      <c r="V98" s="13" t="str">
        <f>RIGHT(Table_0[[#This Row],[Vol (24H)]],1)</f>
        <v>M</v>
      </c>
      <c r="W98" s="13" t="str">
        <f>MID(Table_0[[#This Row],[Vol (24H)]],2,LEN(Table_0[[#This Row],[Vol (24H)]])-2)</f>
        <v>69.27</v>
      </c>
      <c r="X98" s="13" t="str">
        <f>IF(NSEP=".",Table_0[[#This Row],[v2]],SUBSTITUTE(Table_0[[#This Row],[v2]],".",","))</f>
        <v>69,27</v>
      </c>
    </row>
    <row r="99" spans="1:24" x14ac:dyDescent="0.2">
      <c r="A99">
        <v>92</v>
      </c>
      <c r="B99" s="13" t="s">
        <v>32</v>
      </c>
      <c r="C99" s="13" t="s">
        <v>240</v>
      </c>
      <c r="D99" s="13" t="s">
        <v>241</v>
      </c>
      <c r="E99" s="13" t="s">
        <v>839</v>
      </c>
      <c r="F99" s="13" t="s">
        <v>433</v>
      </c>
      <c r="G99" s="13" t="s">
        <v>772</v>
      </c>
      <c r="H99" s="13" t="s">
        <v>242</v>
      </c>
      <c r="I99" s="13" t="s">
        <v>475</v>
      </c>
      <c r="J99" s="13" t="s">
        <v>491</v>
      </c>
      <c r="K99" s="13"/>
      <c r="L99" s="40" t="str">
        <f>CONCATENATE(D99,"_USD")</f>
        <v>DCR_USD</v>
      </c>
      <c r="M99" s="19" t="str">
        <f>SUBSTITUTE(Table_0[[#This Row],[Price (USD)]],",","")</f>
        <v>77.9892</v>
      </c>
      <c r="N99" s="20" t="str">
        <f>IF(NSEP=".",Table_0[[#This Row],[RATE]],SUBSTITUTE(Table_0[[#This Row],[RATE]],".",","))</f>
        <v>77,9892</v>
      </c>
      <c r="O99" s="21">
        <f>IF(NSEP=".",Table_0[[#This Row],[3]]*Table_0[[#This Row],[2]],SUBSTITUTE(Table_0[[#This Row],[3]],".",",")*Table_0[[#This Row],[2]])</f>
        <v>1.47</v>
      </c>
      <c r="P99" s="23">
        <f>IF(NSEP=".",Table_0[[#This Row],[7d1]]*Table_0[[#This Row],[7d2]],SUBSTITUTE(Table_0[[#This Row],[7d2]],".",",")*Table_0[[#This Row],[7d1]])</f>
        <v>20.68</v>
      </c>
      <c r="Q99" s="46">
        <f>IF(Table_0[[#This Row],[v1]]="B",Table_0[[#This Row],[v3]]*1000,Table_0[[#This Row],[v3]]*1)</f>
        <v>4.42</v>
      </c>
      <c r="R99">
        <f>IF(LEFT(Table_0[[#This Row],[Chg (24H)]],1)="-",-1,1)</f>
        <v>1</v>
      </c>
      <c r="S99" t="str">
        <f>IF(Table_0[[#This Row],[Chg (24H)]]&lt;&gt;"0%",SUBSTITUTE(REPLACE(Table_0[[#This Row],[Chg (24H)]],1,1,""),"%",""),0)</f>
        <v>1.47</v>
      </c>
      <c r="T99">
        <f>IF(LEFT(Table_0[[#This Row],[Chg (7D)]],1)="-",-1,1)</f>
        <v>1</v>
      </c>
      <c r="U99" t="str">
        <f>IF(Table_0[[#This Row],[Chg (7D)]]&lt;&gt;"0%",SUBSTITUTE(REPLACE(Table_0[[#This Row],[Chg (7D)]],1,1,""),"%",""),0)</f>
        <v>20.68</v>
      </c>
      <c r="V99" s="13" t="str">
        <f>RIGHT(Table_0[[#This Row],[Vol (24H)]],1)</f>
        <v>M</v>
      </c>
      <c r="W99" s="13" t="str">
        <f>MID(Table_0[[#This Row],[Vol (24H)]],2,LEN(Table_0[[#This Row],[Vol (24H)]])-2)</f>
        <v>4.42</v>
      </c>
      <c r="X99" s="13" t="str">
        <f>IF(NSEP=".",Table_0[[#This Row],[v2]],SUBSTITUTE(Table_0[[#This Row],[v2]],".",","))</f>
        <v>4,42</v>
      </c>
    </row>
    <row r="100" spans="1:24" x14ac:dyDescent="0.2">
      <c r="A100">
        <v>93</v>
      </c>
      <c r="B100" s="13" t="s">
        <v>32</v>
      </c>
      <c r="C100" s="13" t="s">
        <v>243</v>
      </c>
      <c r="D100" s="13" t="s">
        <v>244</v>
      </c>
      <c r="E100" s="13" t="s">
        <v>323</v>
      </c>
      <c r="F100" s="13" t="s">
        <v>276</v>
      </c>
      <c r="G100" s="13" t="s">
        <v>773</v>
      </c>
      <c r="H100" s="13" t="s">
        <v>242</v>
      </c>
      <c r="I100" s="13" t="s">
        <v>476</v>
      </c>
      <c r="J100" s="13" t="s">
        <v>601</v>
      </c>
      <c r="K100" s="13"/>
      <c r="L100" s="40" t="str">
        <f>CONCATENATE(D100,"_USD")</f>
        <v>XDC_USD</v>
      </c>
      <c r="M100" s="19" t="str">
        <f>SUBSTITUTE(Table_0[[#This Row],[Price (USD)]],",","")</f>
        <v>0.0818</v>
      </c>
      <c r="N100" s="20" t="str">
        <f>IF(NSEP=".",Table_0[[#This Row],[RATE]],SUBSTITUTE(Table_0[[#This Row],[RATE]],".",","))</f>
        <v>0,0818</v>
      </c>
      <c r="O100" s="21">
        <f>IF(NSEP=".",Table_0[[#This Row],[3]]*Table_0[[#This Row],[2]],SUBSTITUTE(Table_0[[#This Row],[3]],".",",")*Table_0[[#This Row],[2]])</f>
        <v>3.29</v>
      </c>
      <c r="P100" s="23">
        <f>IF(NSEP=".",Table_0[[#This Row],[7d1]]*Table_0[[#This Row],[7d2]],SUBSTITUTE(Table_0[[#This Row],[7d2]],".",",")*Table_0[[#This Row],[7d1]])</f>
        <v>-7.47</v>
      </c>
      <c r="Q100" s="46">
        <f>IF(Table_0[[#This Row],[v1]]="B",Table_0[[#This Row],[v3]]*1000,Table_0[[#This Row],[v3]]*1)</f>
        <v>7.72</v>
      </c>
      <c r="R100">
        <f>IF(LEFT(Table_0[[#This Row],[Chg (24H)]],1)="-",-1,1)</f>
        <v>1</v>
      </c>
      <c r="S100" t="str">
        <f>IF(Table_0[[#This Row],[Chg (24H)]]&lt;&gt;"0%",SUBSTITUTE(REPLACE(Table_0[[#This Row],[Chg (24H)]],1,1,""),"%",""),0)</f>
        <v>3.29</v>
      </c>
      <c r="T100">
        <f>IF(LEFT(Table_0[[#This Row],[Chg (7D)]],1)="-",-1,1)</f>
        <v>-1</v>
      </c>
      <c r="U100" t="str">
        <f>IF(Table_0[[#This Row],[Chg (7D)]]&lt;&gt;"0%",SUBSTITUTE(REPLACE(Table_0[[#This Row],[Chg (7D)]],1,1,""),"%",""),0)</f>
        <v>7.47</v>
      </c>
      <c r="V100" s="13" t="str">
        <f>RIGHT(Table_0[[#This Row],[Vol (24H)]],1)</f>
        <v>M</v>
      </c>
      <c r="W100" s="13" t="str">
        <f>MID(Table_0[[#This Row],[Vol (24H)]],2,LEN(Table_0[[#This Row],[Vol (24H)]])-2)</f>
        <v>7.72</v>
      </c>
      <c r="X100" s="13" t="str">
        <f>IF(NSEP=".",Table_0[[#This Row],[v2]],SUBSTITUTE(Table_0[[#This Row],[v2]],".",","))</f>
        <v>7,72</v>
      </c>
    </row>
    <row r="101" spans="1:24" x14ac:dyDescent="0.2">
      <c r="A101">
        <v>94</v>
      </c>
      <c r="B101" s="13" t="s">
        <v>32</v>
      </c>
      <c r="C101" s="13" t="s">
        <v>245</v>
      </c>
      <c r="D101" s="13" t="s">
        <v>246</v>
      </c>
      <c r="E101" s="13" t="s">
        <v>658</v>
      </c>
      <c r="F101" s="13" t="s">
        <v>774</v>
      </c>
      <c r="G101" s="13" t="s">
        <v>775</v>
      </c>
      <c r="H101" s="13" t="s">
        <v>275</v>
      </c>
      <c r="I101" s="13" t="s">
        <v>260</v>
      </c>
      <c r="J101" s="13" t="s">
        <v>776</v>
      </c>
      <c r="K101" s="13"/>
      <c r="L101" s="40" t="str">
        <f>CONCATENATE(D101,"_USD")</f>
        <v>RVN_USD</v>
      </c>
      <c r="M101" s="19" t="str">
        <f>SUBSTITUTE(Table_0[[#This Row],[Price (USD)]],",","")</f>
        <v>0.096131</v>
      </c>
      <c r="N101" s="20" t="str">
        <f>IF(NSEP=".",Table_0[[#This Row],[RATE]],SUBSTITUTE(Table_0[[#This Row],[RATE]],".",","))</f>
        <v>0,096131</v>
      </c>
      <c r="O101" s="21">
        <f>IF(NSEP=".",Table_0[[#This Row],[3]]*Table_0[[#This Row],[2]],SUBSTITUTE(Table_0[[#This Row],[3]],".",",")*Table_0[[#This Row],[2]])</f>
        <v>-0.99</v>
      </c>
      <c r="P101" s="23">
        <f>IF(NSEP=".",Table_0[[#This Row],[7d1]]*Table_0[[#This Row],[7d2]],SUBSTITUTE(Table_0[[#This Row],[7d2]],".",",")*Table_0[[#This Row],[7d1]])</f>
        <v>16.760000000000002</v>
      </c>
      <c r="Q101" s="46">
        <f>IF(Table_0[[#This Row],[v1]]="B",Table_0[[#This Row],[v3]]*1000,Table_0[[#This Row],[v3]]*1)</f>
        <v>40.07</v>
      </c>
      <c r="R101">
        <f>IF(LEFT(Table_0[[#This Row],[Chg (24H)]],1)="-",-1,1)</f>
        <v>-1</v>
      </c>
      <c r="S101" t="str">
        <f>IF(Table_0[[#This Row],[Chg (24H)]]&lt;&gt;"0%",SUBSTITUTE(REPLACE(Table_0[[#This Row],[Chg (24H)]],1,1,""),"%",""),0)</f>
        <v>0.99</v>
      </c>
      <c r="T101">
        <f>IF(LEFT(Table_0[[#This Row],[Chg (7D)]],1)="-",-1,1)</f>
        <v>1</v>
      </c>
      <c r="U101" t="str">
        <f>IF(Table_0[[#This Row],[Chg (7D)]]&lt;&gt;"0%",SUBSTITUTE(REPLACE(Table_0[[#This Row],[Chg (7D)]],1,1,""),"%",""),0)</f>
        <v>16.76</v>
      </c>
      <c r="V101" s="13" t="str">
        <f>RIGHT(Table_0[[#This Row],[Vol (24H)]],1)</f>
        <v>M</v>
      </c>
      <c r="W101" s="13" t="str">
        <f>MID(Table_0[[#This Row],[Vol (24H)]],2,LEN(Table_0[[#This Row],[Vol (24H)]])-2)</f>
        <v>40.07</v>
      </c>
      <c r="X101" s="13" t="str">
        <f>IF(NSEP=".",Table_0[[#This Row],[v2]],SUBSTITUTE(Table_0[[#This Row],[v2]],".",","))</f>
        <v>40,07</v>
      </c>
    </row>
    <row r="102" spans="1:24" x14ac:dyDescent="0.2">
      <c r="A102">
        <v>95</v>
      </c>
      <c r="B102" s="13" t="s">
        <v>32</v>
      </c>
      <c r="C102" s="13" t="s">
        <v>247</v>
      </c>
      <c r="D102" s="13" t="s">
        <v>248</v>
      </c>
      <c r="E102" s="13" t="s">
        <v>840</v>
      </c>
      <c r="F102" s="13" t="s">
        <v>777</v>
      </c>
      <c r="G102" s="13" t="s">
        <v>778</v>
      </c>
      <c r="H102" s="13" t="s">
        <v>297</v>
      </c>
      <c r="I102" s="13" t="s">
        <v>395</v>
      </c>
      <c r="J102" s="13" t="s">
        <v>454</v>
      </c>
      <c r="K102" s="13"/>
      <c r="L102" s="40" t="str">
        <f>CONCATENATE(D102,"_USD")</f>
        <v>QTUM_USD</v>
      </c>
      <c r="M102" s="19" t="str">
        <f>SUBSTITUTE(Table_0[[#This Row],[Price (USD)]],",","")</f>
        <v>10.0396</v>
      </c>
      <c r="N102" s="20" t="str">
        <f>IF(NSEP=".",Table_0[[#This Row],[RATE]],SUBSTITUTE(Table_0[[#This Row],[RATE]],".",","))</f>
        <v>10,0396</v>
      </c>
      <c r="O102" s="21">
        <f>IF(NSEP=".",Table_0[[#This Row],[3]]*Table_0[[#This Row],[2]],SUBSTITUTE(Table_0[[#This Row],[3]],".",",")*Table_0[[#This Row],[2]])</f>
        <v>0.17</v>
      </c>
      <c r="P102" s="23">
        <f>IF(NSEP=".",Table_0[[#This Row],[7d1]]*Table_0[[#This Row],[7d2]],SUBSTITUTE(Table_0[[#This Row],[7d2]],".",",")*Table_0[[#This Row],[7d1]])</f>
        <v>7.03</v>
      </c>
      <c r="Q102" s="46">
        <f>IF(Table_0[[#This Row],[v1]]="B",Table_0[[#This Row],[v3]]*1000,Table_0[[#This Row],[v3]]*1)</f>
        <v>107.85</v>
      </c>
      <c r="R102">
        <f>IF(LEFT(Table_0[[#This Row],[Chg (24H)]],1)="-",-1,1)</f>
        <v>1</v>
      </c>
      <c r="S102" t="str">
        <f>IF(Table_0[[#This Row],[Chg (24H)]]&lt;&gt;"0%",SUBSTITUTE(REPLACE(Table_0[[#This Row],[Chg (24H)]],1,1,""),"%",""),0)</f>
        <v>0.17</v>
      </c>
      <c r="T102">
        <f>IF(LEFT(Table_0[[#This Row],[Chg (7D)]],1)="-",-1,1)</f>
        <v>1</v>
      </c>
      <c r="U102" t="str">
        <f>IF(Table_0[[#This Row],[Chg (7D)]]&lt;&gt;"0%",SUBSTITUTE(REPLACE(Table_0[[#This Row],[Chg (7D)]],1,1,""),"%",""),0)</f>
        <v>7.03</v>
      </c>
      <c r="V102" s="13" t="str">
        <f>RIGHT(Table_0[[#This Row],[Vol (24H)]],1)</f>
        <v>M</v>
      </c>
      <c r="W102" s="13" t="str">
        <f>MID(Table_0[[#This Row],[Vol (24H)]],2,LEN(Table_0[[#This Row],[Vol (24H)]])-2)</f>
        <v>107.85</v>
      </c>
      <c r="X102" s="13" t="str">
        <f>IF(NSEP=".",Table_0[[#This Row],[v2]],SUBSTITUTE(Table_0[[#This Row],[v2]],".",","))</f>
        <v>107,85</v>
      </c>
    </row>
    <row r="103" spans="1:24" x14ac:dyDescent="0.2">
      <c r="A103">
        <v>96</v>
      </c>
      <c r="B103" s="13" t="s">
        <v>32</v>
      </c>
      <c r="C103" s="13" t="s">
        <v>249</v>
      </c>
      <c r="D103" s="13" t="s">
        <v>250</v>
      </c>
      <c r="E103" s="13" t="s">
        <v>659</v>
      </c>
      <c r="F103" s="13" t="s">
        <v>779</v>
      </c>
      <c r="G103" s="13" t="s">
        <v>780</v>
      </c>
      <c r="H103" s="13" t="s">
        <v>131</v>
      </c>
      <c r="I103" s="13" t="s">
        <v>339</v>
      </c>
      <c r="J103" s="13" t="s">
        <v>781</v>
      </c>
      <c r="K103" s="13"/>
      <c r="L103" s="40" t="str">
        <f>CONCATENATE(D103,"_USD")</f>
        <v>LPT_USD</v>
      </c>
      <c r="M103" s="19" t="str">
        <f>SUBSTITUTE(Table_0[[#This Row],[Price (USD)]],",","")</f>
        <v>45.96</v>
      </c>
      <c r="N103" s="20" t="str">
        <f>IF(NSEP=".",Table_0[[#This Row],[RATE]],SUBSTITUTE(Table_0[[#This Row],[RATE]],".",","))</f>
        <v>45,96</v>
      </c>
      <c r="O103" s="21">
        <f>IF(NSEP=".",Table_0[[#This Row],[3]]*Table_0[[#This Row],[2]],SUBSTITUTE(Table_0[[#This Row],[3]],".",",")*Table_0[[#This Row],[2]])</f>
        <v>2.09</v>
      </c>
      <c r="P103" s="23">
        <f>IF(NSEP=".",Table_0[[#This Row],[7d1]]*Table_0[[#This Row],[7d2]],SUBSTITUTE(Table_0[[#This Row],[7d2]],".",",")*Table_0[[#This Row],[7d1]])</f>
        <v>25</v>
      </c>
      <c r="Q103" s="46">
        <f>IF(Table_0[[#This Row],[v1]]="B",Table_0[[#This Row],[v3]]*1000,Table_0[[#This Row],[v3]]*1)</f>
        <v>30.58</v>
      </c>
      <c r="R103">
        <f>IF(LEFT(Table_0[[#This Row],[Chg (24H)]],1)="-",-1,1)</f>
        <v>1</v>
      </c>
      <c r="S103" t="str">
        <f>IF(Table_0[[#This Row],[Chg (24H)]]&lt;&gt;"0%",SUBSTITUTE(REPLACE(Table_0[[#This Row],[Chg (24H)]],1,1,""),"%",""),0)</f>
        <v>2.09</v>
      </c>
      <c r="T103">
        <f>IF(LEFT(Table_0[[#This Row],[Chg (7D)]],1)="-",-1,1)</f>
        <v>1</v>
      </c>
      <c r="U103" t="str">
        <f>IF(Table_0[[#This Row],[Chg (7D)]]&lt;&gt;"0%",SUBSTITUTE(REPLACE(Table_0[[#This Row],[Chg (7D)]],1,1,""),"%",""),0)</f>
        <v>25.00</v>
      </c>
      <c r="V103" s="13" t="str">
        <f>RIGHT(Table_0[[#This Row],[Vol (24H)]],1)</f>
        <v>M</v>
      </c>
      <c r="W103" s="13" t="str">
        <f>MID(Table_0[[#This Row],[Vol (24H)]],2,LEN(Table_0[[#This Row],[Vol (24H)]])-2)</f>
        <v>30.58</v>
      </c>
      <c r="X103" s="13" t="str">
        <f>IF(NSEP=".",Table_0[[#This Row],[v2]],SUBSTITUTE(Table_0[[#This Row],[v2]],".",","))</f>
        <v>30,58</v>
      </c>
    </row>
    <row r="104" spans="1:24" x14ac:dyDescent="0.2">
      <c r="A104">
        <v>97</v>
      </c>
      <c r="B104" s="13" t="s">
        <v>32</v>
      </c>
      <c r="C104" s="13" t="s">
        <v>257</v>
      </c>
      <c r="D104" s="13" t="s">
        <v>258</v>
      </c>
      <c r="E104" s="13" t="s">
        <v>841</v>
      </c>
      <c r="F104" s="13" t="s">
        <v>782</v>
      </c>
      <c r="G104" s="13" t="s">
        <v>783</v>
      </c>
      <c r="H104" s="13" t="s">
        <v>563</v>
      </c>
      <c r="I104" s="13" t="s">
        <v>309</v>
      </c>
      <c r="J104" s="13" t="s">
        <v>625</v>
      </c>
      <c r="K104" s="13"/>
      <c r="L104" s="40" t="str">
        <f>CONCATENATE(D104,"_USD")</f>
        <v>OMG_USD</v>
      </c>
      <c r="M104" s="19" t="str">
        <f>SUBSTITUTE(Table_0[[#This Row],[Price (USD)]],",","")</f>
        <v>6.8317</v>
      </c>
      <c r="N104" s="20" t="str">
        <f>IF(NSEP=".",Table_0[[#This Row],[RATE]],SUBSTITUTE(Table_0[[#This Row],[RATE]],".",","))</f>
        <v>6,8317</v>
      </c>
      <c r="O104" s="21">
        <f>IF(NSEP=".",Table_0[[#This Row],[3]]*Table_0[[#This Row],[2]],SUBSTITUTE(Table_0[[#This Row],[3]],".",",")*Table_0[[#This Row],[2]])</f>
        <v>-0.85</v>
      </c>
      <c r="P104" s="23">
        <f>IF(NSEP=".",Table_0[[#This Row],[7d1]]*Table_0[[#This Row],[7d2]],SUBSTITUTE(Table_0[[#This Row],[7d2]],".",",")*Table_0[[#This Row],[7d1]])</f>
        <v>12.15</v>
      </c>
      <c r="Q104" s="46">
        <f>IF(Table_0[[#This Row],[v1]]="B",Table_0[[#This Row],[v3]]*1000,Table_0[[#This Row],[v3]]*1)</f>
        <v>275.63</v>
      </c>
      <c r="R104">
        <f>IF(LEFT(Table_0[[#This Row],[Chg (24H)]],1)="-",-1,1)</f>
        <v>-1</v>
      </c>
      <c r="S104" t="str">
        <f>IF(Table_0[[#This Row],[Chg (24H)]]&lt;&gt;"0%",SUBSTITUTE(REPLACE(Table_0[[#This Row],[Chg (24H)]],1,1,""),"%",""),0)</f>
        <v>0.85</v>
      </c>
      <c r="T104">
        <f>IF(LEFT(Table_0[[#This Row],[Chg (7D)]],1)="-",-1,1)</f>
        <v>1</v>
      </c>
      <c r="U104" t="str">
        <f>IF(Table_0[[#This Row],[Chg (7D)]]&lt;&gt;"0%",SUBSTITUTE(REPLACE(Table_0[[#This Row],[Chg (7D)]],1,1,""),"%",""),0)</f>
        <v>12.15</v>
      </c>
      <c r="V104" s="13" t="str">
        <f>RIGHT(Table_0[[#This Row],[Vol (24H)]],1)</f>
        <v>M</v>
      </c>
      <c r="W104" s="13" t="str">
        <f>MID(Table_0[[#This Row],[Vol (24H)]],2,LEN(Table_0[[#This Row],[Vol (24H)]])-2)</f>
        <v>275.63</v>
      </c>
      <c r="X104" s="13" t="str">
        <f>IF(NSEP=".",Table_0[[#This Row],[v2]],SUBSTITUTE(Table_0[[#This Row],[v2]],".",","))</f>
        <v>275,63</v>
      </c>
    </row>
    <row r="105" spans="1:24" x14ac:dyDescent="0.2">
      <c r="A105">
        <v>98</v>
      </c>
      <c r="B105" s="13" t="s">
        <v>32</v>
      </c>
      <c r="C105" s="13" t="s">
        <v>251</v>
      </c>
      <c r="D105" s="13" t="s">
        <v>251</v>
      </c>
      <c r="E105" s="13" t="s">
        <v>455</v>
      </c>
      <c r="F105" s="13" t="s">
        <v>608</v>
      </c>
      <c r="G105" s="13" t="s">
        <v>784</v>
      </c>
      <c r="H105" s="13" t="s">
        <v>109</v>
      </c>
      <c r="I105" s="13" t="s">
        <v>333</v>
      </c>
      <c r="J105" s="13" t="s">
        <v>436</v>
      </c>
      <c r="K105" s="13"/>
      <c r="L105" s="40" t="str">
        <f>CONCATENATE(D105,"_USD")</f>
        <v>BORA_USD</v>
      </c>
      <c r="M105" s="19" t="str">
        <f>SUBSTITUTE(Table_0[[#This Row],[Price (USD)]],",","")</f>
        <v>1.1121</v>
      </c>
      <c r="N105" s="20" t="str">
        <f>IF(NSEP=".",Table_0[[#This Row],[RATE]],SUBSTITUTE(Table_0[[#This Row],[RATE]],".",","))</f>
        <v>1,1121</v>
      </c>
      <c r="O105" s="21">
        <f>IF(NSEP=".",Table_0[[#This Row],[3]]*Table_0[[#This Row],[2]],SUBSTITUTE(Table_0[[#This Row],[3]],".",",")*Table_0[[#This Row],[2]])</f>
        <v>-1.1499999999999999</v>
      </c>
      <c r="P105" s="23">
        <f>IF(NSEP=".",Table_0[[#This Row],[7d1]]*Table_0[[#This Row],[7d2]],SUBSTITUTE(Table_0[[#This Row],[7d2]],".",",")*Table_0[[#This Row],[7d1]])</f>
        <v>2.87</v>
      </c>
      <c r="Q105" s="46">
        <f>IF(Table_0[[#This Row],[v1]]="B",Table_0[[#This Row],[v3]]*1000,Table_0[[#This Row],[v3]]*1)</f>
        <v>78.59</v>
      </c>
      <c r="R105">
        <f>IF(LEFT(Table_0[[#This Row],[Chg (24H)]],1)="-",-1,1)</f>
        <v>-1</v>
      </c>
      <c r="S105" t="str">
        <f>IF(Table_0[[#This Row],[Chg (24H)]]&lt;&gt;"0%",SUBSTITUTE(REPLACE(Table_0[[#This Row],[Chg (24H)]],1,1,""),"%",""),0)</f>
        <v>1.15</v>
      </c>
      <c r="T105">
        <f>IF(LEFT(Table_0[[#This Row],[Chg (7D)]],1)="-",-1,1)</f>
        <v>1</v>
      </c>
      <c r="U105" t="str">
        <f>IF(Table_0[[#This Row],[Chg (7D)]]&lt;&gt;"0%",SUBSTITUTE(REPLACE(Table_0[[#This Row],[Chg (7D)]],1,1,""),"%",""),0)</f>
        <v>2.87</v>
      </c>
      <c r="V105" s="13" t="str">
        <f>RIGHT(Table_0[[#This Row],[Vol (24H)]],1)</f>
        <v>M</v>
      </c>
      <c r="W105" s="13" t="str">
        <f>MID(Table_0[[#This Row],[Vol (24H)]],2,LEN(Table_0[[#This Row],[Vol (24H)]])-2)</f>
        <v>78.59</v>
      </c>
      <c r="X105" s="13" t="str">
        <f>IF(NSEP=".",Table_0[[#This Row],[v2]],SUBSTITUTE(Table_0[[#This Row],[v2]],".",","))</f>
        <v>78,59</v>
      </c>
    </row>
    <row r="106" spans="1:24" x14ac:dyDescent="0.2">
      <c r="A106">
        <v>99</v>
      </c>
      <c r="B106" s="13" t="s">
        <v>32</v>
      </c>
      <c r="C106" s="13" t="s">
        <v>252</v>
      </c>
      <c r="D106" s="13" t="s">
        <v>253</v>
      </c>
      <c r="E106" s="13" t="s">
        <v>53</v>
      </c>
      <c r="F106" s="13" t="s">
        <v>785</v>
      </c>
      <c r="G106" s="13" t="s">
        <v>786</v>
      </c>
      <c r="H106" s="13" t="s">
        <v>242</v>
      </c>
      <c r="I106" s="13" t="s">
        <v>324</v>
      </c>
      <c r="J106" s="13" t="s">
        <v>331</v>
      </c>
      <c r="K106" s="13"/>
      <c r="L106" s="40" t="str">
        <f>CONCATENATE(D106,"_USD")</f>
        <v>USDP_USD</v>
      </c>
      <c r="M106" s="19" t="str">
        <f>SUBSTITUTE(Table_0[[#This Row],[Price (USD)]],",","")</f>
        <v>0.9995</v>
      </c>
      <c r="N106" s="20" t="str">
        <f>IF(NSEP=".",Table_0[[#This Row],[RATE]],SUBSTITUTE(Table_0[[#This Row],[RATE]],".",","))</f>
        <v>0,9995</v>
      </c>
      <c r="O106" s="21">
        <f>IF(NSEP=".",Table_0[[#This Row],[3]]*Table_0[[#This Row],[2]],SUBSTITUTE(Table_0[[#This Row],[3]],".",",")*Table_0[[#This Row],[2]])</f>
        <v>-0.02</v>
      </c>
      <c r="P106" s="23">
        <f>IF(NSEP=".",Table_0[[#This Row],[7d1]]*Table_0[[#This Row],[7d2]],SUBSTITUTE(Table_0[[#This Row],[7d2]],".",",")*Table_0[[#This Row],[7d1]])</f>
        <v>0.09</v>
      </c>
      <c r="Q106" s="46">
        <f>IF(Table_0[[#This Row],[v1]]="B",Table_0[[#This Row],[v3]]*1000,Table_0[[#This Row],[v3]]*1)</f>
        <v>9.15</v>
      </c>
      <c r="R106">
        <f>IF(LEFT(Table_0[[#This Row],[Chg (24H)]],1)="-",-1,1)</f>
        <v>-1</v>
      </c>
      <c r="S106" t="str">
        <f>IF(Table_0[[#This Row],[Chg (24H)]]&lt;&gt;"0%",SUBSTITUTE(REPLACE(Table_0[[#This Row],[Chg (24H)]],1,1,""),"%",""),0)</f>
        <v>0.02</v>
      </c>
      <c r="T106">
        <f>IF(LEFT(Table_0[[#This Row],[Chg (7D)]],1)="-",-1,1)</f>
        <v>1</v>
      </c>
      <c r="U106" t="str">
        <f>IF(Table_0[[#This Row],[Chg (7D)]]&lt;&gt;"0%",SUBSTITUTE(REPLACE(Table_0[[#This Row],[Chg (7D)]],1,1,""),"%",""),0)</f>
        <v>0.09</v>
      </c>
      <c r="V106" s="13" t="str">
        <f>RIGHT(Table_0[[#This Row],[Vol (24H)]],1)</f>
        <v>M</v>
      </c>
      <c r="W106" s="13" t="str">
        <f>MID(Table_0[[#This Row],[Vol (24H)]],2,LEN(Table_0[[#This Row],[Vol (24H)]])-2)</f>
        <v>9.15</v>
      </c>
      <c r="X106" s="13" t="str">
        <f>IF(NSEP=".",Table_0[[#This Row],[v2]],SUBSTITUTE(Table_0[[#This Row],[v2]],".",","))</f>
        <v>9,15</v>
      </c>
    </row>
    <row r="107" spans="1:24" ht="13.5" thickBot="1" x14ac:dyDescent="0.25">
      <c r="A107">
        <v>100</v>
      </c>
      <c r="B107" s="13" t="s">
        <v>32</v>
      </c>
      <c r="C107" s="13" t="s">
        <v>255</v>
      </c>
      <c r="D107" s="13" t="s">
        <v>256</v>
      </c>
      <c r="E107" s="13" t="s">
        <v>842</v>
      </c>
      <c r="F107" s="13" t="s">
        <v>787</v>
      </c>
      <c r="G107" s="13" t="s">
        <v>788</v>
      </c>
      <c r="H107" s="13" t="s">
        <v>301</v>
      </c>
      <c r="I107" s="13" t="s">
        <v>461</v>
      </c>
      <c r="J107" s="13" t="s">
        <v>789</v>
      </c>
      <c r="K107" s="13"/>
      <c r="L107" s="41" t="str">
        <f>CONCATENATE(D107,"_USD")</f>
        <v>SUSHI_USD</v>
      </c>
      <c r="M107" s="42" t="str">
        <f>SUBSTITUTE(Table_0[[#This Row],[Price (USD)]],",","")</f>
        <v>7.4264</v>
      </c>
      <c r="N107" s="43" t="str">
        <f>IF(NSEP=".",Table_0[[#This Row],[RATE]],SUBSTITUTE(Table_0[[#This Row],[RATE]],".",","))</f>
        <v>7,4264</v>
      </c>
      <c r="O107" s="44">
        <f>IF(NSEP=".",Table_0[[#This Row],[3]]*Table_0[[#This Row],[2]],SUBSTITUTE(Table_0[[#This Row],[3]],".",",")*Table_0[[#This Row],[2]])</f>
        <v>-3.61</v>
      </c>
      <c r="P107" s="47">
        <f>IF(NSEP=".",Table_0[[#This Row],[7d1]]*Table_0[[#This Row],[7d2]],SUBSTITUTE(Table_0[[#This Row],[7d2]],".",",")*Table_0[[#This Row],[7d1]])</f>
        <v>30.82</v>
      </c>
      <c r="Q107" s="48">
        <f>IF(Table_0[[#This Row],[v1]]="B",Table_0[[#This Row],[v3]]*1000,Table_0[[#This Row],[v3]]*1)</f>
        <v>539.65</v>
      </c>
      <c r="R107">
        <f>IF(LEFT(Table_0[[#This Row],[Chg (24H)]],1)="-",-1,1)</f>
        <v>-1</v>
      </c>
      <c r="S107" t="str">
        <f>IF(Table_0[[#This Row],[Chg (24H)]]&lt;&gt;"0%",SUBSTITUTE(REPLACE(Table_0[[#This Row],[Chg (24H)]],1,1,""),"%",""),0)</f>
        <v>3.61</v>
      </c>
      <c r="T107">
        <f>IF(LEFT(Table_0[[#This Row],[Chg (7D)]],1)="-",-1,1)</f>
        <v>1</v>
      </c>
      <c r="U107" t="str">
        <f>IF(Table_0[[#This Row],[Chg (7D)]]&lt;&gt;"0%",SUBSTITUTE(REPLACE(Table_0[[#This Row],[Chg (7D)]],1,1,""),"%",""),0)</f>
        <v>30.82</v>
      </c>
      <c r="V107" s="13" t="str">
        <f>RIGHT(Table_0[[#This Row],[Vol (24H)]],1)</f>
        <v>M</v>
      </c>
      <c r="W107" s="13" t="str">
        <f>MID(Table_0[[#This Row],[Vol (24H)]],2,LEN(Table_0[[#This Row],[Vol (24H)]])-2)</f>
        <v>539.65</v>
      </c>
      <c r="X107" s="13" t="str">
        <f>IF(NSEP=".",Table_0[[#This Row],[v2]],SUBSTITUTE(Table_0[[#This Row],[v2]],".",","))</f>
        <v>539,65</v>
      </c>
    </row>
  </sheetData>
  <mergeCells count="6">
    <mergeCell ref="R1:T1"/>
    <mergeCell ref="P5:S5"/>
    <mergeCell ref="K3:O4"/>
    <mergeCell ref="F1:G1"/>
    <mergeCell ref="I1:L1"/>
    <mergeCell ref="O1:Q1"/>
  </mergeCells>
  <phoneticPr fontId="19" type="noConversion"/>
  <conditionalFormatting sqref="O8:P107">
    <cfRule type="cellIs" dxfId="37" priority="1" operator="lessThan">
      <formula>0</formula>
    </cfRule>
    <cfRule type="cellIs" dxfId="36" priority="2" operator="greaterThan">
      <formula>0</formula>
    </cfRule>
  </conditionalFormatting>
  <hyperlinks>
    <hyperlink ref="I1" r:id="rId1" xr:uid="{86C47042-17A6-4E3F-85CE-42ACDDF01351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338E-991F-4EB1-9B8F-BB0425DBC948}">
  <dimension ref="A1:B51"/>
  <sheetViews>
    <sheetView workbookViewId="0">
      <selection sqref="A1:B51"/>
    </sheetView>
  </sheetViews>
  <sheetFormatPr defaultRowHeight="12.75" x14ac:dyDescent="0.2"/>
  <cols>
    <col min="1" max="1" width="10.140625" bestFit="1" customWidth="1"/>
    <col min="2" max="2" width="13.28515625" bestFit="1" customWidth="1"/>
    <col min="3" max="3" width="12.1406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s="13" t="s">
        <v>500</v>
      </c>
      <c r="B2">
        <v>192.488</v>
      </c>
    </row>
    <row r="3" spans="1:2" x14ac:dyDescent="0.2">
      <c r="A3" s="13" t="s">
        <v>279</v>
      </c>
      <c r="B3">
        <v>50774.3</v>
      </c>
    </row>
    <row r="4" spans="1:2" x14ac:dyDescent="0.2">
      <c r="A4" s="13" t="s">
        <v>280</v>
      </c>
      <c r="B4">
        <v>4074.72</v>
      </c>
    </row>
    <row r="5" spans="1:2" x14ac:dyDescent="0.2">
      <c r="A5" s="13" t="s">
        <v>501</v>
      </c>
      <c r="B5">
        <v>545.91</v>
      </c>
    </row>
    <row r="6" spans="1:2" x14ac:dyDescent="0.2">
      <c r="A6" s="13" t="s">
        <v>502</v>
      </c>
      <c r="B6">
        <v>0.92525999999999997</v>
      </c>
    </row>
    <row r="7" spans="1:2" x14ac:dyDescent="0.2">
      <c r="A7" s="13" t="s">
        <v>503</v>
      </c>
      <c r="B7">
        <v>1.4430000000000001</v>
      </c>
    </row>
    <row r="8" spans="1:2" x14ac:dyDescent="0.2">
      <c r="A8" s="13" t="s">
        <v>504</v>
      </c>
      <c r="B8">
        <v>0.191189</v>
      </c>
    </row>
    <row r="9" spans="1:2" x14ac:dyDescent="0.2">
      <c r="A9" s="13" t="s">
        <v>467</v>
      </c>
      <c r="B9">
        <v>28.381</v>
      </c>
    </row>
    <row r="10" spans="1:2" x14ac:dyDescent="0.2">
      <c r="A10" s="13" t="s">
        <v>505</v>
      </c>
      <c r="B10">
        <v>3.6999999999999998E-5</v>
      </c>
    </row>
    <row r="11" spans="1:2" x14ac:dyDescent="0.2">
      <c r="A11" s="13" t="s">
        <v>506</v>
      </c>
      <c r="B11">
        <v>2.5979999999999999</v>
      </c>
    </row>
    <row r="12" spans="1:2" x14ac:dyDescent="0.2">
      <c r="A12" s="13" t="s">
        <v>507</v>
      </c>
      <c r="B12">
        <v>545.91</v>
      </c>
    </row>
    <row r="13" spans="1:2" x14ac:dyDescent="0.2">
      <c r="A13" s="13" t="s">
        <v>508</v>
      </c>
    </row>
    <row r="14" spans="1:2" x14ac:dyDescent="0.2">
      <c r="A14" s="13" t="s">
        <v>509</v>
      </c>
    </row>
    <row r="15" spans="1:2" x14ac:dyDescent="0.2">
      <c r="A15" s="13" t="s">
        <v>510</v>
      </c>
    </row>
    <row r="16" spans="1:2" x14ac:dyDescent="0.2">
      <c r="A16" s="13" t="s">
        <v>511</v>
      </c>
    </row>
    <row r="17" spans="1:1" x14ac:dyDescent="0.2">
      <c r="A17" s="13" t="s">
        <v>512</v>
      </c>
    </row>
    <row r="18" spans="1:1" x14ac:dyDescent="0.2">
      <c r="A18" s="13" t="s">
        <v>513</v>
      </c>
    </row>
    <row r="19" spans="1:1" x14ac:dyDescent="0.2">
      <c r="A19" s="13" t="s">
        <v>514</v>
      </c>
    </row>
    <row r="20" spans="1:1" x14ac:dyDescent="0.2">
      <c r="A20" s="13" t="s">
        <v>515</v>
      </c>
    </row>
    <row r="21" spans="1:1" x14ac:dyDescent="0.2">
      <c r="A21" s="13" t="s">
        <v>516</v>
      </c>
    </row>
    <row r="22" spans="1:1" x14ac:dyDescent="0.2">
      <c r="A22" s="13" t="s">
        <v>517</v>
      </c>
    </row>
    <row r="23" spans="1:1" x14ac:dyDescent="0.2">
      <c r="A23" s="13" t="s">
        <v>518</v>
      </c>
    </row>
    <row r="24" spans="1:1" x14ac:dyDescent="0.2">
      <c r="A24" s="13" t="s">
        <v>519</v>
      </c>
    </row>
    <row r="25" spans="1:1" x14ac:dyDescent="0.2">
      <c r="A25" s="13" t="s">
        <v>520</v>
      </c>
    </row>
    <row r="26" spans="1:1" x14ac:dyDescent="0.2">
      <c r="A26" s="13" t="s">
        <v>521</v>
      </c>
    </row>
    <row r="27" spans="1:1" x14ac:dyDescent="0.2">
      <c r="A27" s="13" t="s">
        <v>522</v>
      </c>
    </row>
    <row r="28" spans="1:1" x14ac:dyDescent="0.2">
      <c r="A28" s="13" t="s">
        <v>523</v>
      </c>
    </row>
    <row r="29" spans="1:1" x14ac:dyDescent="0.2">
      <c r="A29" s="13" t="s">
        <v>524</v>
      </c>
    </row>
    <row r="30" spans="1:1" x14ac:dyDescent="0.2">
      <c r="A30" s="13" t="s">
        <v>525</v>
      </c>
    </row>
    <row r="31" spans="1:1" x14ac:dyDescent="0.2">
      <c r="A31" s="13" t="s">
        <v>496</v>
      </c>
    </row>
    <row r="32" spans="1:1" x14ac:dyDescent="0.2">
      <c r="A32" s="13" t="s">
        <v>526</v>
      </c>
    </row>
    <row r="33" spans="1:1" x14ac:dyDescent="0.2">
      <c r="A33" s="13" t="s">
        <v>527</v>
      </c>
    </row>
    <row r="34" spans="1:1" x14ac:dyDescent="0.2">
      <c r="A34" s="13" t="s">
        <v>528</v>
      </c>
    </row>
    <row r="35" spans="1:1" x14ac:dyDescent="0.2">
      <c r="A35" s="13" t="s">
        <v>529</v>
      </c>
    </row>
    <row r="36" spans="1:1" x14ac:dyDescent="0.2">
      <c r="A36" s="13" t="s">
        <v>530</v>
      </c>
    </row>
    <row r="37" spans="1:1" x14ac:dyDescent="0.2">
      <c r="A37" s="13" t="s">
        <v>531</v>
      </c>
    </row>
    <row r="38" spans="1:1" x14ac:dyDescent="0.2">
      <c r="A38" s="13" t="s">
        <v>532</v>
      </c>
    </row>
    <row r="39" spans="1:1" x14ac:dyDescent="0.2">
      <c r="A39" s="13" t="s">
        <v>388</v>
      </c>
    </row>
    <row r="40" spans="1:1" x14ac:dyDescent="0.2">
      <c r="A40" s="13" t="s">
        <v>533</v>
      </c>
    </row>
    <row r="41" spans="1:1" x14ac:dyDescent="0.2">
      <c r="A41" s="13" t="s">
        <v>534</v>
      </c>
    </row>
    <row r="42" spans="1:1" x14ac:dyDescent="0.2">
      <c r="A42" s="13" t="s">
        <v>535</v>
      </c>
    </row>
    <row r="43" spans="1:1" x14ac:dyDescent="0.2">
      <c r="A43" s="13" t="s">
        <v>536</v>
      </c>
    </row>
    <row r="44" spans="1:1" x14ac:dyDescent="0.2">
      <c r="A44" s="13" t="s">
        <v>537</v>
      </c>
    </row>
    <row r="45" spans="1:1" x14ac:dyDescent="0.2">
      <c r="A45" s="13" t="s">
        <v>538</v>
      </c>
    </row>
    <row r="46" spans="1:1" x14ac:dyDescent="0.2">
      <c r="A46" s="13" t="s">
        <v>539</v>
      </c>
    </row>
    <row r="47" spans="1:1" x14ac:dyDescent="0.2">
      <c r="A47" s="13" t="s">
        <v>540</v>
      </c>
    </row>
    <row r="48" spans="1:1" x14ac:dyDescent="0.2">
      <c r="A48" s="13" t="s">
        <v>541</v>
      </c>
    </row>
    <row r="49" spans="1:1" x14ac:dyDescent="0.2">
      <c r="A49" s="13" t="s">
        <v>542</v>
      </c>
    </row>
    <row r="50" spans="1:1" x14ac:dyDescent="0.2">
      <c r="A50" s="13" t="s">
        <v>543</v>
      </c>
    </row>
    <row r="51" spans="1:1" x14ac:dyDescent="0.2">
      <c r="A51" s="13" t="s">
        <v>544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A126-5EE4-4B79-B2DD-FBD04B74AF57}">
  <dimension ref="A1:C69"/>
  <sheetViews>
    <sheetView workbookViewId="0">
      <selection activeCell="J27" sqref="J27"/>
    </sheetView>
  </sheetViews>
  <sheetFormatPr defaultRowHeight="12.75" x14ac:dyDescent="0.2"/>
  <cols>
    <col min="1" max="1" width="10.140625" bestFit="1" customWidth="1"/>
    <col min="2" max="2" width="13.28515625" bestFit="1" customWidth="1"/>
    <col min="3" max="3" width="12.1406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s="13" t="s">
        <v>500</v>
      </c>
      <c r="B2">
        <v>192.72300000000001</v>
      </c>
    </row>
    <row r="3" spans="1:2" x14ac:dyDescent="0.2">
      <c r="A3" s="13" t="s">
        <v>279</v>
      </c>
      <c r="B3">
        <v>50778.7</v>
      </c>
    </row>
    <row r="4" spans="1:2" x14ac:dyDescent="0.2">
      <c r="A4" s="13" t="s">
        <v>280</v>
      </c>
      <c r="B4">
        <v>4074.66</v>
      </c>
    </row>
    <row r="5" spans="1:2" x14ac:dyDescent="0.2">
      <c r="A5" s="13" t="s">
        <v>501</v>
      </c>
      <c r="B5">
        <v>546.29</v>
      </c>
    </row>
    <row r="6" spans="1:2" x14ac:dyDescent="0.2">
      <c r="A6" s="13" t="s">
        <v>502</v>
      </c>
      <c r="B6">
        <v>0.92608000000000001</v>
      </c>
    </row>
    <row r="7" spans="1:2" x14ac:dyDescent="0.2">
      <c r="A7" s="13" t="s">
        <v>503</v>
      </c>
      <c r="B7">
        <v>1.4472</v>
      </c>
    </row>
    <row r="8" spans="1:2" x14ac:dyDescent="0.2">
      <c r="A8" s="13" t="s">
        <v>504</v>
      </c>
      <c r="B8">
        <v>0.19120500000000001</v>
      </c>
    </row>
    <row r="9" spans="1:2" x14ac:dyDescent="0.2">
      <c r="A9" s="13" t="s">
        <v>467</v>
      </c>
      <c r="B9">
        <v>28.420999999999999</v>
      </c>
    </row>
    <row r="10" spans="1:2" x14ac:dyDescent="0.2">
      <c r="A10" s="13" t="s">
        <v>505</v>
      </c>
      <c r="B10">
        <v>3.6999999999999998E-5</v>
      </c>
    </row>
    <row r="11" spans="1:2" x14ac:dyDescent="0.2">
      <c r="A11" s="13" t="s">
        <v>506</v>
      </c>
      <c r="B11">
        <v>2.597</v>
      </c>
    </row>
    <row r="12" spans="1:2" x14ac:dyDescent="0.2">
      <c r="A12" s="13" t="s">
        <v>507</v>
      </c>
      <c r="B12">
        <v>546.29</v>
      </c>
    </row>
    <row r="13" spans="1:2" x14ac:dyDescent="0.2">
      <c r="A13" s="13" t="s">
        <v>508</v>
      </c>
      <c r="B13">
        <v>14.7547</v>
      </c>
    </row>
    <row r="14" spans="1:2" x14ac:dyDescent="0.2">
      <c r="A14" s="13" t="s">
        <v>509</v>
      </c>
    </row>
    <row r="15" spans="1:2" x14ac:dyDescent="0.2">
      <c r="A15" s="13" t="s">
        <v>510</v>
      </c>
    </row>
    <row r="16" spans="1:2" x14ac:dyDescent="0.2">
      <c r="A16" s="13" t="s">
        <v>511</v>
      </c>
    </row>
    <row r="17" spans="1:3" x14ac:dyDescent="0.2">
      <c r="A17" s="13" t="s">
        <v>512</v>
      </c>
    </row>
    <row r="18" spans="1:3" x14ac:dyDescent="0.2">
      <c r="A18" s="13" t="s">
        <v>513</v>
      </c>
    </row>
    <row r="19" spans="1:3" x14ac:dyDescent="0.2">
      <c r="A19" s="13" t="s">
        <v>514</v>
      </c>
      <c r="B19" s="18"/>
    </row>
    <row r="20" spans="1:3" x14ac:dyDescent="0.2">
      <c r="A20" s="13" t="s">
        <v>515</v>
      </c>
      <c r="C20" s="93"/>
    </row>
    <row r="21" spans="1:3" x14ac:dyDescent="0.2">
      <c r="A21" s="13" t="s">
        <v>516</v>
      </c>
      <c r="C21" s="93"/>
    </row>
    <row r="22" spans="1:3" x14ac:dyDescent="0.2">
      <c r="A22" s="13" t="s">
        <v>517</v>
      </c>
      <c r="C22" s="93"/>
    </row>
    <row r="23" spans="1:3" x14ac:dyDescent="0.2">
      <c r="A23" s="13" t="s">
        <v>518</v>
      </c>
      <c r="C23" s="93"/>
    </row>
    <row r="24" spans="1:3" x14ac:dyDescent="0.2">
      <c r="A24" s="13" t="s">
        <v>519</v>
      </c>
      <c r="C24" s="93"/>
    </row>
    <row r="25" spans="1:3" x14ac:dyDescent="0.2">
      <c r="A25" s="13" t="s">
        <v>520</v>
      </c>
      <c r="C25" s="93"/>
    </row>
    <row r="26" spans="1:3" x14ac:dyDescent="0.2">
      <c r="A26" s="13" t="s">
        <v>521</v>
      </c>
      <c r="C26" s="93"/>
    </row>
    <row r="27" spans="1:3" x14ac:dyDescent="0.2">
      <c r="A27" s="13" t="s">
        <v>522</v>
      </c>
      <c r="C27" s="93"/>
    </row>
    <row r="28" spans="1:3" x14ac:dyDescent="0.2">
      <c r="A28" s="13" t="s">
        <v>523</v>
      </c>
      <c r="C28" s="93"/>
    </row>
    <row r="29" spans="1:3" x14ac:dyDescent="0.2">
      <c r="A29" s="13" t="s">
        <v>524</v>
      </c>
      <c r="C29" s="93"/>
    </row>
    <row r="30" spans="1:3" x14ac:dyDescent="0.2">
      <c r="A30" s="13" t="s">
        <v>525</v>
      </c>
      <c r="C30" s="93"/>
    </row>
    <row r="31" spans="1:3" x14ac:dyDescent="0.2">
      <c r="A31" s="13" t="s">
        <v>496</v>
      </c>
      <c r="C31" s="93"/>
    </row>
    <row r="32" spans="1:3" x14ac:dyDescent="0.2">
      <c r="A32" s="13" t="s">
        <v>526</v>
      </c>
      <c r="C32" s="93"/>
    </row>
    <row r="33" spans="1:3" x14ac:dyDescent="0.2">
      <c r="A33" s="13" t="s">
        <v>527</v>
      </c>
      <c r="C33" s="93"/>
    </row>
    <row r="34" spans="1:3" x14ac:dyDescent="0.2">
      <c r="A34" s="13" t="s">
        <v>528</v>
      </c>
      <c r="C34" s="93"/>
    </row>
    <row r="35" spans="1:3" x14ac:dyDescent="0.2">
      <c r="A35" s="13" t="s">
        <v>529</v>
      </c>
      <c r="C35" s="93"/>
    </row>
    <row r="36" spans="1:3" x14ac:dyDescent="0.2">
      <c r="A36" s="13" t="s">
        <v>530</v>
      </c>
      <c r="C36" s="93"/>
    </row>
    <row r="37" spans="1:3" x14ac:dyDescent="0.2">
      <c r="A37" s="13" t="s">
        <v>531</v>
      </c>
      <c r="C37" s="93"/>
    </row>
    <row r="38" spans="1:3" x14ac:dyDescent="0.2">
      <c r="A38" s="13" t="s">
        <v>532</v>
      </c>
      <c r="C38" s="93"/>
    </row>
    <row r="39" spans="1:3" x14ac:dyDescent="0.2">
      <c r="A39" s="13" t="s">
        <v>388</v>
      </c>
      <c r="C39" s="93"/>
    </row>
    <row r="40" spans="1:3" x14ac:dyDescent="0.2">
      <c r="A40" s="13" t="s">
        <v>533</v>
      </c>
      <c r="C40" s="93"/>
    </row>
    <row r="41" spans="1:3" x14ac:dyDescent="0.2">
      <c r="A41" s="13" t="s">
        <v>534</v>
      </c>
      <c r="C41" s="93"/>
    </row>
    <row r="42" spans="1:3" x14ac:dyDescent="0.2">
      <c r="A42" s="13" t="s">
        <v>535</v>
      </c>
      <c r="C42" s="93"/>
    </row>
    <row r="43" spans="1:3" x14ac:dyDescent="0.2">
      <c r="A43" s="13" t="s">
        <v>536</v>
      </c>
      <c r="C43" s="93"/>
    </row>
    <row r="44" spans="1:3" x14ac:dyDescent="0.2">
      <c r="A44" s="13" t="s">
        <v>537</v>
      </c>
      <c r="C44" s="93"/>
    </row>
    <row r="45" spans="1:3" x14ac:dyDescent="0.2">
      <c r="A45" s="13" t="s">
        <v>538</v>
      </c>
      <c r="C45" s="93"/>
    </row>
    <row r="46" spans="1:3" x14ac:dyDescent="0.2">
      <c r="A46" s="13" t="s">
        <v>539</v>
      </c>
      <c r="C46" s="93"/>
    </row>
    <row r="47" spans="1:3" x14ac:dyDescent="0.2">
      <c r="A47" s="13" t="s">
        <v>540</v>
      </c>
      <c r="C47" s="93"/>
    </row>
    <row r="48" spans="1:3" x14ac:dyDescent="0.2">
      <c r="A48" s="13" t="s">
        <v>541</v>
      </c>
      <c r="C48" s="93"/>
    </row>
    <row r="49" spans="1:3" x14ac:dyDescent="0.2">
      <c r="A49" s="13" t="s">
        <v>542</v>
      </c>
      <c r="C49" s="93"/>
    </row>
    <row r="50" spans="1:3" x14ac:dyDescent="0.2">
      <c r="A50" s="13" t="s">
        <v>543</v>
      </c>
      <c r="C50" s="93"/>
    </row>
    <row r="51" spans="1:3" x14ac:dyDescent="0.2">
      <c r="A51" s="13" t="s">
        <v>544</v>
      </c>
      <c r="C51" s="93"/>
    </row>
    <row r="52" spans="1:3" x14ac:dyDescent="0.2">
      <c r="C52" s="93"/>
    </row>
    <row r="53" spans="1:3" x14ac:dyDescent="0.2">
      <c r="C53" s="93"/>
    </row>
    <row r="54" spans="1:3" x14ac:dyDescent="0.2">
      <c r="C54" s="93"/>
    </row>
    <row r="55" spans="1:3" x14ac:dyDescent="0.2">
      <c r="C55" s="93"/>
    </row>
    <row r="56" spans="1:3" x14ac:dyDescent="0.2">
      <c r="C56" s="93"/>
    </row>
    <row r="57" spans="1:3" x14ac:dyDescent="0.2">
      <c r="C57" s="93"/>
    </row>
    <row r="58" spans="1:3" x14ac:dyDescent="0.2">
      <c r="C58" s="93"/>
    </row>
    <row r="59" spans="1:3" x14ac:dyDescent="0.2">
      <c r="C59" s="93"/>
    </row>
    <row r="60" spans="1:3" x14ac:dyDescent="0.2">
      <c r="C60" s="93"/>
    </row>
    <row r="61" spans="1:3" x14ac:dyDescent="0.2">
      <c r="C61" s="93"/>
    </row>
    <row r="62" spans="1:3" x14ac:dyDescent="0.2">
      <c r="C62" s="93"/>
    </row>
    <row r="63" spans="1:3" x14ac:dyDescent="0.2">
      <c r="C63" s="93"/>
    </row>
    <row r="64" spans="1:3" x14ac:dyDescent="0.2">
      <c r="C64" s="93"/>
    </row>
    <row r="65" spans="3:3" x14ac:dyDescent="0.2">
      <c r="C65" s="93"/>
    </row>
    <row r="66" spans="3:3" x14ac:dyDescent="0.2">
      <c r="C66" s="93"/>
    </row>
    <row r="67" spans="3:3" x14ac:dyDescent="0.2">
      <c r="C67" s="93"/>
    </row>
    <row r="68" spans="3:3" x14ac:dyDescent="0.2">
      <c r="C68" s="93"/>
    </row>
    <row r="69" spans="3:3" x14ac:dyDescent="0.2">
      <c r="C69" s="9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8 c d 5 5 9 - 0 b 7 1 - 4 f 6 b - 8 8 d 4 - 0 f f b f 0 a 6 0 f 9 c "   x m l n s = " h t t p : / / s c h e m a s . m i c r o s o f t . c o m / D a t a M a s h u p " > A A A A A I s E A A B Q S w M E F A A C A A g A O 7 a Z U 9 C Y 7 + y j A A A A 9 Q A A A B I A H A B D b 2 5 m a W c v U G F j a 2 F n Z S 5 4 b W w g o h g A K K A U A A A A A A A A A A A A A A A A A A A A A A A A A A A A h Y + x D o I w G I R f h X S n r X U R 8 l M G V 0 m M R u P a l A q N U E x p L e / m 4 C P 5 C m I U d X O 8 7 + 6 S u / v 1 B v n Q N t F F 2 V 5 3 J k M z T F G k j O x K b a o M e X e M F y j n s B b y J C o V j W H T p 0 O v M 1 Q 7 d 0 4 J C S H g M M e d r Q i j d E Y O x W o r a 9 W K W J v e C S M V + r T K / y 3 E Y f 8 a w x l O E s w o w x T I x K D Q 5 u u z c e 7 T / Y G w 9 I 3 z V n H r 4 8 0 O y C S B v C / w B 1 B L A w Q U A A I A C A A 7 t p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7 a Z U 8 e 6 n H O G A Q A A R w Q A A B M A H A B G b 3 J t d W x h c y 9 T Z W N 0 a W 9 u M S 5 t I K I Y A C i g F A A A A A A A A A A A A A A A A A A A A A A A A A A A A O 1 S y 0 r D Q B T d F / o P w 3 S T Q E k f i I L S V V r Q h V J s b R e l i 0 m 8 t q H J T J l M p S V 0 o Q t d + A N d + w V 1 I d Z H 9 R d u / s g k P p B G U d C l A 8 M M 5 8 y 9 9 3 D O + G A r R 3 D S e D l L W 9 l M N u P 3 m Y R D k q N N Z r l A i p R U i A s q m y H R w l l 4 E p 7 i Y 3 i O S 1 z g X c S 1 w T L q r A d a f D E F V 8 C V r 9 G + U k N / s 1 B w + D H 4 y u E 9 w x Z e w Z a T o R I F e y Q l c N s B n + p 6 / q V 1 l S l W j P q t j g i K 0 0 7 M d V / f 5 S j O 8 A Y f 8 D r i 4 7 0 M L / C W R C U L f I r F J r q N p m T c P x L S M 4 U 7 8 n h z M g R f S 2 b k g 4 D m a J 7 s c L W + Z s T E N E 8 C G i E q u h M F Y 5 U A e 8 y D F N i Y e J Z w U 3 B d O j Y Q 7 a B R 1 V P c L p M D U M R k w x T V E i 7 R y m v b 6 a K m U M w l r U 9 G m f 3 e F z U J s 7 G i Y K p n M w 7 / i X U f 0 0 8 8 L H 2 T f G 1 s g 2 u Y S Z a q L e T A E m K g 6 U E n d q 5 C 8 R L n e I X 3 u A j P c F 4 q 0 + 6 0 8 / o / / i L L V U F x r F + l s 7 9 j 1 k g U z h v D R 5 4 F 8 j f e l P + 9 e f f m G V B L A Q I t A B Q A A g A I A D u 2 m V P Q m O / s o w A A A P U A A A A S A A A A A A A A A A A A A A A A A A A A A A B D b 2 5 m a W c v U G F j a 2 F n Z S 5 4 b W x Q S w E C L Q A U A A I A C A A 7 t p l T D 8 r p q 6 Q A A A D p A A A A E w A A A A A A A A A A A A A A A A D v A A A A W 0 N v b n R l b n R f V H l w Z X N d L n h t b F B L A Q I t A B Q A A g A I A D u 2 m V P H u p x z h g E A A E c E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e A A A A A A A A S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S 0 x M i 0 y N V Q x N T o 0 O T o 1 N S 4 5 M j g 2 O T I 3 W i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x Z D A y Z G I 2 O C 0 w Y T Y y L T Q 0 M j c t Y T B l Y S 1 h N 2 M 2 O T h j N D c 2 M T c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y M m c X V v d D s s J n F 1 b 3 Q 7 Q 2 9 s d W 1 u M S Z x d W 9 0 O y w m c X V v d D t O Y W 1 l J n F 1 b 3 Q 7 L C Z x d W 9 0 O 1 N 5 b W J v b C Z x d W 9 0 O y w m c X V v d D t Q c m l j Z S A o V V N E K S Z x d W 9 0 O y w m c X V v d D t N Y X J r Z X Q g Q 2 F w J n F 1 b 3 Q 7 L C Z x d W 9 0 O 1 Z v b C A o M j R I K S Z x d W 9 0 O y w m c X V v d D t U b 3 R h b C B W b 2 w m c X V v d D s s J n F 1 b 3 Q 7 Q 2 h n I C g y N E g p J n F 1 b 3 Q 7 L C Z x d W 9 0 O 0 N o Z y A o N 0 Q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s j L D B 9 J n F 1 b 3 Q 7 L C Z x d W 9 0 O 1 N l Y 3 R p b 2 4 x L 1 R h Y m x l I D A v Q X V 0 b 1 J l b W 9 2 Z W R D b 2 x 1 b W 5 z M S 5 7 Q 2 9 s d W 1 u M S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T e W 1 i b 2 w s M 3 0 m c X V v d D s s J n F 1 b 3 Q 7 U 2 V j d G l v b j E v V G F i b G U g M C 9 B d X R v U m V t b 3 Z l Z E N v b H V t b n M x L n t Q c m l j Z S A o V V N E K S w 0 f S Z x d W 9 0 O y w m c X V v d D t T Z W N 0 a W 9 u M S 9 U Y W J s Z S A w L 0 F 1 d G 9 S Z W 1 v d m V k Q 2 9 s d W 1 u c z E u e 0 1 h c m t l d C B D Y X A s N X 0 m c X V v d D s s J n F 1 b 3 Q 7 U 2 V j d G l v b j E v V G F i b G U g M C 9 B d X R v U m V t b 3 Z l Z E N v b H V t b n M x L n t W b 2 w g K D I 0 S C k s N n 0 m c X V v d D s s J n F 1 b 3 Q 7 U 2 V j d G l v b j E v V G F i b G U g M C 9 B d X R v U m V t b 3 Z l Z E N v b H V t b n M x L n t U b 3 R h b C B W b 2 w s N 3 0 m c X V v d D s s J n F 1 b 3 Q 7 U 2 V j d G l v b j E v V G F i b G U g M C 9 B d X R v U m V t b 3 Z l Z E N v b H V t b n M x L n t D a G c g K D I 0 S C k s O H 0 m c X V v d D s s J n F 1 b 3 Q 7 U 2 V j d G l v b j E v V G F i b G U g M C 9 B d X R v U m V t b 3 Z l Z E N v b H V t b n M x L n t D a G c g K D d E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9 B d X R v U m V t b 3 Z l Z E N v b H V t b n M x L n s j L D B 9 J n F 1 b 3 Q 7 L C Z x d W 9 0 O 1 N l Y 3 R p b 2 4 x L 1 R h Y m x l I D A v Q X V 0 b 1 J l b W 9 2 Z W R D b 2 x 1 b W 5 z M S 5 7 Q 2 9 s d W 1 u M S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T e W 1 i b 2 w s M 3 0 m c X V v d D s s J n F 1 b 3 Q 7 U 2 V j d G l v b j E v V G F i b G U g M C 9 B d X R v U m V t b 3 Z l Z E N v b H V t b n M x L n t Q c m l j Z S A o V V N E K S w 0 f S Z x d W 9 0 O y w m c X V v d D t T Z W N 0 a W 9 u M S 9 U Y W J s Z S A w L 0 F 1 d G 9 S Z W 1 v d m V k Q 2 9 s d W 1 u c z E u e 0 1 h c m t l d C B D Y X A s N X 0 m c X V v d D s s J n F 1 b 3 Q 7 U 2 V j d G l v b j E v V G F i b G U g M C 9 B d X R v U m V t b 3 Z l Z E N v b H V t b n M x L n t W b 2 w g K D I 0 S C k s N n 0 m c X V v d D s s J n F 1 b 3 Q 7 U 2 V j d G l v b j E v V G F i b G U g M C 9 B d X R v U m V t b 3 Z l Z E N v b H V t b n M x L n t U b 3 R h b C B W b 2 w s N 3 0 m c X V v d D s s J n F 1 b 3 Q 7 U 2 V j d G l v b j E v V G F i b G U g M C 9 B d X R v U m V t b 3 Z l Z E N v b H V t b n M x L n t D a G c g K D I 0 S C k s O H 0 m c X V v d D s s J n F 1 b 3 Q 7 U 2 V j d G l v b j E v V G F i b G U g M C 9 B d X R v U m V t b 3 Z l Z E N v b H V t b n M x L n t D a G c g K D d E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V U M T U 6 N D k 6 N T I u O D M 1 O D c 3 M l o i I C 8 + P E V u d H J 5 I F R 5 c G U 9 I k Z p b G x D b 2 x 1 b W 5 U e X B l c y I g V m F s d W U 9 I n N C Z 1 U 9 I i A v P j x F b n R y e S B U e X B l P S J G a W x s Q 2 9 s d W 1 u T m F t Z X M i I F Z h b H V l P S J z W y Z x d W 9 0 O 1 N 5 b W J v b C Z x d W 9 0 O y w m c X V v d D t Q U k l D R S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3 l t Y m 9 s L D B 9 J n F 1 b 3 Q 7 L C Z x d W 9 0 O 1 N l Y 3 R p b 2 4 x L 1 R h Y m x l M S 9 B d X R v U m V t b 3 Z l Z E N v b H V t b n M x L n t Q U k l D R S B V U 0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5 b W J v b C w w f S Z x d W 9 0 O y w m c X V v d D t T Z W N 0 a W 9 u M S 9 U Y W J s Z T E v Q X V 0 b 1 J l b W 9 2 Z W R D b 2 x 1 b W 5 z M S 5 7 U F J J Q 0 U g V V N E L D F 9 J n F 1 b 3 Q 7 X S w m c X V v d D t S Z W x h d G l v b n N o a X B J b m Z v J n F 1 b 3 Q 7 O l t d f S I g L z 4 8 R W 5 0 c n k g V H l w Z T 0 i U X V l c n l J R C I g V m F s d W U 9 I n M z Y T R j Z T A w O S 1 k Y W U 1 L T R l M W Q t Y T Y 4 N y 1 i Z j k w M j h l Z j A 0 Y 2 I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F i b G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Y W J s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V U M T U 6 N D g 6 N T M u M z A 3 O T I 2 M F o i I C 8 + P E V u d H J 5 I F R 5 c G U 9 I k Z p b G x D b 2 x 1 b W 5 U e X B l c y I g V m F s d W U 9 I n N C Z 1 U 9 I i A v P j x F b n R y e S B U e X B l P S J G a W x s Q 2 9 s d W 1 u T m F t Z X M i I F Z h b H V l P S J z W y Z x d W 9 0 O 1 N 5 b W J v b C Z x d W 9 0 O y w m c X V v d D t Q U k l D R S B V U 0 Q m c X V v d D t d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U 3 l t Y m 9 s L D B 9 J n F 1 b 3 Q 7 L C Z x d W 9 0 O 1 N l Y 3 R p b 2 4 x L 1 R h Y m x l M i 9 B d X R v U m V t b 3 Z l Z E N v b H V t b n M x L n t Q U k l D R S B V U 0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0 F 1 d G 9 S Z W 1 v d m V k Q 2 9 s d W 1 u c z E u e 1 N 5 b W J v b C w w f S Z x d W 9 0 O y w m c X V v d D t T Z W N 0 a W 9 u M S 9 U Y W J s Z T I v Q X V 0 b 1 J l b W 9 2 Z W R D b 2 x 1 b W 5 z M S 5 7 U F J J Q 0 U g V V N E L D F 9 J n F 1 b 3 Q 7 X S w m c X V v d D t S Z W x h d G l v b n N o a X B J b m Z v J n F 1 b 3 Q 7 O l t d f S I g L z 4 8 R W 5 0 c n k g V H l w Z T 0 i U X V l c n l J R C I g V m F s d W U 9 I n M 1 Z D Q w Y z I z M y 0 1 N m Z m L T Q 5 Z j k t O T J k Z i 0 0 N j U y M T V i O T A z Z T I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a b S d i i / p M m b y d 6 X H X U v 8 A A A A A A g A A A A A A E G Y A A A A B A A A g A A A A F y 5 D J S y C 1 y B Y h L k T p E V 8 3 p d L e L Y 7 q f d J F d r K / h Z 4 Z P Q A A A A A D o A A A A A C A A A g A A A A k W h H x d V q P x y f 2 Q + S + T e I + N H 2 4 C q l E 2 G i c j k Z 3 h w 2 8 v B Q A A A A s r 6 p d + g / 7 a d d e O r X R c 8 g n c w O P d S P f Q R V T u I E g Q e F m Y H B W d 7 1 g S 4 G D g X G g Q / 8 D N d 9 m 8 K s z U E j L X d w 7 M r Q 7 i 8 H D w / q q W O Y 4 n q Y b L F J K p j 9 8 D 1 A A A A A T z P 5 M R o p 1 g E W z d L Z 6 x i N N H I d K 3 K v z t C N E n g w Q F j m O / C / b s q j P M F 8 S V m 2 3 F Z d k w D p Z g A K i 5 w u w x k D f U Z N L F t h X w = = < / D a t a M a s h u p > 
</file>

<file path=customXml/itemProps1.xml><?xml version="1.0" encoding="utf-8"?>
<ds:datastoreItem xmlns:ds="http://schemas.openxmlformats.org/officeDocument/2006/customXml" ds:itemID="{CCFFD71F-D8F6-4658-AE31-9D7B9936E5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SPREADFOLIO Crypto</vt:lpstr>
      <vt:lpstr>Rates Crypto</vt:lpstr>
      <vt:lpstr>For NOTES</vt:lpstr>
      <vt:lpstr>Table2</vt:lpstr>
      <vt:lpstr>Table1</vt:lpstr>
      <vt:lpstr>NSEP</vt:lpstr>
      <vt:lpstr>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Stepanov Aleksey</cp:lastModifiedBy>
  <dcterms:modified xsi:type="dcterms:W3CDTF">2021-12-25T15:50:00Z</dcterms:modified>
</cp:coreProperties>
</file>