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<sst xmlns="http://schemas.openxmlformats.org/spreadsheetml/2006/main" count="34" uniqueCount="34">
  <si>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Pot number</t>
  </si>
  <si>
    <t>Time (seconds)</t>
  </si>
  <si>
    <t>Height (m)</t>
  </si>
  <si>
    <t>Diameter (m)</t>
  </si>
  <si>
    <t>Max Power (w)</t>
  </si>
  <si>
    <t>Burner Diameter (m)</t>
  </si>
  <si>
    <t>Volume</t>
  </si>
  <si>
    <t>Gravity</t>
  </si>
  <si>
    <t>Temp of Room (K)</t>
  </si>
  <si>
    <t>Temp of pot (K)</t>
  </si>
  <si>
    <t>Film Temp (K)</t>
  </si>
  <si>
    <t>Beta</t>
  </si>
  <si>
    <t>Viscosity</t>
  </si>
  <si>
    <t>alpha</t>
  </si>
  <si>
    <t>Pr</t>
  </si>
  <si>
    <t>Ra_L</t>
  </si>
  <si>
    <t>Nu_L</t>
  </si>
  <si>
    <t>k</t>
  </si>
  <si>
    <t>h_L</t>
  </si>
  <si>
    <t>A_L</t>
  </si>
  <si>
    <t>q_L</t>
  </si>
  <si>
    <t>Ra_D</t>
  </si>
  <si>
    <t>Nu_D</t>
  </si>
  <si>
    <t>h_D</t>
  </si>
  <si>
    <t>A_D</t>
  </si>
  <si>
    <t>q_D</t>
  </si>
  <si>
    <t>D_L</t>
  </si>
  <si>
    <t>D_D</t>
  </si>
  <si>
    <t>D_T</t>
  </si>
  <si>
    <t>D_TF</t>
  </si>
  <si>
    <t>D_B</t>
  </si>
  <si>
    <t>D_HH</t>
  </si>
  <si>
    <t>D_HD</t>
  </si>
  <si>
    <t>D_AH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</si>
</sst>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FF99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38"/>
    <col customWidth="1" min="9" max="9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1.0</v>
      </c>
      <c r="B2" s="1">
        <v>0.0</v>
      </c>
      <c r="C2" s="1">
        <v>0.085725</v>
      </c>
      <c r="D2" s="1">
        <v>0.2413</v>
      </c>
      <c r="E2" s="1">
        <v>3000.0</v>
      </c>
      <c r="F2" s="1">
        <v>0.238125</v>
      </c>
      <c r="G2" s="1">
        <v>0.00118294</v>
      </c>
      <c r="H2" s="1">
        <v>9.81</v>
      </c>
      <c r="I2" s="1">
        <v>294.95</v>
      </c>
      <c r="J2" s="1">
        <v>295.15</v>
      </c>
      <c r="K2" s="2">
        <f t="shared" ref="K2:K10" si="1">(I2+J2)/2</f>
        <v>295.05</v>
      </c>
      <c r="L2" s="1">
        <f t="shared" ref="L2:L10" si="2">1/K2</f>
        <v>0.003389256058</v>
      </c>
      <c r="M2" s="1">
        <v>1.55E-5</v>
      </c>
      <c r="N2" s="1">
        <v>9.88E-5</v>
      </c>
      <c r="O2" s="1">
        <v>0.849</v>
      </c>
      <c r="P2" s="2">
        <f t="shared" ref="P2:P10" si="3">H2*L2*(J2-I2)*C2^3/(M2*N2)</f>
        <v>2735.503172</v>
      </c>
      <c r="Q2" s="2">
        <f t="shared" ref="Q2:Q10" si="4">0.68 + ((0.67*P2^0.25/(1 + (0.492/O2)^(9/16))^(4/9)))</f>
        <v>4.472253301</v>
      </c>
      <c r="R2" s="1">
        <v>166.0</v>
      </c>
      <c r="S2" s="2">
        <f t="shared" ref="S2:S10" si="5">Q2*R2/C2</f>
        <v>8660.18137</v>
      </c>
      <c r="T2" s="2">
        <f t="shared" ref="T2:T10" si="6">C2*D2*PI()</f>
        <v>0.06498523419</v>
      </c>
      <c r="U2" s="2">
        <f t="shared" ref="U2:U10" si="7">S2*T2*(J2-I2)</f>
        <v>112.5567829</v>
      </c>
      <c r="V2" s="3">
        <f t="shared" ref="V2:V10" si="8">H2*L2*(J2-I2)*D2^3/(M2*N2)</f>
        <v>61007.98864</v>
      </c>
      <c r="W2" s="2">
        <f t="shared" ref="W2:W7" si="9">0.54*V2^0.25</f>
        <v>8.486730996</v>
      </c>
      <c r="X2" s="2">
        <f t="shared" ref="X2:X10" si="10">W2*R2/D2</f>
        <v>5838.364465</v>
      </c>
      <c r="Y2" s="2">
        <f t="shared" ref="Y2:Y10" si="11">D2^2/4*PI()</f>
        <v>0.04573034999</v>
      </c>
      <c r="Z2" s="2">
        <f t="shared" ref="Z2:Z10" si="12">Y2*X2*(J2-I2)</f>
        <v>53.39809007</v>
      </c>
    </row>
    <row r="3">
      <c r="A3" s="1">
        <v>1.0</v>
      </c>
      <c r="B3" s="1">
        <v>30.0</v>
      </c>
      <c r="C3" s="1">
        <v>0.085725</v>
      </c>
      <c r="D3" s="1">
        <v>0.2413</v>
      </c>
      <c r="E3" s="1">
        <v>3000.0</v>
      </c>
      <c r="F3" s="1">
        <v>0.238125</v>
      </c>
      <c r="G3" s="1">
        <v>0.00118294</v>
      </c>
      <c r="H3" s="1">
        <v>9.81</v>
      </c>
      <c r="I3" s="1">
        <v>294.95</v>
      </c>
      <c r="J3" s="1">
        <v>297.95</v>
      </c>
      <c r="K3" s="2">
        <f t="shared" si="1"/>
        <v>296.45</v>
      </c>
      <c r="L3" s="1">
        <f t="shared" si="2"/>
        <v>0.003373250126</v>
      </c>
      <c r="M3" s="1">
        <v>1.55E-5</v>
      </c>
      <c r="N3" s="1">
        <v>9.88E-5</v>
      </c>
      <c r="O3" s="1">
        <v>0.851</v>
      </c>
      <c r="P3" s="2">
        <f t="shared" si="3"/>
        <v>40838.76931</v>
      </c>
      <c r="Q3" s="2">
        <f t="shared" si="4"/>
        <v>8.136146605</v>
      </c>
      <c r="R3" s="1">
        <v>240.0</v>
      </c>
      <c r="S3" s="2">
        <f t="shared" si="5"/>
        <v>22778.3632</v>
      </c>
      <c r="T3" s="2">
        <f t="shared" si="6"/>
        <v>0.06498523419</v>
      </c>
      <c r="U3" s="2">
        <f t="shared" si="7"/>
        <v>4440.771801</v>
      </c>
      <c r="V3" s="3">
        <f t="shared" si="8"/>
        <v>910798.1302</v>
      </c>
      <c r="W3" s="2">
        <f t="shared" si="9"/>
        <v>16.68204516</v>
      </c>
      <c r="X3" s="2">
        <f t="shared" si="10"/>
        <v>16592.1709</v>
      </c>
      <c r="Y3" s="2">
        <f t="shared" si="11"/>
        <v>0.04573034999</v>
      </c>
      <c r="Z3" s="2">
        <f t="shared" si="12"/>
        <v>2276.297346</v>
      </c>
    </row>
    <row r="4">
      <c r="A4" s="1">
        <v>1.0</v>
      </c>
      <c r="B4" s="1">
        <v>60.0</v>
      </c>
      <c r="C4" s="1">
        <v>0.085725</v>
      </c>
      <c r="D4" s="1">
        <v>0.2413</v>
      </c>
      <c r="E4" s="1">
        <v>3000.0</v>
      </c>
      <c r="F4" s="1">
        <v>0.238125</v>
      </c>
      <c r="G4" s="1">
        <v>0.00118294</v>
      </c>
      <c r="H4" s="1">
        <v>9.81</v>
      </c>
      <c r="I4" s="1">
        <v>294.95</v>
      </c>
      <c r="J4" s="1">
        <v>302.15</v>
      </c>
      <c r="K4" s="2">
        <f t="shared" si="1"/>
        <v>298.55</v>
      </c>
      <c r="L4" s="1">
        <f t="shared" si="2"/>
        <v>0.003349522693</v>
      </c>
      <c r="M4" s="1">
        <v>1.55E-5</v>
      </c>
      <c r="N4" s="1">
        <v>9.88E-5</v>
      </c>
      <c r="O4" s="1">
        <v>0.855</v>
      </c>
      <c r="P4" s="2">
        <f t="shared" si="3"/>
        <v>97323.62281</v>
      </c>
      <c r="Q4" s="2">
        <f t="shared" si="4"/>
        <v>9.948646658</v>
      </c>
      <c r="R4" s="1">
        <v>240.0</v>
      </c>
      <c r="S4" s="2">
        <f t="shared" si="5"/>
        <v>27852.72905</v>
      </c>
      <c r="T4" s="2">
        <f t="shared" si="6"/>
        <v>0.06498523419</v>
      </c>
      <c r="U4" s="2">
        <f t="shared" si="7"/>
        <v>13032.11607</v>
      </c>
      <c r="V4" s="3">
        <f t="shared" si="8"/>
        <v>2170539.788</v>
      </c>
      <c r="W4" s="2">
        <f t="shared" si="9"/>
        <v>20.72696422</v>
      </c>
      <c r="X4" s="2">
        <f t="shared" si="10"/>
        <v>20615.29802</v>
      </c>
      <c r="Y4" s="2">
        <f t="shared" si="11"/>
        <v>0.04573034999</v>
      </c>
      <c r="Z4" s="2">
        <f t="shared" si="12"/>
        <v>6787.762514</v>
      </c>
    </row>
    <row r="5">
      <c r="A5" s="1">
        <v>1.0</v>
      </c>
      <c r="B5" s="1">
        <v>90.0</v>
      </c>
      <c r="C5" s="1">
        <v>0.085725</v>
      </c>
      <c r="D5" s="1">
        <v>0.2413</v>
      </c>
      <c r="E5" s="1">
        <v>3000.0</v>
      </c>
      <c r="F5" s="1">
        <v>0.238125</v>
      </c>
      <c r="G5" s="1">
        <v>0.00118294</v>
      </c>
      <c r="H5" s="1">
        <v>9.81</v>
      </c>
      <c r="I5" s="1">
        <v>294.95</v>
      </c>
      <c r="J5" s="1">
        <v>310.85</v>
      </c>
      <c r="K5" s="2">
        <f t="shared" si="1"/>
        <v>302.9</v>
      </c>
      <c r="L5" s="1">
        <f t="shared" si="2"/>
        <v>0.00330141961</v>
      </c>
      <c r="M5" s="1">
        <v>1.55E-5</v>
      </c>
      <c r="N5" s="1">
        <v>9.88E-5</v>
      </c>
      <c r="O5" s="1">
        <v>0.86</v>
      </c>
      <c r="P5" s="2">
        <f t="shared" si="3"/>
        <v>211836.4535</v>
      </c>
      <c r="Q5" s="2">
        <f t="shared" si="4"/>
        <v>11.94495383</v>
      </c>
      <c r="R5" s="1">
        <v>240.0</v>
      </c>
      <c r="S5" s="2">
        <f t="shared" si="5"/>
        <v>33441.69052</v>
      </c>
      <c r="T5" s="2">
        <f t="shared" si="6"/>
        <v>0.06498523419</v>
      </c>
      <c r="U5" s="2">
        <f t="shared" si="7"/>
        <v>34554.13584</v>
      </c>
      <c r="V5" s="3">
        <f t="shared" si="8"/>
        <v>4724438.297</v>
      </c>
      <c r="W5" s="2">
        <f t="shared" si="9"/>
        <v>25.17568553</v>
      </c>
      <c r="X5" s="2">
        <f t="shared" si="10"/>
        <v>25040.05192</v>
      </c>
      <c r="Y5" s="2">
        <f t="shared" si="11"/>
        <v>0.04573034999</v>
      </c>
      <c r="Z5" s="2">
        <f t="shared" si="12"/>
        <v>18206.93637</v>
      </c>
    </row>
    <row r="6">
      <c r="A6" s="1">
        <v>1.0</v>
      </c>
      <c r="B6" s="1">
        <v>120.0</v>
      </c>
      <c r="C6" s="1">
        <v>0.085725</v>
      </c>
      <c r="D6" s="1">
        <v>0.2413</v>
      </c>
      <c r="E6" s="1">
        <v>3000.0</v>
      </c>
      <c r="F6" s="1">
        <v>0.238125</v>
      </c>
      <c r="G6" s="1">
        <v>0.00118294</v>
      </c>
      <c r="H6" s="1">
        <v>9.81</v>
      </c>
      <c r="I6" s="1">
        <v>294.95</v>
      </c>
      <c r="J6" s="1">
        <v>318.45</v>
      </c>
      <c r="K6" s="2">
        <f t="shared" si="1"/>
        <v>306.7</v>
      </c>
      <c r="L6" s="1">
        <f t="shared" si="2"/>
        <v>0.003260515161</v>
      </c>
      <c r="M6" s="1">
        <v>1.55E-5</v>
      </c>
      <c r="N6" s="1">
        <v>9.88E-5</v>
      </c>
      <c r="O6" s="1">
        <v>0.868</v>
      </c>
      <c r="P6" s="2">
        <f t="shared" si="3"/>
        <v>309212.4218</v>
      </c>
      <c r="Q6" s="2">
        <f t="shared" si="4"/>
        <v>13.07416257</v>
      </c>
      <c r="R6" s="1">
        <v>240.0</v>
      </c>
      <c r="S6" s="2">
        <f t="shared" si="5"/>
        <v>36603.07982</v>
      </c>
      <c r="T6" s="2">
        <f t="shared" si="6"/>
        <v>0.06498523419</v>
      </c>
      <c r="U6" s="2">
        <f t="shared" si="7"/>
        <v>55898.50329</v>
      </c>
      <c r="V6" s="3">
        <f t="shared" si="8"/>
        <v>6896145.51</v>
      </c>
      <c r="W6" s="2">
        <f t="shared" si="9"/>
        <v>27.6723068</v>
      </c>
      <c r="X6" s="2">
        <f t="shared" si="10"/>
        <v>27523.22268</v>
      </c>
      <c r="Y6" s="2">
        <f t="shared" si="11"/>
        <v>0.04573034999</v>
      </c>
      <c r="Z6" s="2">
        <f t="shared" si="12"/>
        <v>29578.19524</v>
      </c>
    </row>
    <row r="7">
      <c r="A7" s="1">
        <v>1.0</v>
      </c>
      <c r="B7" s="1">
        <v>150.0</v>
      </c>
      <c r="C7" s="1">
        <v>0.085725</v>
      </c>
      <c r="D7" s="1">
        <v>0.2413</v>
      </c>
      <c r="E7" s="1">
        <v>3000.0</v>
      </c>
      <c r="F7" s="1">
        <v>0.238125</v>
      </c>
      <c r="G7" s="1">
        <v>0.00118294</v>
      </c>
      <c r="H7" s="1">
        <v>9.81</v>
      </c>
      <c r="I7" s="1">
        <v>294.95</v>
      </c>
      <c r="J7" s="1">
        <v>326.75</v>
      </c>
      <c r="K7" s="2">
        <f t="shared" si="1"/>
        <v>310.85</v>
      </c>
      <c r="L7" s="1">
        <f t="shared" si="2"/>
        <v>0.003216985684</v>
      </c>
      <c r="M7" s="1">
        <v>1.55E-5</v>
      </c>
      <c r="N7" s="1">
        <v>9.88E-5</v>
      </c>
      <c r="O7" s="1">
        <v>0.873</v>
      </c>
      <c r="P7" s="2">
        <f t="shared" si="3"/>
        <v>412837.457</v>
      </c>
      <c r="Q7" s="2">
        <f t="shared" si="4"/>
        <v>14.0109141</v>
      </c>
      <c r="R7" s="1">
        <v>240.0</v>
      </c>
      <c r="S7" s="2">
        <f t="shared" si="5"/>
        <v>39225.65626</v>
      </c>
      <c r="T7" s="2">
        <f t="shared" si="6"/>
        <v>0.06498523419</v>
      </c>
      <c r="U7" s="2">
        <f t="shared" si="7"/>
        <v>81061.01298</v>
      </c>
      <c r="V7" s="3">
        <f t="shared" si="8"/>
        <v>9207221.234</v>
      </c>
      <c r="W7" s="2">
        <f t="shared" si="9"/>
        <v>29.74581719</v>
      </c>
      <c r="X7" s="2">
        <f t="shared" si="10"/>
        <v>29585.56206</v>
      </c>
      <c r="Y7" s="2">
        <f t="shared" si="11"/>
        <v>0.04573034999</v>
      </c>
      <c r="Z7" s="2">
        <f t="shared" si="12"/>
        <v>43024.06782</v>
      </c>
    </row>
    <row r="8">
      <c r="A8" s="1">
        <v>1.0</v>
      </c>
      <c r="B8" s="1">
        <v>180.0</v>
      </c>
      <c r="C8" s="1">
        <v>0.085725</v>
      </c>
      <c r="D8" s="1">
        <v>0.2413</v>
      </c>
      <c r="E8" s="1">
        <v>3000.0</v>
      </c>
      <c r="F8" s="1">
        <v>0.238125</v>
      </c>
      <c r="G8" s="1">
        <v>0.00118294</v>
      </c>
      <c r="H8" s="1">
        <v>9.81</v>
      </c>
      <c r="I8" s="1">
        <v>294.95</v>
      </c>
      <c r="J8" s="1">
        <v>334.35</v>
      </c>
      <c r="K8" s="2">
        <f t="shared" si="1"/>
        <v>314.65</v>
      </c>
      <c r="L8" s="1">
        <f t="shared" si="2"/>
        <v>0.003178134435</v>
      </c>
      <c r="M8" s="1">
        <v>1.55E-5</v>
      </c>
      <c r="N8" s="1">
        <v>9.88E-5</v>
      </c>
      <c r="O8" s="1">
        <v>0.883</v>
      </c>
      <c r="P8" s="2">
        <f t="shared" si="3"/>
        <v>505325.6365</v>
      </c>
      <c r="Q8" s="2">
        <f t="shared" si="4"/>
        <v>14.71868613</v>
      </c>
      <c r="R8" s="1">
        <v>240.0</v>
      </c>
      <c r="S8" s="2">
        <f t="shared" si="5"/>
        <v>41207.17026</v>
      </c>
      <c r="T8" s="2">
        <f t="shared" si="6"/>
        <v>0.06498523419</v>
      </c>
      <c r="U8" s="2">
        <f t="shared" si="7"/>
        <v>105507.5898</v>
      </c>
      <c r="V8" s="4">
        <f t="shared" si="8"/>
        <v>11269919.56</v>
      </c>
      <c r="W8" s="2">
        <f t="shared" ref="W8:W10" si="13">0.15*V8^(1/3)</f>
        <v>33.63036115</v>
      </c>
      <c r="X8" s="2">
        <f t="shared" si="10"/>
        <v>33449.1781</v>
      </c>
      <c r="Y8" s="2">
        <f t="shared" si="11"/>
        <v>0.04573034999</v>
      </c>
      <c r="Z8" s="2">
        <f t="shared" si="12"/>
        <v>60267.91928</v>
      </c>
    </row>
    <row r="9">
      <c r="A9" s="1">
        <v>1.0</v>
      </c>
      <c r="B9" s="1">
        <v>210.0</v>
      </c>
      <c r="C9" s="1">
        <v>0.085725</v>
      </c>
      <c r="D9" s="1">
        <v>0.2413</v>
      </c>
      <c r="E9" s="1">
        <v>3000.0</v>
      </c>
      <c r="F9" s="1">
        <v>0.238125</v>
      </c>
      <c r="G9" s="1">
        <v>0.00118294</v>
      </c>
      <c r="H9" s="1">
        <v>9.81</v>
      </c>
      <c r="I9" s="1">
        <v>294.95</v>
      </c>
      <c r="J9" s="1">
        <v>339.95</v>
      </c>
      <c r="K9" s="2">
        <f t="shared" si="1"/>
        <v>317.45</v>
      </c>
      <c r="L9" s="1">
        <f t="shared" si="2"/>
        <v>0.003150102378</v>
      </c>
      <c r="M9" s="1">
        <v>1.55E-5</v>
      </c>
      <c r="N9" s="1">
        <v>9.88E-5</v>
      </c>
      <c r="O9" s="1">
        <v>0.888</v>
      </c>
      <c r="P9" s="2">
        <f t="shared" si="3"/>
        <v>572057.9538</v>
      </c>
      <c r="Q9" s="2">
        <f t="shared" si="4"/>
        <v>15.16938536</v>
      </c>
      <c r="R9" s="1">
        <v>240.0</v>
      </c>
      <c r="S9" s="2">
        <f t="shared" si="5"/>
        <v>42468.9704</v>
      </c>
      <c r="T9" s="2">
        <f t="shared" si="6"/>
        <v>0.06498523419</v>
      </c>
      <c r="U9" s="2">
        <f t="shared" si="7"/>
        <v>124193.5194</v>
      </c>
      <c r="V9" s="4">
        <f t="shared" si="8"/>
        <v>12758203.14</v>
      </c>
      <c r="W9" s="2">
        <f t="shared" si="13"/>
        <v>35.0499791</v>
      </c>
      <c r="X9" s="2">
        <f t="shared" si="10"/>
        <v>34861.14788</v>
      </c>
      <c r="Y9" s="2">
        <f t="shared" si="11"/>
        <v>0.04573034999</v>
      </c>
      <c r="Z9" s="2">
        <f t="shared" si="12"/>
        <v>71739.56221</v>
      </c>
    </row>
    <row r="10">
      <c r="A10" s="1">
        <v>1.0</v>
      </c>
      <c r="B10" s="1">
        <v>240.0</v>
      </c>
      <c r="C10" s="1">
        <v>0.085725</v>
      </c>
      <c r="D10" s="1">
        <v>0.2413</v>
      </c>
      <c r="E10" s="1">
        <v>3000.0</v>
      </c>
      <c r="F10" s="1">
        <v>0.238125</v>
      </c>
      <c r="G10" s="1">
        <v>0.00118294</v>
      </c>
      <c r="H10" s="1">
        <v>9.81</v>
      </c>
      <c r="I10" s="1">
        <v>294.95</v>
      </c>
      <c r="J10" s="1">
        <v>343.55</v>
      </c>
      <c r="K10" s="2">
        <f t="shared" si="1"/>
        <v>319.25</v>
      </c>
      <c r="L10" s="1">
        <f t="shared" si="2"/>
        <v>0.003132341425</v>
      </c>
      <c r="M10" s="1">
        <v>1.55E-5</v>
      </c>
      <c r="N10" s="1">
        <v>9.88E-5</v>
      </c>
      <c r="O10" s="1">
        <v>0.892</v>
      </c>
      <c r="P10" s="2">
        <f t="shared" si="3"/>
        <v>614339.1738</v>
      </c>
      <c r="Q10" s="2">
        <f t="shared" si="4"/>
        <v>15.43691897</v>
      </c>
      <c r="R10" s="1">
        <v>240.0</v>
      </c>
      <c r="S10" s="2">
        <f t="shared" si="5"/>
        <v>43217.97088</v>
      </c>
      <c r="T10" s="2">
        <f t="shared" si="6"/>
        <v>0.06498523419</v>
      </c>
      <c r="U10" s="2">
        <f t="shared" si="7"/>
        <v>136494.556</v>
      </c>
      <c r="V10" s="4">
        <f t="shared" si="8"/>
        <v>13701171.22</v>
      </c>
      <c r="W10" s="2">
        <f t="shared" si="13"/>
        <v>35.89306044</v>
      </c>
      <c r="X10" s="2">
        <f t="shared" si="10"/>
        <v>35699.68714</v>
      </c>
      <c r="Y10" s="2">
        <f t="shared" si="11"/>
        <v>0.04573034999</v>
      </c>
      <c r="Z10" s="2">
        <f t="shared" si="12"/>
        <v>79342.3765</v>
      </c>
    </row>
    <row r="12">
      <c r="A12" s="1">
        <v>2.0</v>
      </c>
      <c r="B12" s="1">
        <v>0.0</v>
      </c>
      <c r="C12" s="1">
        <v>0.073025</v>
      </c>
      <c r="D12" s="1">
        <v>0.161925</v>
      </c>
      <c r="E12" s="1">
        <v>3000.0</v>
      </c>
      <c r="F12" s="1">
        <v>0.238125</v>
      </c>
      <c r="G12" s="1">
        <v>0.00118294</v>
      </c>
      <c r="H12" s="1">
        <v>9.81</v>
      </c>
      <c r="I12" s="1">
        <v>294.95</v>
      </c>
      <c r="J12" s="1">
        <v>296.65</v>
      </c>
      <c r="K12" s="2">
        <f t="shared" ref="K12:K19" si="14">(I12+J12)/2</f>
        <v>295.8</v>
      </c>
      <c r="L12" s="1">
        <f t="shared" ref="L12:L19" si="15">1/K12</f>
        <v>0.00338066261</v>
      </c>
      <c r="M12" s="1">
        <v>1.55E-5</v>
      </c>
      <c r="N12" s="1">
        <v>9.88E-5</v>
      </c>
      <c r="O12" s="1">
        <v>0.849</v>
      </c>
      <c r="P12" s="2">
        <f t="shared" ref="P12:P19" si="16">H12*L12*(J12-I12)*C12^3/(M12*N12)</f>
        <v>14336.58828</v>
      </c>
      <c r="Q12" s="2">
        <f>0.68 + ((0.67+P12^0.25)/(1 + (0.492/O12)^(9/16))^(8/27))</f>
        <v>10.54195627</v>
      </c>
      <c r="R12" s="1">
        <v>240.0</v>
      </c>
      <c r="S12" s="2">
        <f t="shared" ref="S12:S19" si="17">Q12*R12/C12</f>
        <v>34646.62109</v>
      </c>
      <c r="T12" s="2">
        <f t="shared" ref="T12:T19" si="18">C12*D12*PI()</f>
        <v>0.03714799206</v>
      </c>
      <c r="U12" s="2">
        <f t="shared" ref="U12:U19" si="19">S12*T12*(J12-I12)</f>
        <v>2187.989089</v>
      </c>
      <c r="V12" s="3">
        <f t="shared" ref="V12:V19" si="20">H12*L12*(J12-I12)*D12^3/(M12*N12)</f>
        <v>156304.9866</v>
      </c>
      <c r="W12" s="2">
        <f t="shared" ref="W12:W19" si="21">0.54*V12^0.25</f>
        <v>10.73709927</v>
      </c>
      <c r="X12" s="2">
        <f t="shared" ref="X12:X19" si="22">W12*R12/F12</f>
        <v>10821.64335</v>
      </c>
      <c r="Y12" s="2">
        <f t="shared" ref="Y12:Y19" si="23">D12^2/4*PI()</f>
        <v>0.02059290864</v>
      </c>
      <c r="Z12" s="2">
        <f t="shared" ref="Z12:Z19" si="24">Y12*X12*(J12-I12)</f>
        <v>378.843492</v>
      </c>
    </row>
    <row r="13">
      <c r="A13" s="1">
        <v>2.0</v>
      </c>
      <c r="B13" s="1">
        <v>30.0</v>
      </c>
      <c r="C13" s="1">
        <v>0.073025</v>
      </c>
      <c r="D13" s="1">
        <v>0.161925</v>
      </c>
      <c r="E13" s="1">
        <v>3000.0</v>
      </c>
      <c r="F13" s="1">
        <v>0.238125</v>
      </c>
      <c r="G13" s="1">
        <v>0.00118294</v>
      </c>
      <c r="H13" s="1">
        <v>9.81</v>
      </c>
      <c r="I13" s="1">
        <v>294.95</v>
      </c>
      <c r="J13" s="1">
        <v>300.45</v>
      </c>
      <c r="K13" s="2">
        <f t="shared" si="14"/>
        <v>297.7</v>
      </c>
      <c r="L13" s="1">
        <f t="shared" si="15"/>
        <v>0.003359086329</v>
      </c>
      <c r="M13" s="1">
        <v>1.55E-5</v>
      </c>
      <c r="N13" s="1">
        <v>9.88E-5</v>
      </c>
      <c r="O13" s="1">
        <v>0.853319999999999</v>
      </c>
      <c r="P13" s="2">
        <f t="shared" si="16"/>
        <v>46087.05067</v>
      </c>
      <c r="Q13" s="2">
        <f t="shared" ref="Q13:Q19" si="25">0.68 + ((0.67*P13^0.25/(1 + (0.492/O13)^(9/16))^(4/9)))</f>
        <v>8.367164043</v>
      </c>
      <c r="R13" s="1">
        <v>240.0</v>
      </c>
      <c r="S13" s="2">
        <f t="shared" si="17"/>
        <v>27499.06704</v>
      </c>
      <c r="T13" s="2">
        <f t="shared" si="18"/>
        <v>0.03714799206</v>
      </c>
      <c r="U13" s="2">
        <f t="shared" si="19"/>
        <v>5618.443182</v>
      </c>
      <c r="V13" s="3">
        <f t="shared" si="20"/>
        <v>502465.14</v>
      </c>
      <c r="W13" s="2">
        <f t="shared" si="21"/>
        <v>14.37706526</v>
      </c>
      <c r="X13" s="2">
        <f t="shared" si="22"/>
        <v>14490.2705</v>
      </c>
      <c r="Y13" s="2">
        <f t="shared" si="23"/>
        <v>0.02059290864</v>
      </c>
      <c r="Z13" s="2">
        <f t="shared" si="24"/>
        <v>1641.182491</v>
      </c>
    </row>
    <row r="14">
      <c r="A14" s="1">
        <v>2.0</v>
      </c>
      <c r="B14" s="1">
        <v>60.0</v>
      </c>
      <c r="C14" s="1">
        <v>0.073025</v>
      </c>
      <c r="D14" s="1">
        <v>0.161925</v>
      </c>
      <c r="E14" s="1">
        <v>3000.0</v>
      </c>
      <c r="F14" s="1">
        <v>0.238125</v>
      </c>
      <c r="G14" s="1">
        <v>0.00118294</v>
      </c>
      <c r="H14" s="1">
        <v>9.81</v>
      </c>
      <c r="I14" s="1">
        <v>294.95</v>
      </c>
      <c r="J14" s="1">
        <v>305.15</v>
      </c>
      <c r="K14" s="2">
        <f t="shared" si="14"/>
        <v>300.05</v>
      </c>
      <c r="L14" s="1">
        <f t="shared" si="15"/>
        <v>0.00333277787</v>
      </c>
      <c r="M14" s="1">
        <v>1.55E-5</v>
      </c>
      <c r="N14" s="1">
        <v>9.88E-5</v>
      </c>
      <c r="O14" s="1">
        <v>0.857</v>
      </c>
      <c r="P14" s="2">
        <f t="shared" si="16"/>
        <v>84801.12274</v>
      </c>
      <c r="Q14" s="2">
        <f t="shared" si="25"/>
        <v>9.6371408</v>
      </c>
      <c r="R14" s="1">
        <v>240.0</v>
      </c>
      <c r="S14" s="2">
        <f t="shared" si="17"/>
        <v>31672.90369</v>
      </c>
      <c r="T14" s="2">
        <f t="shared" si="18"/>
        <v>0.03714799206</v>
      </c>
      <c r="U14" s="2">
        <f t="shared" si="19"/>
        <v>12001.1647</v>
      </c>
      <c r="V14" s="3">
        <f t="shared" si="20"/>
        <v>924546.2096</v>
      </c>
      <c r="W14" s="2">
        <f t="shared" si="21"/>
        <v>16.74464388</v>
      </c>
      <c r="X14" s="2">
        <f t="shared" si="22"/>
        <v>16876.49147</v>
      </c>
      <c r="Y14" s="2">
        <f t="shared" si="23"/>
        <v>0.02059290864</v>
      </c>
      <c r="Z14" s="2">
        <f t="shared" si="24"/>
        <v>3544.867679</v>
      </c>
    </row>
    <row r="15">
      <c r="A15" s="1">
        <v>2.0</v>
      </c>
      <c r="B15" s="1">
        <v>90.0</v>
      </c>
      <c r="C15" s="1">
        <v>0.073025</v>
      </c>
      <c r="D15" s="1">
        <v>0.161925</v>
      </c>
      <c r="E15" s="1">
        <v>3000.0</v>
      </c>
      <c r="F15" s="1">
        <v>0.238125</v>
      </c>
      <c r="G15" s="1">
        <v>0.00118294</v>
      </c>
      <c r="H15" s="1">
        <v>9.81</v>
      </c>
      <c r="I15" s="1">
        <v>294.95</v>
      </c>
      <c r="J15" s="1">
        <v>312.95</v>
      </c>
      <c r="K15" s="2">
        <f t="shared" si="14"/>
        <v>303.95</v>
      </c>
      <c r="L15" s="1">
        <f t="shared" si="15"/>
        <v>0.003290014805</v>
      </c>
      <c r="M15" s="1">
        <v>1.55E-5</v>
      </c>
      <c r="N15" s="1">
        <v>9.88E-5</v>
      </c>
      <c r="O15" s="1">
        <v>0.86332</v>
      </c>
      <c r="P15" s="2">
        <f t="shared" si="16"/>
        <v>147728.8847</v>
      </c>
      <c r="Q15" s="2">
        <f t="shared" si="25"/>
        <v>10.97845485</v>
      </c>
      <c r="R15" s="1">
        <v>240.0</v>
      </c>
      <c r="S15" s="2">
        <f t="shared" si="17"/>
        <v>36081.19362</v>
      </c>
      <c r="T15" s="2">
        <f t="shared" si="18"/>
        <v>0.03714799206</v>
      </c>
      <c r="U15" s="2">
        <f t="shared" si="19"/>
        <v>24126.1901</v>
      </c>
      <c r="V15" s="3">
        <f t="shared" si="20"/>
        <v>1610617.595</v>
      </c>
      <c r="W15" s="2">
        <f t="shared" si="21"/>
        <v>19.23720042</v>
      </c>
      <c r="X15" s="2">
        <f t="shared" si="22"/>
        <v>19388.67444</v>
      </c>
      <c r="Y15" s="2">
        <f t="shared" si="23"/>
        <v>0.02059290864</v>
      </c>
      <c r="Z15" s="2">
        <f t="shared" si="24"/>
        <v>7186.845625</v>
      </c>
    </row>
    <row r="16">
      <c r="A16" s="1">
        <v>2.0</v>
      </c>
      <c r="B16" s="1">
        <v>120.0</v>
      </c>
      <c r="C16" s="1">
        <v>0.073025</v>
      </c>
      <c r="D16" s="1">
        <v>0.161925</v>
      </c>
      <c r="E16" s="1">
        <v>3000.0</v>
      </c>
      <c r="F16" s="1">
        <v>0.238125</v>
      </c>
      <c r="G16" s="1">
        <v>0.00118294</v>
      </c>
      <c r="H16" s="1">
        <v>9.81</v>
      </c>
      <c r="I16" s="1">
        <v>294.95</v>
      </c>
      <c r="J16" s="1">
        <v>322.05</v>
      </c>
      <c r="K16" s="2">
        <f t="shared" si="14"/>
        <v>308.5</v>
      </c>
      <c r="L16" s="1">
        <f t="shared" si="15"/>
        <v>0.003241491086</v>
      </c>
      <c r="M16" s="1">
        <v>1.55E-5</v>
      </c>
      <c r="N16" s="1">
        <v>9.88E-5</v>
      </c>
      <c r="O16" s="1">
        <v>0.870599999999999</v>
      </c>
      <c r="P16" s="2">
        <f t="shared" si="16"/>
        <v>219133.7062</v>
      </c>
      <c r="Q16" s="2">
        <f t="shared" si="25"/>
        <v>12.0554044</v>
      </c>
      <c r="R16" s="1">
        <v>240.0</v>
      </c>
      <c r="S16" s="2">
        <f t="shared" si="17"/>
        <v>39620.63755</v>
      </c>
      <c r="T16" s="2">
        <f t="shared" si="18"/>
        <v>0.03714799206</v>
      </c>
      <c r="U16" s="2">
        <f t="shared" si="19"/>
        <v>39886.5152</v>
      </c>
      <c r="V16" s="3">
        <f t="shared" si="20"/>
        <v>2389110.32</v>
      </c>
      <c r="W16" s="2">
        <f t="shared" si="21"/>
        <v>21.23013769</v>
      </c>
      <c r="X16" s="2">
        <f t="shared" si="22"/>
        <v>21397.30413</v>
      </c>
      <c r="Y16" s="2">
        <f t="shared" si="23"/>
        <v>0.02059290864</v>
      </c>
      <c r="Z16" s="2">
        <f t="shared" si="24"/>
        <v>11941.14696</v>
      </c>
    </row>
    <row r="17">
      <c r="A17" s="1">
        <v>2.0</v>
      </c>
      <c r="B17" s="1">
        <v>150.0</v>
      </c>
      <c r="C17" s="1">
        <v>0.073025</v>
      </c>
      <c r="D17" s="1">
        <v>0.161925</v>
      </c>
      <c r="E17" s="1">
        <v>3000.0</v>
      </c>
      <c r="F17" s="1">
        <v>0.238125</v>
      </c>
      <c r="G17" s="1">
        <v>0.00118294</v>
      </c>
      <c r="H17" s="1">
        <v>9.81</v>
      </c>
      <c r="I17" s="1">
        <v>294.95</v>
      </c>
      <c r="J17" s="1">
        <v>329.65</v>
      </c>
      <c r="K17" s="2">
        <f t="shared" si="14"/>
        <v>312.3</v>
      </c>
      <c r="L17" s="1">
        <f t="shared" si="15"/>
        <v>0.003202049312</v>
      </c>
      <c r="M17" s="1">
        <v>1.55E-5</v>
      </c>
      <c r="N17" s="1">
        <v>9.88E-5</v>
      </c>
      <c r="O17" s="1">
        <v>0.877599999999999</v>
      </c>
      <c r="P17" s="2">
        <f t="shared" si="16"/>
        <v>277174.0401</v>
      </c>
      <c r="Q17" s="2">
        <f t="shared" si="25"/>
        <v>12.75376632</v>
      </c>
      <c r="R17" s="1">
        <v>240.0</v>
      </c>
      <c r="S17" s="2">
        <f t="shared" si="17"/>
        <v>41915.83591</v>
      </c>
      <c r="T17" s="2">
        <f t="shared" si="18"/>
        <v>0.03714799206</v>
      </c>
      <c r="U17" s="2">
        <f t="shared" si="19"/>
        <v>54030.99315</v>
      </c>
      <c r="V17" s="3">
        <f t="shared" si="20"/>
        <v>3021896.407</v>
      </c>
      <c r="W17" s="2">
        <f t="shared" si="21"/>
        <v>22.51456979</v>
      </c>
      <c r="X17" s="2">
        <f t="shared" si="22"/>
        <v>22691.84987</v>
      </c>
      <c r="Y17" s="2">
        <f t="shared" si="23"/>
        <v>0.02059290864</v>
      </c>
      <c r="Z17" s="2">
        <f t="shared" si="24"/>
        <v>16215.00434</v>
      </c>
    </row>
    <row r="18">
      <c r="A18" s="1">
        <v>2.0</v>
      </c>
      <c r="B18" s="1">
        <v>180.0</v>
      </c>
      <c r="C18" s="1">
        <v>0.073025</v>
      </c>
      <c r="D18" s="1">
        <v>0.161925</v>
      </c>
      <c r="E18" s="1">
        <v>3000.0</v>
      </c>
      <c r="F18" s="1">
        <v>0.238125</v>
      </c>
      <c r="G18" s="1">
        <v>0.00118294</v>
      </c>
      <c r="H18" s="1">
        <v>9.81</v>
      </c>
      <c r="I18" s="1">
        <v>294.95</v>
      </c>
      <c r="J18" s="1">
        <v>337.95</v>
      </c>
      <c r="K18" s="2">
        <f t="shared" si="14"/>
        <v>316.45</v>
      </c>
      <c r="L18" s="1">
        <f t="shared" si="15"/>
        <v>0.003160056881</v>
      </c>
      <c r="M18" s="1">
        <v>1.55E-5</v>
      </c>
      <c r="N18" s="1">
        <v>9.88E-5</v>
      </c>
      <c r="O18" s="1">
        <v>0.886189999999999</v>
      </c>
      <c r="P18" s="2">
        <f t="shared" si="16"/>
        <v>338967.7785</v>
      </c>
      <c r="Q18" s="2">
        <f t="shared" si="25"/>
        <v>13.38974954</v>
      </c>
      <c r="R18" s="1">
        <v>240.0</v>
      </c>
      <c r="S18" s="2">
        <f t="shared" si="17"/>
        <v>44006.02384</v>
      </c>
      <c r="T18" s="2">
        <f t="shared" si="18"/>
        <v>0.03714799206</v>
      </c>
      <c r="U18" s="2">
        <f t="shared" si="19"/>
        <v>70293.62324</v>
      </c>
      <c r="V18" s="3">
        <f t="shared" si="20"/>
        <v>3695604.075</v>
      </c>
      <c r="W18" s="2">
        <f t="shared" si="21"/>
        <v>23.67637005</v>
      </c>
      <c r="X18" s="2">
        <f t="shared" si="22"/>
        <v>23862.79816</v>
      </c>
      <c r="Y18" s="2">
        <f t="shared" si="23"/>
        <v>0.02059290864</v>
      </c>
      <c r="Z18" s="2">
        <f t="shared" si="24"/>
        <v>21130.39017</v>
      </c>
    </row>
    <row r="19">
      <c r="A19" s="1">
        <v>2.0</v>
      </c>
      <c r="B19" s="1">
        <v>200.0</v>
      </c>
      <c r="C19" s="1">
        <v>0.073025</v>
      </c>
      <c r="D19" s="1">
        <v>0.161925</v>
      </c>
      <c r="E19" s="1">
        <v>3000.0</v>
      </c>
      <c r="F19" s="1">
        <v>0.238125</v>
      </c>
      <c r="G19" s="1">
        <v>0.00118294</v>
      </c>
      <c r="H19" s="1">
        <v>9.81</v>
      </c>
      <c r="I19" s="1">
        <v>294.95</v>
      </c>
      <c r="J19" s="1">
        <v>343.95</v>
      </c>
      <c r="K19" s="2">
        <f t="shared" si="14"/>
        <v>319.45</v>
      </c>
      <c r="L19" s="1">
        <f t="shared" si="15"/>
        <v>0.003130380341</v>
      </c>
      <c r="M19" s="1">
        <v>1.55E-5</v>
      </c>
      <c r="N19" s="1">
        <v>9.88E-5</v>
      </c>
      <c r="O19" s="1">
        <v>0.89279</v>
      </c>
      <c r="P19" s="2">
        <f t="shared" si="16"/>
        <v>382638.1333</v>
      </c>
      <c r="Q19" s="2">
        <f t="shared" si="25"/>
        <v>13.79084813</v>
      </c>
      <c r="R19" s="1">
        <v>240.0</v>
      </c>
      <c r="S19" s="2">
        <f t="shared" si="17"/>
        <v>45324.25268</v>
      </c>
      <c r="T19" s="2">
        <f t="shared" si="18"/>
        <v>0.03714799206</v>
      </c>
      <c r="U19" s="2">
        <f t="shared" si="19"/>
        <v>82501.54397</v>
      </c>
      <c r="V19" s="3">
        <f t="shared" si="20"/>
        <v>4171721.132</v>
      </c>
      <c r="W19" s="2">
        <f t="shared" si="21"/>
        <v>24.40464964</v>
      </c>
      <c r="X19" s="2">
        <f t="shared" si="22"/>
        <v>24596.81223</v>
      </c>
      <c r="Y19" s="2">
        <f t="shared" si="23"/>
        <v>0.02059290864</v>
      </c>
      <c r="Z19" s="2">
        <f t="shared" si="24"/>
        <v>24819.47545</v>
      </c>
    </row>
    <row r="20">
      <c r="L20" s="1"/>
    </row>
  </sheetData>
  <drawing r:id="rId1"/>
</worksheet>
</file>