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0503/Library/CloudStorage/GoogleDrive-ayoun2@andrew.cmu.edu/My Drive/24-321 C5 Labs/Code/C6/Data/"/>
    </mc:Choice>
  </mc:AlternateContent>
  <xr:revisionPtr revIDLastSave="0" documentId="8_{9EF239E5-B1AF-8844-A1A2-53EEB6C7C37E}" xr6:coauthVersionLast="47" xr6:coauthVersionMax="47" xr10:uidLastSave="{00000000-0000-0000-0000-000000000000}"/>
  <bookViews>
    <workbookView xWindow="0" yWindow="880" windowWidth="36000" windowHeight="20900" xr2:uid="{8650BD6E-0C1C-0146-AA18-A6C23DB452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21" i="1" l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B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E2" i="1" l="1"/>
  <c r="F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Q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Q121" i="1" l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F121" i="1"/>
  <c r="E121" i="1" s="1"/>
  <c r="F120" i="1"/>
  <c r="E120" i="1" s="1"/>
  <c r="F119" i="1"/>
  <c r="E119" i="1" s="1"/>
  <c r="F118" i="1"/>
  <c r="E118" i="1" s="1"/>
  <c r="F117" i="1"/>
  <c r="E117" i="1" s="1"/>
  <c r="F116" i="1"/>
  <c r="E116" i="1" s="1"/>
  <c r="F115" i="1"/>
  <c r="E115" i="1" s="1"/>
  <c r="F114" i="1"/>
  <c r="E114" i="1" s="1"/>
  <c r="F113" i="1"/>
  <c r="E113" i="1" s="1"/>
  <c r="F112" i="1"/>
  <c r="E112" i="1" s="1"/>
  <c r="F111" i="1"/>
  <c r="E111" i="1" s="1"/>
  <c r="F110" i="1"/>
  <c r="E110" i="1" s="1"/>
  <c r="F109" i="1"/>
  <c r="E109" i="1" s="1"/>
  <c r="F108" i="1"/>
  <c r="E108" i="1" s="1"/>
  <c r="F107" i="1"/>
  <c r="E107" i="1" s="1"/>
  <c r="F106" i="1"/>
  <c r="E106" i="1" s="1"/>
  <c r="F105" i="1"/>
  <c r="E105" i="1" s="1"/>
  <c r="F104" i="1"/>
  <c r="E104" i="1" s="1"/>
  <c r="F103" i="1"/>
  <c r="E103" i="1" s="1"/>
  <c r="F102" i="1"/>
  <c r="E102" i="1" s="1"/>
  <c r="F101" i="1"/>
  <c r="E101" i="1" s="1"/>
  <c r="F100" i="1"/>
  <c r="E100" i="1" s="1"/>
  <c r="F99" i="1"/>
  <c r="E99" i="1" s="1"/>
  <c r="F98" i="1"/>
  <c r="E98" i="1" s="1"/>
  <c r="F97" i="1"/>
  <c r="E97" i="1" s="1"/>
  <c r="F96" i="1"/>
  <c r="E96" i="1" s="1"/>
  <c r="F95" i="1"/>
  <c r="E95" i="1" s="1"/>
  <c r="F94" i="1"/>
  <c r="E94" i="1" s="1"/>
  <c r="F93" i="1"/>
  <c r="E93" i="1" s="1"/>
  <c r="F92" i="1"/>
  <c r="E92" i="1" s="1"/>
  <c r="F91" i="1"/>
  <c r="E91" i="1" s="1"/>
  <c r="F90" i="1"/>
  <c r="E90" i="1" s="1"/>
  <c r="F89" i="1"/>
  <c r="E89" i="1" s="1"/>
  <c r="F88" i="1"/>
  <c r="E88" i="1" s="1"/>
  <c r="F87" i="1"/>
  <c r="E87" i="1" s="1"/>
  <c r="F86" i="1"/>
  <c r="E86" i="1" s="1"/>
  <c r="F85" i="1"/>
  <c r="E85" i="1" s="1"/>
  <c r="F84" i="1"/>
  <c r="E84" i="1" s="1"/>
  <c r="F83" i="1"/>
  <c r="E83" i="1" s="1"/>
  <c r="F82" i="1"/>
  <c r="E82" i="1" s="1"/>
  <c r="F81" i="1"/>
  <c r="E81" i="1" s="1"/>
  <c r="F80" i="1"/>
  <c r="E80" i="1" s="1"/>
  <c r="F79" i="1"/>
  <c r="E79" i="1" s="1"/>
  <c r="F78" i="1"/>
  <c r="E78" i="1" s="1"/>
  <c r="F77" i="1"/>
  <c r="E77" i="1" s="1"/>
  <c r="F76" i="1"/>
  <c r="E76" i="1" s="1"/>
  <c r="F75" i="1"/>
  <c r="E75" i="1" s="1"/>
  <c r="F74" i="1"/>
  <c r="E74" i="1" s="1"/>
  <c r="F73" i="1"/>
  <c r="E73" i="1" s="1"/>
  <c r="F72" i="1"/>
  <c r="E72" i="1" s="1"/>
  <c r="F71" i="1"/>
  <c r="E71" i="1" s="1"/>
  <c r="F70" i="1"/>
  <c r="E70" i="1" s="1"/>
  <c r="F69" i="1"/>
  <c r="E69" i="1" s="1"/>
  <c r="F68" i="1"/>
  <c r="E68" i="1" s="1"/>
  <c r="F67" i="1"/>
  <c r="E67" i="1" s="1"/>
  <c r="F66" i="1"/>
  <c r="E66" i="1" s="1"/>
  <c r="F65" i="1"/>
  <c r="E65" i="1" s="1"/>
  <c r="F64" i="1"/>
  <c r="E64" i="1" s="1"/>
  <c r="F63" i="1"/>
  <c r="E63" i="1" s="1"/>
  <c r="F62" i="1"/>
  <c r="E62" i="1" s="1"/>
  <c r="F61" i="1"/>
  <c r="E61" i="1" s="1"/>
  <c r="F60" i="1"/>
  <c r="E60" i="1" s="1"/>
  <c r="F59" i="1"/>
  <c r="E59" i="1" s="1"/>
  <c r="F58" i="1"/>
  <c r="E58" i="1" s="1"/>
  <c r="F57" i="1"/>
  <c r="E57" i="1" s="1"/>
  <c r="F56" i="1"/>
  <c r="E56" i="1" s="1"/>
  <c r="F55" i="1"/>
  <c r="E55" i="1" s="1"/>
  <c r="F54" i="1"/>
  <c r="E54" i="1" s="1"/>
  <c r="F53" i="1"/>
  <c r="E53" i="1" s="1"/>
  <c r="F52" i="1"/>
  <c r="E52" i="1" s="1"/>
  <c r="F51" i="1"/>
  <c r="E51" i="1" s="1"/>
  <c r="F50" i="1"/>
  <c r="E50" i="1" s="1"/>
  <c r="F49" i="1"/>
  <c r="E49" i="1" s="1"/>
  <c r="F48" i="1"/>
  <c r="E48" i="1" s="1"/>
  <c r="F47" i="1"/>
  <c r="E47" i="1" s="1"/>
  <c r="F46" i="1"/>
  <c r="E46" i="1" s="1"/>
  <c r="F45" i="1"/>
  <c r="E45" i="1" s="1"/>
  <c r="F44" i="1"/>
  <c r="E44" i="1" s="1"/>
  <c r="F43" i="1"/>
  <c r="E43" i="1" s="1"/>
  <c r="F42" i="1"/>
  <c r="E42" i="1" s="1"/>
  <c r="F41" i="1"/>
  <c r="E41" i="1" s="1"/>
  <c r="F40" i="1"/>
  <c r="E40" i="1" s="1"/>
  <c r="F39" i="1"/>
  <c r="E39" i="1" s="1"/>
  <c r="F38" i="1"/>
  <c r="E38" i="1" s="1"/>
  <c r="F37" i="1"/>
  <c r="E37" i="1" s="1"/>
  <c r="F36" i="1"/>
  <c r="E36" i="1" s="1"/>
  <c r="F35" i="1"/>
  <c r="E35" i="1" s="1"/>
  <c r="F34" i="1"/>
  <c r="E34" i="1" s="1"/>
  <c r="F33" i="1"/>
  <c r="E33" i="1" s="1"/>
  <c r="F32" i="1"/>
  <c r="E32" i="1" s="1"/>
  <c r="F31" i="1"/>
  <c r="E31" i="1" s="1"/>
  <c r="F30" i="1"/>
  <c r="E30" i="1" s="1"/>
  <c r="F29" i="1"/>
  <c r="E29" i="1" s="1"/>
  <c r="F28" i="1"/>
  <c r="E28" i="1" s="1"/>
  <c r="F27" i="1"/>
  <c r="E27" i="1" s="1"/>
  <c r="F26" i="1"/>
  <c r="E26" i="1" s="1"/>
  <c r="F25" i="1"/>
  <c r="E25" i="1" s="1"/>
  <c r="F24" i="1"/>
  <c r="E24" i="1" s="1"/>
  <c r="F23" i="1"/>
  <c r="E23" i="1" s="1"/>
  <c r="F22" i="1"/>
  <c r="E22" i="1" s="1"/>
  <c r="F21" i="1"/>
  <c r="E21" i="1" s="1"/>
  <c r="F20" i="1"/>
  <c r="E20" i="1" s="1"/>
  <c r="F19" i="1"/>
  <c r="E19" i="1" s="1"/>
  <c r="F18" i="1"/>
  <c r="E18" i="1" s="1"/>
  <c r="F17" i="1"/>
  <c r="E17" i="1" s="1"/>
  <c r="F16" i="1"/>
  <c r="E16" i="1" s="1"/>
  <c r="F15" i="1"/>
  <c r="E15" i="1" s="1"/>
  <c r="F14" i="1"/>
  <c r="E14" i="1" s="1"/>
  <c r="F13" i="1"/>
  <c r="E13" i="1" s="1"/>
  <c r="F12" i="1"/>
  <c r="E12" i="1" s="1"/>
  <c r="F11" i="1"/>
  <c r="E11" i="1" s="1"/>
  <c r="F10" i="1"/>
  <c r="E10" i="1" s="1"/>
  <c r="F9" i="1"/>
  <c r="E9" i="1" s="1"/>
  <c r="F8" i="1"/>
  <c r="E8" i="1" s="1"/>
  <c r="F7" i="1"/>
  <c r="E7" i="1" s="1"/>
  <c r="F6" i="1"/>
  <c r="E6" i="1" s="1"/>
  <c r="F5" i="1"/>
  <c r="E5" i="1" s="1"/>
  <c r="F4" i="1"/>
  <c r="E4" i="1" s="1"/>
  <c r="F3" i="1"/>
  <c r="E3" i="1" s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Y108" i="1" l="1"/>
  <c r="Y118" i="1"/>
  <c r="D18" i="1"/>
  <c r="J18" i="1" s="1"/>
  <c r="Y18" i="1"/>
  <c r="Z18" i="1" s="1"/>
  <c r="D48" i="1"/>
  <c r="J48" i="1" s="1"/>
  <c r="Y48" i="1"/>
  <c r="D68" i="1"/>
  <c r="J68" i="1" s="1"/>
  <c r="Y68" i="1"/>
  <c r="D88" i="1"/>
  <c r="J88" i="1" s="1"/>
  <c r="Y88" i="1"/>
  <c r="D9" i="1"/>
  <c r="Y9" i="1"/>
  <c r="D39" i="1"/>
  <c r="J39" i="1" s="1"/>
  <c r="L39" i="1" s="1"/>
  <c r="Y39" i="1"/>
  <c r="Z39" i="1" s="1"/>
  <c r="D5" i="1"/>
  <c r="Y5" i="1"/>
  <c r="D15" i="1"/>
  <c r="J15" i="1" s="1"/>
  <c r="Y15" i="1"/>
  <c r="D25" i="1"/>
  <c r="J25" i="1" s="1"/>
  <c r="Y25" i="1"/>
  <c r="D35" i="1"/>
  <c r="Y35" i="1"/>
  <c r="Z35" i="1" s="1"/>
  <c r="D45" i="1"/>
  <c r="Y45" i="1"/>
  <c r="Z45" i="1" s="1"/>
  <c r="D55" i="1"/>
  <c r="J55" i="1" s="1"/>
  <c r="Y55" i="1"/>
  <c r="D65" i="1"/>
  <c r="J65" i="1" s="1"/>
  <c r="Y65" i="1"/>
  <c r="D75" i="1"/>
  <c r="J75" i="1" s="1"/>
  <c r="Y75" i="1"/>
  <c r="D85" i="1"/>
  <c r="Y85" i="1"/>
  <c r="Z85" i="1" s="1"/>
  <c r="D95" i="1"/>
  <c r="Y95" i="1"/>
  <c r="Z95" i="1" s="1"/>
  <c r="D105" i="1"/>
  <c r="J105" i="1" s="1"/>
  <c r="Y105" i="1"/>
  <c r="D115" i="1"/>
  <c r="Y115" i="1"/>
  <c r="D116" i="1"/>
  <c r="J116" i="1" s="1"/>
  <c r="Y116" i="1"/>
  <c r="D26" i="1"/>
  <c r="Y26" i="1"/>
  <c r="Z26" i="1" s="1"/>
  <c r="D46" i="1"/>
  <c r="J46" i="1" s="1"/>
  <c r="Y46" i="1"/>
  <c r="Z46" i="1" s="1"/>
  <c r="D56" i="1"/>
  <c r="J56" i="1" s="1"/>
  <c r="Y56" i="1"/>
  <c r="D66" i="1"/>
  <c r="J66" i="1" s="1"/>
  <c r="Y66" i="1"/>
  <c r="D76" i="1"/>
  <c r="J76" i="1" s="1"/>
  <c r="Y76" i="1"/>
  <c r="D86" i="1"/>
  <c r="J86" i="1" s="1"/>
  <c r="Y86" i="1"/>
  <c r="Z86" i="1" s="1"/>
  <c r="AB86" i="1" s="1"/>
  <c r="D96" i="1"/>
  <c r="J96" i="1" s="1"/>
  <c r="Y96" i="1"/>
  <c r="Z96" i="1" s="1"/>
  <c r="AB96" i="1" s="1"/>
  <c r="D106" i="1"/>
  <c r="J106" i="1" s="1"/>
  <c r="Y106" i="1"/>
  <c r="D7" i="1"/>
  <c r="J7" i="1" s="1"/>
  <c r="Y7" i="1"/>
  <c r="D17" i="1"/>
  <c r="J17" i="1" s="1"/>
  <c r="Y17" i="1"/>
  <c r="D27" i="1"/>
  <c r="Y27" i="1"/>
  <c r="Z27" i="1" s="1"/>
  <c r="D37" i="1"/>
  <c r="Y37" i="1"/>
  <c r="Z37" i="1" s="1"/>
  <c r="D47" i="1"/>
  <c r="Y47" i="1"/>
  <c r="D57" i="1"/>
  <c r="Y57" i="1"/>
  <c r="D67" i="1"/>
  <c r="J67" i="1" s="1"/>
  <c r="Y67" i="1"/>
  <c r="D77" i="1"/>
  <c r="Y77" i="1"/>
  <c r="D87" i="1"/>
  <c r="J87" i="1" s="1"/>
  <c r="Y87" i="1"/>
  <c r="D97" i="1"/>
  <c r="Y97" i="1"/>
  <c r="D107" i="1"/>
  <c r="Y107" i="1"/>
  <c r="D117" i="1"/>
  <c r="J117" i="1" s="1"/>
  <c r="Y117" i="1"/>
  <c r="D16" i="1"/>
  <c r="J16" i="1" s="1"/>
  <c r="Y16" i="1"/>
  <c r="Z16" i="1" s="1"/>
  <c r="AB16" i="1" s="1"/>
  <c r="D8" i="1"/>
  <c r="Y8" i="1"/>
  <c r="D28" i="1"/>
  <c r="J28" i="1" s="1"/>
  <c r="Y28" i="1"/>
  <c r="D58" i="1"/>
  <c r="J58" i="1" s="1"/>
  <c r="Y58" i="1"/>
  <c r="D78" i="1"/>
  <c r="J78" i="1" s="1"/>
  <c r="L78" i="1" s="1"/>
  <c r="Y78" i="1"/>
  <c r="D98" i="1"/>
  <c r="Y98" i="1"/>
  <c r="Z98" i="1" s="1"/>
  <c r="D29" i="1"/>
  <c r="J29" i="1" s="1"/>
  <c r="Y29" i="1"/>
  <c r="D49" i="1"/>
  <c r="J49" i="1" s="1"/>
  <c r="Y49" i="1"/>
  <c r="D69" i="1"/>
  <c r="J69" i="1" s="1"/>
  <c r="Y69" i="1"/>
  <c r="D89" i="1"/>
  <c r="Y89" i="1"/>
  <c r="D99" i="1"/>
  <c r="J99" i="1" s="1"/>
  <c r="Y99" i="1"/>
  <c r="Z99" i="1" s="1"/>
  <c r="D109" i="1"/>
  <c r="Y109" i="1"/>
  <c r="D119" i="1"/>
  <c r="Y119" i="1"/>
  <c r="D120" i="1"/>
  <c r="J120" i="1" s="1"/>
  <c r="Y120" i="1"/>
  <c r="D121" i="1"/>
  <c r="J121" i="1" s="1"/>
  <c r="Y121" i="1"/>
  <c r="D20" i="1"/>
  <c r="Y20" i="1"/>
  <c r="D30" i="1"/>
  <c r="Y30" i="1"/>
  <c r="D40" i="1"/>
  <c r="Y40" i="1"/>
  <c r="D50" i="1"/>
  <c r="Y50" i="1"/>
  <c r="D60" i="1"/>
  <c r="Y60" i="1"/>
  <c r="D70" i="1"/>
  <c r="Y70" i="1"/>
  <c r="D80" i="1"/>
  <c r="Y80" i="1"/>
  <c r="D90" i="1"/>
  <c r="Y90" i="1"/>
  <c r="D100" i="1"/>
  <c r="Y100" i="1"/>
  <c r="D110" i="1"/>
  <c r="Y110" i="1"/>
  <c r="D11" i="1"/>
  <c r="Y11" i="1"/>
  <c r="D21" i="1"/>
  <c r="J21" i="1" s="1"/>
  <c r="Y21" i="1"/>
  <c r="D31" i="1"/>
  <c r="Y31" i="1"/>
  <c r="D41" i="1"/>
  <c r="Y41" i="1"/>
  <c r="D51" i="1"/>
  <c r="Y51" i="1"/>
  <c r="D61" i="1"/>
  <c r="Y61" i="1"/>
  <c r="D71" i="1"/>
  <c r="J71" i="1" s="1"/>
  <c r="Y71" i="1"/>
  <c r="D81" i="1"/>
  <c r="Y81" i="1"/>
  <c r="D91" i="1"/>
  <c r="J91" i="1" s="1"/>
  <c r="Y91" i="1"/>
  <c r="D101" i="1"/>
  <c r="J101" i="1" s="1"/>
  <c r="Y101" i="1"/>
  <c r="D111" i="1"/>
  <c r="Y111" i="1"/>
  <c r="D12" i="1"/>
  <c r="J12" i="1" s="1"/>
  <c r="Y12" i="1"/>
  <c r="D22" i="1"/>
  <c r="J22" i="1" s="1"/>
  <c r="Y22" i="1"/>
  <c r="D32" i="1"/>
  <c r="Y32" i="1"/>
  <c r="D42" i="1"/>
  <c r="Y42" i="1"/>
  <c r="D52" i="1"/>
  <c r="Y52" i="1"/>
  <c r="D62" i="1"/>
  <c r="Y62" i="1"/>
  <c r="D72" i="1"/>
  <c r="J72" i="1" s="1"/>
  <c r="Y72" i="1"/>
  <c r="D82" i="1"/>
  <c r="Y82" i="1"/>
  <c r="D92" i="1"/>
  <c r="J92" i="1" s="1"/>
  <c r="Y92" i="1"/>
  <c r="D102" i="1"/>
  <c r="Y102" i="1"/>
  <c r="D112" i="1"/>
  <c r="J112" i="1" s="1"/>
  <c r="Y112" i="1"/>
  <c r="D13" i="1"/>
  <c r="J13" i="1" s="1"/>
  <c r="Y13" i="1"/>
  <c r="D23" i="1"/>
  <c r="Y23" i="1"/>
  <c r="D33" i="1"/>
  <c r="Y33" i="1"/>
  <c r="D43" i="1"/>
  <c r="J43" i="1" s="1"/>
  <c r="Y43" i="1"/>
  <c r="D53" i="1"/>
  <c r="J53" i="1" s="1"/>
  <c r="Y53" i="1"/>
  <c r="D63" i="1"/>
  <c r="Y63" i="1"/>
  <c r="D73" i="1"/>
  <c r="Y73" i="1"/>
  <c r="D83" i="1"/>
  <c r="Y83" i="1"/>
  <c r="D93" i="1"/>
  <c r="J93" i="1" s="1"/>
  <c r="Y93" i="1"/>
  <c r="Z93" i="1" s="1"/>
  <c r="AB93" i="1" s="1"/>
  <c r="D103" i="1"/>
  <c r="J103" i="1" s="1"/>
  <c r="Y103" i="1"/>
  <c r="Z103" i="1" s="1"/>
  <c r="AB103" i="1" s="1"/>
  <c r="D113" i="1"/>
  <c r="Y113" i="1"/>
  <c r="D6" i="1"/>
  <c r="J6" i="1" s="1"/>
  <c r="Y6" i="1"/>
  <c r="D36" i="1"/>
  <c r="J36" i="1" s="1"/>
  <c r="Y36" i="1"/>
  <c r="D38" i="1"/>
  <c r="J38" i="1" s="1"/>
  <c r="Y38" i="1"/>
  <c r="Z38" i="1" s="1"/>
  <c r="D19" i="1"/>
  <c r="Y19" i="1"/>
  <c r="D59" i="1"/>
  <c r="J59" i="1" s="1"/>
  <c r="Y59" i="1"/>
  <c r="Z59" i="1" s="1"/>
  <c r="D79" i="1"/>
  <c r="J79" i="1" s="1"/>
  <c r="Y79" i="1"/>
  <c r="D10" i="1"/>
  <c r="Y10" i="1"/>
  <c r="D3" i="1"/>
  <c r="J3" i="1" s="1"/>
  <c r="Y3" i="1"/>
  <c r="D4" i="1"/>
  <c r="J4" i="1" s="1"/>
  <c r="Y4" i="1"/>
  <c r="Z4" i="1" s="1"/>
  <c r="AB4" i="1" s="1"/>
  <c r="D14" i="1"/>
  <c r="Y14" i="1"/>
  <c r="D24" i="1"/>
  <c r="Y24" i="1"/>
  <c r="D34" i="1"/>
  <c r="Y34" i="1"/>
  <c r="D44" i="1"/>
  <c r="Y44" i="1"/>
  <c r="D54" i="1"/>
  <c r="J54" i="1" s="1"/>
  <c r="Y54" i="1"/>
  <c r="D64" i="1"/>
  <c r="J64" i="1" s="1"/>
  <c r="Y64" i="1"/>
  <c r="D74" i="1"/>
  <c r="J74" i="1" s="1"/>
  <c r="Y74" i="1"/>
  <c r="D84" i="1"/>
  <c r="Y84" i="1"/>
  <c r="D94" i="1"/>
  <c r="J94" i="1" s="1"/>
  <c r="Y94" i="1"/>
  <c r="D104" i="1"/>
  <c r="J104" i="1" s="1"/>
  <c r="Y104" i="1"/>
  <c r="Z104" i="1" s="1"/>
  <c r="AB104" i="1" s="1"/>
  <c r="D114" i="1"/>
  <c r="J114" i="1" s="1"/>
  <c r="Y114" i="1"/>
  <c r="Z114" i="1" s="1"/>
  <c r="AB114" i="1" s="1"/>
  <c r="D2" i="1"/>
  <c r="Y2" i="1"/>
  <c r="J32" i="1"/>
  <c r="J62" i="1"/>
  <c r="J37" i="1"/>
  <c r="J26" i="1"/>
  <c r="J35" i="1"/>
  <c r="J85" i="1"/>
  <c r="J95" i="1"/>
  <c r="D108" i="1"/>
  <c r="J108" i="1" s="1"/>
  <c r="D118" i="1"/>
  <c r="J118" i="1" s="1"/>
  <c r="J113" i="1"/>
  <c r="J45" i="1"/>
  <c r="J27" i="1"/>
  <c r="J77" i="1"/>
  <c r="J98" i="1"/>
  <c r="L48" i="1"/>
  <c r="AB45" i="1" l="1"/>
  <c r="Z36" i="1"/>
  <c r="AB36" i="1" s="1"/>
  <c r="L49" i="1"/>
  <c r="N48" i="1"/>
  <c r="AB37" i="1"/>
  <c r="L88" i="1"/>
  <c r="L29" i="1"/>
  <c r="L18" i="1"/>
  <c r="N88" i="1"/>
  <c r="N26" i="1"/>
  <c r="J2" i="1"/>
  <c r="Z2" i="1"/>
  <c r="AA2" i="1" s="1"/>
  <c r="Z23" i="1"/>
  <c r="N69" i="1"/>
  <c r="L69" i="1"/>
  <c r="AB98" i="1"/>
  <c r="AB27" i="1"/>
  <c r="AB26" i="1"/>
  <c r="AB85" i="1"/>
  <c r="AB35" i="1"/>
  <c r="Z73" i="1"/>
  <c r="AB95" i="1"/>
  <c r="N120" i="1"/>
  <c r="N59" i="1"/>
  <c r="L38" i="1"/>
  <c r="N99" i="1"/>
  <c r="AA59" i="1"/>
  <c r="AB59" i="1"/>
  <c r="AA39" i="1"/>
  <c r="AB39" i="1"/>
  <c r="AA18" i="1"/>
  <c r="AB18" i="1"/>
  <c r="AA38" i="1"/>
  <c r="AB38" i="1"/>
  <c r="AA46" i="1"/>
  <c r="AB46" i="1"/>
  <c r="AA99" i="1"/>
  <c r="AB99" i="1"/>
  <c r="L99" i="1"/>
  <c r="Z120" i="1"/>
  <c r="Z69" i="1"/>
  <c r="Z58" i="1"/>
  <c r="Z97" i="1"/>
  <c r="Z47" i="1"/>
  <c r="Z5" i="1"/>
  <c r="AA104" i="1"/>
  <c r="Z81" i="1"/>
  <c r="L59" i="1"/>
  <c r="AA26" i="1"/>
  <c r="Z57" i="1"/>
  <c r="AA103" i="1"/>
  <c r="AA114" i="1"/>
  <c r="Z107" i="1"/>
  <c r="AA4" i="1"/>
  <c r="AA96" i="1"/>
  <c r="Z115" i="1"/>
  <c r="N58" i="1"/>
  <c r="Z102" i="1"/>
  <c r="Z61" i="1"/>
  <c r="J81" i="1"/>
  <c r="L81" i="1" s="1"/>
  <c r="AA86" i="1"/>
  <c r="Z44" i="1"/>
  <c r="Z52" i="1"/>
  <c r="Z11" i="1"/>
  <c r="J52" i="1"/>
  <c r="J73" i="1"/>
  <c r="Z84" i="1"/>
  <c r="Z34" i="1"/>
  <c r="Z83" i="1"/>
  <c r="Z33" i="1"/>
  <c r="Z92" i="1"/>
  <c r="Z42" i="1"/>
  <c r="Z101" i="1"/>
  <c r="Z51" i="1"/>
  <c r="L58" i="1"/>
  <c r="Z111" i="1"/>
  <c r="Z79" i="1"/>
  <c r="Z6" i="1"/>
  <c r="AB6" i="1" s="1"/>
  <c r="Z78" i="1"/>
  <c r="Z17" i="1"/>
  <c r="AB17" i="1" s="1"/>
  <c r="Z76" i="1"/>
  <c r="Z116" i="1"/>
  <c r="AB116" i="1" s="1"/>
  <c r="Z75" i="1"/>
  <c r="AB75" i="1" s="1"/>
  <c r="Z25" i="1"/>
  <c r="AB25" i="1" s="1"/>
  <c r="Z88" i="1"/>
  <c r="N16" i="1"/>
  <c r="L6" i="1"/>
  <c r="L66" i="1"/>
  <c r="L65" i="1"/>
  <c r="L28" i="1"/>
  <c r="L55" i="1"/>
  <c r="L36" i="1"/>
  <c r="L7" i="1"/>
  <c r="L15" i="1"/>
  <c r="L106" i="1"/>
  <c r="N106" i="1"/>
  <c r="N94" i="1"/>
  <c r="L3" i="1"/>
  <c r="N46" i="1"/>
  <c r="L46" i="1"/>
  <c r="L68" i="1"/>
  <c r="O49" i="1"/>
  <c r="P49" i="1" s="1"/>
  <c r="R49" i="1" s="1"/>
  <c r="L56" i="1"/>
  <c r="L105" i="1"/>
  <c r="AA36" i="1"/>
  <c r="O78" i="1"/>
  <c r="P78" i="1" s="1"/>
  <c r="R78" i="1" s="1"/>
  <c r="N121" i="1"/>
  <c r="N114" i="1"/>
  <c r="L12" i="1"/>
  <c r="L85" i="1"/>
  <c r="L53" i="1"/>
  <c r="J111" i="1"/>
  <c r="L111" i="1" s="1"/>
  <c r="J11" i="1"/>
  <c r="O38" i="1"/>
  <c r="P38" i="1" s="1"/>
  <c r="R38" i="1" s="1"/>
  <c r="N72" i="1"/>
  <c r="J115" i="1"/>
  <c r="Z29" i="1"/>
  <c r="Z106" i="1"/>
  <c r="Z56" i="1"/>
  <c r="Z105" i="1"/>
  <c r="Z55" i="1"/>
  <c r="Z48" i="1"/>
  <c r="N87" i="1"/>
  <c r="J20" i="1"/>
  <c r="Z20" i="1"/>
  <c r="L104" i="1"/>
  <c r="J10" i="1"/>
  <c r="Z10" i="1"/>
  <c r="J110" i="1"/>
  <c r="Z110" i="1"/>
  <c r="J109" i="1"/>
  <c r="Z109" i="1"/>
  <c r="J8" i="1"/>
  <c r="Z8" i="1"/>
  <c r="Z121" i="1"/>
  <c r="AA98" i="1"/>
  <c r="AA16" i="1"/>
  <c r="AA37" i="1"/>
  <c r="AA95" i="1"/>
  <c r="AA45" i="1"/>
  <c r="L45" i="1"/>
  <c r="L95" i="1"/>
  <c r="N92" i="1"/>
  <c r="J70" i="1"/>
  <c r="Z70" i="1"/>
  <c r="N101" i="1"/>
  <c r="L113" i="1"/>
  <c r="L91" i="1"/>
  <c r="N116" i="1"/>
  <c r="Z74" i="1"/>
  <c r="Z24" i="1"/>
  <c r="AB24" i="1" s="1"/>
  <c r="Z113" i="1"/>
  <c r="Z63" i="1"/>
  <c r="Z13" i="1"/>
  <c r="Z82" i="1"/>
  <c r="Z32" i="1"/>
  <c r="Z91" i="1"/>
  <c r="Z41" i="1"/>
  <c r="J100" i="1"/>
  <c r="Z100" i="1"/>
  <c r="J50" i="1"/>
  <c r="Z50" i="1"/>
  <c r="Z87" i="1"/>
  <c r="N4" i="1"/>
  <c r="O48" i="1"/>
  <c r="P48" i="1" s="1"/>
  <c r="R48" i="1" s="1"/>
  <c r="N62" i="1"/>
  <c r="J57" i="1"/>
  <c r="J84" i="1"/>
  <c r="L74" i="1"/>
  <c r="Z118" i="1"/>
  <c r="AB118" i="1" s="1"/>
  <c r="AA27" i="1"/>
  <c r="AA85" i="1"/>
  <c r="AA35" i="1"/>
  <c r="J33" i="1"/>
  <c r="J42" i="1"/>
  <c r="L43" i="1"/>
  <c r="Z14" i="1"/>
  <c r="J89" i="1"/>
  <c r="Z89" i="1"/>
  <c r="Z77" i="1"/>
  <c r="J9" i="1"/>
  <c r="Z9" i="1"/>
  <c r="L21" i="1"/>
  <c r="L108" i="1"/>
  <c r="O39" i="1"/>
  <c r="P39" i="1" s="1"/>
  <c r="R39" i="1" s="1"/>
  <c r="N98" i="1"/>
  <c r="L86" i="1"/>
  <c r="L96" i="1"/>
  <c r="N79" i="1"/>
  <c r="J5" i="1"/>
  <c r="N5" i="1" s="1"/>
  <c r="O99" i="1"/>
  <c r="P99" i="1" s="1"/>
  <c r="R99" i="1" s="1"/>
  <c r="L103" i="1"/>
  <c r="Z64" i="1"/>
  <c r="AB64" i="1" s="1"/>
  <c r="Z53" i="1"/>
  <c r="Z22" i="1"/>
  <c r="Z31" i="1"/>
  <c r="N49" i="1"/>
  <c r="L118" i="1"/>
  <c r="J14" i="1"/>
  <c r="J63" i="1"/>
  <c r="AA93" i="1"/>
  <c r="L120" i="1"/>
  <c r="J119" i="1"/>
  <c r="Z119" i="1"/>
  <c r="AB119" i="1" s="1"/>
  <c r="L77" i="1"/>
  <c r="N67" i="1"/>
  <c r="L75" i="1"/>
  <c r="L72" i="1"/>
  <c r="L37" i="1"/>
  <c r="J47" i="1"/>
  <c r="N47" i="1" s="1"/>
  <c r="L35" i="1"/>
  <c r="L27" i="1"/>
  <c r="N13" i="1"/>
  <c r="L64" i="1"/>
  <c r="L76" i="1"/>
  <c r="Z72" i="1"/>
  <c r="J40" i="1"/>
  <c r="Z40" i="1"/>
  <c r="N117" i="1"/>
  <c r="L54" i="1"/>
  <c r="N112" i="1"/>
  <c r="L26" i="1"/>
  <c r="L79" i="1"/>
  <c r="Z54" i="1"/>
  <c r="J19" i="1"/>
  <c r="Z19" i="1"/>
  <c r="Z43" i="1"/>
  <c r="Z112" i="1"/>
  <c r="Z62" i="1"/>
  <c r="Z12" i="1"/>
  <c r="Z71" i="1"/>
  <c r="Z21" i="1"/>
  <c r="J80" i="1"/>
  <c r="Z80" i="1"/>
  <c r="J30" i="1"/>
  <c r="Z30" i="1"/>
  <c r="Z117" i="1"/>
  <c r="Z67" i="1"/>
  <c r="J60" i="1"/>
  <c r="Z60" i="1"/>
  <c r="N38" i="1"/>
  <c r="N32" i="1"/>
  <c r="N71" i="1"/>
  <c r="L22" i="1"/>
  <c r="N17" i="1"/>
  <c r="J61" i="1"/>
  <c r="J23" i="1"/>
  <c r="J90" i="1"/>
  <c r="Z90" i="1"/>
  <c r="J51" i="1"/>
  <c r="N29" i="1"/>
  <c r="J107" i="1"/>
  <c r="J44" i="1"/>
  <c r="L25" i="1"/>
  <c r="L93" i="1"/>
  <c r="J41" i="1"/>
  <c r="N78" i="1"/>
  <c r="J24" i="1"/>
  <c r="N18" i="1"/>
  <c r="J97" i="1"/>
  <c r="J34" i="1"/>
  <c r="J82" i="1"/>
  <c r="L82" i="1" s="1"/>
  <c r="N39" i="1"/>
  <c r="J83" i="1"/>
  <c r="J31" i="1"/>
  <c r="J102" i="1"/>
  <c r="Z94" i="1"/>
  <c r="AB94" i="1" s="1"/>
  <c r="Z3" i="1"/>
  <c r="Z108" i="1"/>
  <c r="Z49" i="1"/>
  <c r="Z28" i="1"/>
  <c r="AB28" i="1" s="1"/>
  <c r="Z7" i="1"/>
  <c r="Z66" i="1"/>
  <c r="Z65" i="1"/>
  <c r="Z15" i="1"/>
  <c r="Z68" i="1"/>
  <c r="N6" i="1"/>
  <c r="N56" i="1"/>
  <c r="N75" i="1"/>
  <c r="L62" i="1"/>
  <c r="N91" i="1"/>
  <c r="N37" i="1"/>
  <c r="L71" i="1"/>
  <c r="N96" i="1"/>
  <c r="L116" i="1"/>
  <c r="L2" i="1"/>
  <c r="N86" i="1"/>
  <c r="N3" i="1"/>
  <c r="N22" i="1"/>
  <c r="N103" i="1"/>
  <c r="N65" i="1"/>
  <c r="N35" i="1"/>
  <c r="N15" i="1"/>
  <c r="L32" i="1"/>
  <c r="N74" i="1"/>
  <c r="L92" i="1"/>
  <c r="N55" i="1"/>
  <c r="L101" i="1"/>
  <c r="N53" i="1"/>
  <c r="N45" i="1"/>
  <c r="N64" i="1"/>
  <c r="N76" i="1"/>
  <c r="N113" i="1"/>
  <c r="N7" i="1"/>
  <c r="N2" i="1"/>
  <c r="L98" i="1"/>
  <c r="N43" i="1"/>
  <c r="L94" i="1"/>
  <c r="L13" i="1"/>
  <c r="N21" i="1"/>
  <c r="L117" i="1"/>
  <c r="N84" i="1"/>
  <c r="L121" i="1"/>
  <c r="N36" i="1"/>
  <c r="L67" i="1"/>
  <c r="L16" i="1"/>
  <c r="L112" i="1"/>
  <c r="N105" i="1"/>
  <c r="N95" i="1"/>
  <c r="N93" i="1"/>
  <c r="N68" i="1"/>
  <c r="N27" i="1"/>
  <c r="N108" i="1"/>
  <c r="N85" i="1"/>
  <c r="O12" i="1"/>
  <c r="P12" i="1" s="1"/>
  <c r="R12" i="1" s="1"/>
  <c r="O104" i="1"/>
  <c r="P104" i="1" s="1"/>
  <c r="R104" i="1" s="1"/>
  <c r="O7" i="1"/>
  <c r="P7" i="1" s="1"/>
  <c r="R7" i="1" s="1"/>
  <c r="N25" i="1"/>
  <c r="N66" i="1"/>
  <c r="N118" i="1"/>
  <c r="L4" i="1"/>
  <c r="L87" i="1"/>
  <c r="L114" i="1"/>
  <c r="N28" i="1"/>
  <c r="N77" i="1"/>
  <c r="L17" i="1"/>
  <c r="N104" i="1"/>
  <c r="N54" i="1"/>
  <c r="N12" i="1"/>
  <c r="AD16" i="1" l="1"/>
  <c r="O106" i="1"/>
  <c r="P106" i="1" s="1"/>
  <c r="R106" i="1" s="1"/>
  <c r="O69" i="1"/>
  <c r="P69" i="1" s="1"/>
  <c r="R69" i="1" s="1"/>
  <c r="O25" i="1"/>
  <c r="P25" i="1" s="1"/>
  <c r="R25" i="1" s="1"/>
  <c r="O108" i="1"/>
  <c r="P108" i="1" s="1"/>
  <c r="R108" i="1" s="1"/>
  <c r="O113" i="1"/>
  <c r="P113" i="1" s="1"/>
  <c r="R113" i="1" s="1"/>
  <c r="AD98" i="1"/>
  <c r="O121" i="1"/>
  <c r="P121" i="1" s="1"/>
  <c r="R121" i="1" s="1"/>
  <c r="O21" i="1"/>
  <c r="P21" i="1" s="1"/>
  <c r="R21" i="1" s="1"/>
  <c r="AD38" i="1"/>
  <c r="O112" i="1"/>
  <c r="P112" i="1" s="1"/>
  <c r="R112" i="1" s="1"/>
  <c r="AD104" i="1"/>
  <c r="AD85" i="1"/>
  <c r="AD46" i="1"/>
  <c r="O29" i="1"/>
  <c r="P29" i="1" s="1"/>
  <c r="R29" i="1" s="1"/>
  <c r="AD2" i="1"/>
  <c r="O2" i="1"/>
  <c r="AD26" i="1"/>
  <c r="AD99" i="1"/>
  <c r="AD39" i="1"/>
  <c r="O118" i="1"/>
  <c r="P118" i="1" s="1"/>
  <c r="R118" i="1" s="1"/>
  <c r="AB41" i="1"/>
  <c r="AB10" i="1"/>
  <c r="O59" i="1"/>
  <c r="P59" i="1" s="1"/>
  <c r="R59" i="1" s="1"/>
  <c r="AD59" i="1"/>
  <c r="O18" i="1"/>
  <c r="P18" i="1" s="1"/>
  <c r="R18" i="1" s="1"/>
  <c r="AA84" i="1"/>
  <c r="AB100" i="1"/>
  <c r="AB5" i="1"/>
  <c r="AB90" i="1"/>
  <c r="AB60" i="1"/>
  <c r="AB20" i="1"/>
  <c r="AB51" i="1"/>
  <c r="AB11" i="1"/>
  <c r="AB47" i="1"/>
  <c r="AB63" i="1"/>
  <c r="N81" i="1"/>
  <c r="AB14" i="1"/>
  <c r="AB50" i="1"/>
  <c r="AB109" i="1"/>
  <c r="AB73" i="1"/>
  <c r="O88" i="1"/>
  <c r="P88" i="1" s="1"/>
  <c r="R88" i="1" s="1"/>
  <c r="AB40" i="1"/>
  <c r="AB111" i="1"/>
  <c r="AB52" i="1"/>
  <c r="AB107" i="1"/>
  <c r="AB97" i="1"/>
  <c r="AB42" i="1"/>
  <c r="AB44" i="1"/>
  <c r="AB33" i="1"/>
  <c r="AB57" i="1"/>
  <c r="AB31" i="1"/>
  <c r="AB83" i="1"/>
  <c r="AB61" i="1"/>
  <c r="AB23" i="1"/>
  <c r="N33" i="1"/>
  <c r="AB82" i="1"/>
  <c r="AB34" i="1"/>
  <c r="AB102" i="1"/>
  <c r="N52" i="1"/>
  <c r="L52" i="1"/>
  <c r="N23" i="1"/>
  <c r="AB8" i="1"/>
  <c r="AB84" i="1"/>
  <c r="AA30" i="1"/>
  <c r="AB30" i="1"/>
  <c r="AA3" i="1"/>
  <c r="AB3" i="1"/>
  <c r="AA67" i="1"/>
  <c r="AB67" i="1"/>
  <c r="AA112" i="1"/>
  <c r="AB112" i="1"/>
  <c r="AA87" i="1"/>
  <c r="AB87" i="1"/>
  <c r="AA115" i="1"/>
  <c r="AB115" i="1"/>
  <c r="AA43" i="1"/>
  <c r="AB43" i="1"/>
  <c r="AA48" i="1"/>
  <c r="AB48" i="1"/>
  <c r="AA88" i="1"/>
  <c r="AB88" i="1"/>
  <c r="AA19" i="1"/>
  <c r="AB19" i="1"/>
  <c r="AA105" i="1"/>
  <c r="AB105" i="1"/>
  <c r="AA101" i="1"/>
  <c r="AB101" i="1"/>
  <c r="AA72" i="1"/>
  <c r="AB72" i="1"/>
  <c r="AA106" i="1"/>
  <c r="AB106" i="1"/>
  <c r="AA76" i="1"/>
  <c r="AB76" i="1"/>
  <c r="AA92" i="1"/>
  <c r="AB92" i="1"/>
  <c r="AA69" i="1"/>
  <c r="AB69" i="1"/>
  <c r="AA91" i="1"/>
  <c r="AB91" i="1"/>
  <c r="AA29" i="1"/>
  <c r="AB29" i="1"/>
  <c r="AA120" i="1"/>
  <c r="AB120" i="1"/>
  <c r="AA110" i="1"/>
  <c r="AB110" i="1"/>
  <c r="AA65" i="1"/>
  <c r="AB65" i="1"/>
  <c r="AA80" i="1"/>
  <c r="AB80" i="1"/>
  <c r="AA56" i="1"/>
  <c r="AB56" i="1"/>
  <c r="AA71" i="1"/>
  <c r="AB71" i="1"/>
  <c r="AA32" i="1"/>
  <c r="AB32" i="1"/>
  <c r="AA78" i="1"/>
  <c r="AB78" i="1"/>
  <c r="AA117" i="1"/>
  <c r="AB117" i="1"/>
  <c r="AA113" i="1"/>
  <c r="AB113" i="1"/>
  <c r="AA55" i="1"/>
  <c r="AB55" i="1"/>
  <c r="AA54" i="1"/>
  <c r="AB54" i="1"/>
  <c r="AA66" i="1"/>
  <c r="AB66" i="1"/>
  <c r="AA7" i="1"/>
  <c r="AB7" i="1"/>
  <c r="AA9" i="1"/>
  <c r="AB9" i="1"/>
  <c r="AA12" i="1"/>
  <c r="AB12" i="1"/>
  <c r="AA22" i="1"/>
  <c r="AB22" i="1"/>
  <c r="AA77" i="1"/>
  <c r="AB77" i="1"/>
  <c r="AA70" i="1"/>
  <c r="AB70" i="1"/>
  <c r="AA121" i="1"/>
  <c r="AB121" i="1"/>
  <c r="AA68" i="1"/>
  <c r="AB68" i="1"/>
  <c r="AA15" i="1"/>
  <c r="AB15" i="1"/>
  <c r="AA74" i="1"/>
  <c r="AB74" i="1"/>
  <c r="AA58" i="1"/>
  <c r="AB58" i="1"/>
  <c r="AA21" i="1"/>
  <c r="AB21" i="1"/>
  <c r="AA49" i="1"/>
  <c r="AB49" i="1"/>
  <c r="AA108" i="1"/>
  <c r="AB108" i="1"/>
  <c r="AA62" i="1"/>
  <c r="AB62" i="1"/>
  <c r="AA53" i="1"/>
  <c r="AB53" i="1"/>
  <c r="AA89" i="1"/>
  <c r="AB89" i="1"/>
  <c r="AA13" i="1"/>
  <c r="AB13" i="1"/>
  <c r="AA79" i="1"/>
  <c r="AB79" i="1"/>
  <c r="AA81" i="1"/>
  <c r="AB81" i="1"/>
  <c r="AA75" i="1"/>
  <c r="AA116" i="1"/>
  <c r="AA17" i="1"/>
  <c r="AA6" i="1"/>
  <c r="AA52" i="1"/>
  <c r="AA73" i="1"/>
  <c r="L97" i="1"/>
  <c r="AA97" i="1"/>
  <c r="AA25" i="1"/>
  <c r="AA23" i="1"/>
  <c r="AA118" i="1"/>
  <c r="N63" i="1"/>
  <c r="AA94" i="1"/>
  <c r="AA57" i="1"/>
  <c r="L14" i="1"/>
  <c r="AA107" i="1"/>
  <c r="AA47" i="1"/>
  <c r="L73" i="1"/>
  <c r="L44" i="1"/>
  <c r="O58" i="1"/>
  <c r="P58" i="1" s="1"/>
  <c r="R58" i="1" s="1"/>
  <c r="L51" i="1"/>
  <c r="N73" i="1"/>
  <c r="L107" i="1"/>
  <c r="AA5" i="1"/>
  <c r="L61" i="1"/>
  <c r="L11" i="1"/>
  <c r="L102" i="1"/>
  <c r="AA28" i="1"/>
  <c r="AA90" i="1"/>
  <c r="AA60" i="1"/>
  <c r="AA100" i="1"/>
  <c r="O94" i="1"/>
  <c r="P94" i="1" s="1"/>
  <c r="R94" i="1" s="1"/>
  <c r="L40" i="1"/>
  <c r="N40" i="1"/>
  <c r="O87" i="1"/>
  <c r="P87" i="1" s="1"/>
  <c r="R87" i="1" s="1"/>
  <c r="O98" i="1"/>
  <c r="P98" i="1" s="1"/>
  <c r="R98" i="1" s="1"/>
  <c r="O32" i="1"/>
  <c r="P32" i="1" s="1"/>
  <c r="R32" i="1" s="1"/>
  <c r="O62" i="1"/>
  <c r="P62" i="1" s="1"/>
  <c r="R62" i="1" s="1"/>
  <c r="L31" i="1"/>
  <c r="N102" i="1"/>
  <c r="L83" i="1"/>
  <c r="L90" i="1"/>
  <c r="N90" i="1"/>
  <c r="AA119" i="1"/>
  <c r="O120" i="1"/>
  <c r="N42" i="1"/>
  <c r="O45" i="1"/>
  <c r="P45" i="1" s="1"/>
  <c r="R45" i="1" s="1"/>
  <c r="AA8" i="1"/>
  <c r="N111" i="1"/>
  <c r="O46" i="1"/>
  <c r="P46" i="1" s="1"/>
  <c r="R46" i="1" s="1"/>
  <c r="O55" i="1"/>
  <c r="P55" i="1" s="1"/>
  <c r="R55" i="1" s="1"/>
  <c r="N51" i="1"/>
  <c r="O93" i="1"/>
  <c r="P93" i="1" s="1"/>
  <c r="R93" i="1" s="1"/>
  <c r="O22" i="1"/>
  <c r="P22" i="1" s="1"/>
  <c r="R22" i="1" s="1"/>
  <c r="O76" i="1"/>
  <c r="P76" i="1" s="1"/>
  <c r="R76" i="1" s="1"/>
  <c r="L119" i="1"/>
  <c r="N119" i="1"/>
  <c r="O86" i="1"/>
  <c r="P86" i="1" s="1"/>
  <c r="R86" i="1" s="1"/>
  <c r="AA63" i="1"/>
  <c r="L8" i="1"/>
  <c r="N8" i="1"/>
  <c r="N115" i="1"/>
  <c r="L115" i="1"/>
  <c r="AA102" i="1"/>
  <c r="AA42" i="1"/>
  <c r="O82" i="1"/>
  <c r="P82" i="1" s="1"/>
  <c r="R82" i="1" s="1"/>
  <c r="O81" i="1"/>
  <c r="P81" i="1" s="1"/>
  <c r="R81" i="1" s="1"/>
  <c r="N82" i="1"/>
  <c r="L30" i="1"/>
  <c r="N30" i="1"/>
  <c r="N19" i="1"/>
  <c r="L19" i="1"/>
  <c r="O35" i="1"/>
  <c r="P35" i="1" s="1"/>
  <c r="R35" i="1" s="1"/>
  <c r="L33" i="1"/>
  <c r="AA50" i="1"/>
  <c r="L70" i="1"/>
  <c r="N70" i="1"/>
  <c r="AA109" i="1"/>
  <c r="AA20" i="1"/>
  <c r="AA33" i="1"/>
  <c r="O16" i="1"/>
  <c r="P16" i="1" s="1"/>
  <c r="R16" i="1" s="1"/>
  <c r="O67" i="1"/>
  <c r="P67" i="1" s="1"/>
  <c r="R67" i="1" s="1"/>
  <c r="N41" i="1"/>
  <c r="L47" i="1"/>
  <c r="L50" i="1"/>
  <c r="N50" i="1"/>
  <c r="O91" i="1"/>
  <c r="P91" i="1" s="1"/>
  <c r="R91" i="1" s="1"/>
  <c r="L109" i="1"/>
  <c r="N109" i="1"/>
  <c r="O53" i="1"/>
  <c r="P53" i="1" s="1"/>
  <c r="R53" i="1" s="1"/>
  <c r="O28" i="1"/>
  <c r="P28" i="1" s="1"/>
  <c r="R28" i="1" s="1"/>
  <c r="O54" i="1"/>
  <c r="P54" i="1" s="1"/>
  <c r="R54" i="1" s="1"/>
  <c r="AA83" i="1"/>
  <c r="O3" i="1"/>
  <c r="P3" i="1" s="1"/>
  <c r="R3" i="1" s="1"/>
  <c r="O6" i="1"/>
  <c r="P6" i="1" s="1"/>
  <c r="R6" i="1" s="1"/>
  <c r="O111" i="1"/>
  <c r="P111" i="1" s="1"/>
  <c r="R111" i="1" s="1"/>
  <c r="O101" i="1"/>
  <c r="P101" i="1" s="1"/>
  <c r="R101" i="1" s="1"/>
  <c r="AA31" i="1"/>
  <c r="N97" i="1"/>
  <c r="L23" i="1"/>
  <c r="L60" i="1"/>
  <c r="N60" i="1"/>
  <c r="L80" i="1"/>
  <c r="N80" i="1"/>
  <c r="O79" i="1"/>
  <c r="P79" i="1" s="1"/>
  <c r="R79" i="1" s="1"/>
  <c r="L5" i="1"/>
  <c r="N89" i="1"/>
  <c r="L89" i="1"/>
  <c r="O44" i="1"/>
  <c r="P44" i="1" s="1"/>
  <c r="R44" i="1" s="1"/>
  <c r="L57" i="1"/>
  <c r="N31" i="1"/>
  <c r="N44" i="1"/>
  <c r="N61" i="1"/>
  <c r="O74" i="1"/>
  <c r="P74" i="1" s="1"/>
  <c r="R74" i="1" s="1"/>
  <c r="L100" i="1"/>
  <c r="N100" i="1"/>
  <c r="L110" i="1"/>
  <c r="N110" i="1"/>
  <c r="AA44" i="1"/>
  <c r="O36" i="1"/>
  <c r="P36" i="1" s="1"/>
  <c r="R36" i="1" s="1"/>
  <c r="O92" i="1"/>
  <c r="P92" i="1" s="1"/>
  <c r="R92" i="1" s="1"/>
  <c r="O52" i="1"/>
  <c r="P52" i="1" s="1"/>
  <c r="R52" i="1" s="1"/>
  <c r="P2" i="1"/>
  <c r="R2" i="1" s="1"/>
  <c r="N34" i="1"/>
  <c r="O64" i="1"/>
  <c r="P64" i="1" s="1"/>
  <c r="R64" i="1" s="1"/>
  <c r="O75" i="1"/>
  <c r="P75" i="1" s="1"/>
  <c r="R75" i="1" s="1"/>
  <c r="L63" i="1"/>
  <c r="L20" i="1"/>
  <c r="N20" i="1"/>
  <c r="O117" i="1"/>
  <c r="P117" i="1" s="1"/>
  <c r="R117" i="1" s="1"/>
  <c r="O116" i="1"/>
  <c r="P116" i="1" s="1"/>
  <c r="R116" i="1" s="1"/>
  <c r="O26" i="1"/>
  <c r="P26" i="1" s="1"/>
  <c r="R26" i="1" s="1"/>
  <c r="L41" i="1"/>
  <c r="O13" i="1"/>
  <c r="P13" i="1" s="1"/>
  <c r="R13" i="1" s="1"/>
  <c r="N83" i="1"/>
  <c r="L34" i="1"/>
  <c r="L42" i="1"/>
  <c r="O71" i="1"/>
  <c r="P71" i="1" s="1"/>
  <c r="R71" i="1" s="1"/>
  <c r="L24" i="1"/>
  <c r="N24" i="1"/>
  <c r="N107" i="1"/>
  <c r="AA40" i="1"/>
  <c r="O37" i="1"/>
  <c r="P37" i="1" s="1"/>
  <c r="R37" i="1" s="1"/>
  <c r="AA64" i="1"/>
  <c r="AA14" i="1"/>
  <c r="L84" i="1"/>
  <c r="AA41" i="1"/>
  <c r="AA24" i="1"/>
  <c r="AA10" i="1"/>
  <c r="O85" i="1"/>
  <c r="P85" i="1" s="1"/>
  <c r="R85" i="1" s="1"/>
  <c r="O105" i="1"/>
  <c r="P105" i="1" s="1"/>
  <c r="R105" i="1" s="1"/>
  <c r="O15" i="1"/>
  <c r="P15" i="1" s="1"/>
  <c r="R15" i="1" s="1"/>
  <c r="O65" i="1"/>
  <c r="P65" i="1" s="1"/>
  <c r="R65" i="1" s="1"/>
  <c r="O72" i="1"/>
  <c r="P72" i="1" s="1"/>
  <c r="R72" i="1" s="1"/>
  <c r="N57" i="1"/>
  <c r="O95" i="1"/>
  <c r="P95" i="1" s="1"/>
  <c r="R95" i="1" s="1"/>
  <c r="L10" i="1"/>
  <c r="N10" i="1"/>
  <c r="O68" i="1"/>
  <c r="P68" i="1" s="1"/>
  <c r="R68" i="1" s="1"/>
  <c r="N14" i="1"/>
  <c r="O96" i="1"/>
  <c r="P96" i="1" s="1"/>
  <c r="R96" i="1" s="1"/>
  <c r="AA51" i="1"/>
  <c r="AA61" i="1"/>
  <c r="O27" i="1"/>
  <c r="P27" i="1" s="1"/>
  <c r="R27" i="1" s="1"/>
  <c r="O77" i="1"/>
  <c r="P77" i="1" s="1"/>
  <c r="R77" i="1" s="1"/>
  <c r="O103" i="1"/>
  <c r="P103" i="1" s="1"/>
  <c r="R103" i="1" s="1"/>
  <c r="N9" i="1"/>
  <c r="L9" i="1"/>
  <c r="O43" i="1"/>
  <c r="P43" i="1" s="1"/>
  <c r="R43" i="1" s="1"/>
  <c r="AA82" i="1"/>
  <c r="N11" i="1"/>
  <c r="AA11" i="1"/>
  <c r="O56" i="1"/>
  <c r="P56" i="1" s="1"/>
  <c r="R56" i="1" s="1"/>
  <c r="AA111" i="1"/>
  <c r="O66" i="1"/>
  <c r="P66" i="1" s="1"/>
  <c r="R66" i="1" s="1"/>
  <c r="AA34" i="1"/>
  <c r="O114" i="1"/>
  <c r="P114" i="1" s="1"/>
  <c r="R114" i="1" s="1"/>
  <c r="O4" i="1"/>
  <c r="P4" i="1" s="1"/>
  <c r="R4" i="1" s="1"/>
  <c r="O17" i="1"/>
  <c r="P17" i="1" s="1"/>
  <c r="R17" i="1" s="1"/>
  <c r="AD8" i="1" l="1"/>
  <c r="AD115" i="1"/>
  <c r="AD96" i="1"/>
  <c r="AD40" i="1"/>
  <c r="O107" i="1"/>
  <c r="P107" i="1" s="1"/>
  <c r="R107" i="1" s="1"/>
  <c r="AD107" i="1"/>
  <c r="AD121" i="1"/>
  <c r="AD29" i="1"/>
  <c r="AD95" i="1"/>
  <c r="AD18" i="1"/>
  <c r="AD106" i="1"/>
  <c r="AD83" i="1"/>
  <c r="O51" i="1"/>
  <c r="P51" i="1" s="1"/>
  <c r="R51" i="1" s="1"/>
  <c r="AD51" i="1"/>
  <c r="AD118" i="1"/>
  <c r="AD58" i="1"/>
  <c r="AD117" i="1"/>
  <c r="AD80" i="1"/>
  <c r="AD72" i="1"/>
  <c r="AD48" i="1"/>
  <c r="AD94" i="1"/>
  <c r="AD103" i="1"/>
  <c r="AD112" i="1"/>
  <c r="AD7" i="1"/>
  <c r="AD17" i="1"/>
  <c r="O61" i="1"/>
  <c r="P61" i="1" s="1"/>
  <c r="R61" i="1" s="1"/>
  <c r="AD71" i="1"/>
  <c r="AD64" i="1"/>
  <c r="AD19" i="1"/>
  <c r="AD13" i="1"/>
  <c r="AD27" i="1"/>
  <c r="AD86" i="1"/>
  <c r="AD56" i="1"/>
  <c r="AD113" i="1"/>
  <c r="AD36" i="1"/>
  <c r="AD12" i="1"/>
  <c r="AD6" i="1"/>
  <c r="AD90" i="1"/>
  <c r="AD44" i="1"/>
  <c r="AD25" i="1"/>
  <c r="AD81" i="1"/>
  <c r="AD74" i="1"/>
  <c r="AD66" i="1"/>
  <c r="AD78" i="1"/>
  <c r="AD65" i="1"/>
  <c r="AD101" i="1"/>
  <c r="AD43" i="1"/>
  <c r="AD3" i="1"/>
  <c r="AD37" i="1"/>
  <c r="AD87" i="1"/>
  <c r="AD35" i="1"/>
  <c r="AD77" i="1"/>
  <c r="AD49" i="1"/>
  <c r="AD76" i="1"/>
  <c r="AD61" i="1"/>
  <c r="AD33" i="1"/>
  <c r="AD89" i="1"/>
  <c r="AD28" i="1"/>
  <c r="O73" i="1"/>
  <c r="P73" i="1" s="1"/>
  <c r="R73" i="1" s="1"/>
  <c r="AD73" i="1"/>
  <c r="AD91" i="1"/>
  <c r="AD88" i="1"/>
  <c r="AD82" i="1"/>
  <c r="AD45" i="1"/>
  <c r="AD68" i="1"/>
  <c r="AD114" i="1"/>
  <c r="AD21" i="1"/>
  <c r="AD4" i="1"/>
  <c r="AD67" i="1"/>
  <c r="O14" i="1"/>
  <c r="P14" i="1" s="1"/>
  <c r="R14" i="1" s="1"/>
  <c r="AD14" i="1"/>
  <c r="AD10" i="1"/>
  <c r="AD41" i="1"/>
  <c r="AD42" i="1"/>
  <c r="AD63" i="1"/>
  <c r="AD102" i="1"/>
  <c r="AD47" i="1"/>
  <c r="O97" i="1"/>
  <c r="P97" i="1" s="1"/>
  <c r="R97" i="1" s="1"/>
  <c r="AD97" i="1"/>
  <c r="AD108" i="1"/>
  <c r="AD22" i="1"/>
  <c r="AD54" i="1"/>
  <c r="AD32" i="1"/>
  <c r="AD110" i="1"/>
  <c r="AD92" i="1"/>
  <c r="AD116" i="1"/>
  <c r="AD53" i="1"/>
  <c r="AD15" i="1"/>
  <c r="AD69" i="1"/>
  <c r="AD55" i="1"/>
  <c r="AD52" i="1"/>
  <c r="AD34" i="1"/>
  <c r="AD5" i="1"/>
  <c r="AD119" i="1"/>
  <c r="O11" i="1"/>
  <c r="P11" i="1" s="1"/>
  <c r="R11" i="1" s="1"/>
  <c r="AD11" i="1"/>
  <c r="AD62" i="1"/>
  <c r="AD93" i="1"/>
  <c r="AD111" i="1"/>
  <c r="AD79" i="1"/>
  <c r="AD105" i="1"/>
  <c r="AD75" i="1"/>
  <c r="P120" i="1"/>
  <c r="R120" i="1" s="1"/>
  <c r="AD120" i="1"/>
  <c r="O102" i="1"/>
  <c r="P102" i="1" s="1"/>
  <c r="R102" i="1" s="1"/>
  <c r="O115" i="1"/>
  <c r="P115" i="1" s="1"/>
  <c r="R115" i="1" s="1"/>
  <c r="O83" i="1"/>
  <c r="P83" i="1" s="1"/>
  <c r="R83" i="1" s="1"/>
  <c r="O40" i="1"/>
  <c r="P40" i="1" s="1"/>
  <c r="R40" i="1" s="1"/>
  <c r="O24" i="1"/>
  <c r="P24" i="1" s="1"/>
  <c r="R24" i="1" s="1"/>
  <c r="O31" i="1"/>
  <c r="P31" i="1" s="1"/>
  <c r="R31" i="1" s="1"/>
  <c r="O110" i="1"/>
  <c r="P110" i="1" s="1"/>
  <c r="R110" i="1" s="1"/>
  <c r="O47" i="1"/>
  <c r="P47" i="1" s="1"/>
  <c r="R47" i="1" s="1"/>
  <c r="O33" i="1"/>
  <c r="P33" i="1" s="1"/>
  <c r="R33" i="1" s="1"/>
  <c r="O9" i="1"/>
  <c r="P9" i="1" s="1"/>
  <c r="R9" i="1" s="1"/>
  <c r="O89" i="1"/>
  <c r="P89" i="1" s="1"/>
  <c r="R89" i="1" s="1"/>
  <c r="O41" i="1"/>
  <c r="P41" i="1" s="1"/>
  <c r="R41" i="1" s="1"/>
  <c r="O23" i="1"/>
  <c r="P23" i="1" s="1"/>
  <c r="R23" i="1" s="1"/>
  <c r="O84" i="1"/>
  <c r="P84" i="1" s="1"/>
  <c r="R84" i="1" s="1"/>
  <c r="O10" i="1"/>
  <c r="P10" i="1" s="1"/>
  <c r="R10" i="1" s="1"/>
  <c r="O63" i="1"/>
  <c r="P63" i="1" s="1"/>
  <c r="R63" i="1" s="1"/>
  <c r="O70" i="1"/>
  <c r="P70" i="1" s="1"/>
  <c r="R70" i="1" s="1"/>
  <c r="O30" i="1"/>
  <c r="P30" i="1" s="1"/>
  <c r="R30" i="1" s="1"/>
  <c r="O60" i="1"/>
  <c r="P60" i="1" s="1"/>
  <c r="R60" i="1" s="1"/>
  <c r="O42" i="1"/>
  <c r="P42" i="1" s="1"/>
  <c r="R42" i="1" s="1"/>
  <c r="O57" i="1"/>
  <c r="P57" i="1" s="1"/>
  <c r="R57" i="1" s="1"/>
  <c r="O5" i="1"/>
  <c r="P5" i="1" s="1"/>
  <c r="R5" i="1" s="1"/>
  <c r="O80" i="1"/>
  <c r="P80" i="1" s="1"/>
  <c r="R80" i="1" s="1"/>
  <c r="O8" i="1"/>
  <c r="P8" i="1" s="1"/>
  <c r="R8" i="1" s="1"/>
  <c r="O119" i="1"/>
  <c r="P119" i="1" s="1"/>
  <c r="R119" i="1" s="1"/>
  <c r="O34" i="1"/>
  <c r="P34" i="1" s="1"/>
  <c r="R34" i="1" s="1"/>
  <c r="O20" i="1"/>
  <c r="P20" i="1" s="1"/>
  <c r="R20" i="1" s="1"/>
  <c r="O100" i="1"/>
  <c r="P100" i="1" s="1"/>
  <c r="R100" i="1" s="1"/>
  <c r="O109" i="1"/>
  <c r="P109" i="1" s="1"/>
  <c r="R109" i="1" s="1"/>
  <c r="O50" i="1"/>
  <c r="P50" i="1" s="1"/>
  <c r="R50" i="1" s="1"/>
  <c r="O19" i="1"/>
  <c r="P19" i="1" s="1"/>
  <c r="R19" i="1" s="1"/>
  <c r="O90" i="1"/>
  <c r="P90" i="1" s="1"/>
  <c r="R90" i="1" s="1"/>
  <c r="AD60" i="1" l="1"/>
  <c r="AD100" i="1"/>
  <c r="AD70" i="1"/>
  <c r="AD57" i="1"/>
  <c r="AD109" i="1"/>
  <c r="AD31" i="1"/>
  <c r="AD9" i="1"/>
  <c r="AD20" i="1"/>
  <c r="AD84" i="1"/>
  <c r="AD24" i="1"/>
  <c r="AD50" i="1"/>
  <c r="AD30" i="1"/>
  <c r="AD23" i="1"/>
</calcChain>
</file>

<file path=xl/sharedStrings.xml><?xml version="1.0" encoding="utf-8"?>
<sst xmlns="http://schemas.openxmlformats.org/spreadsheetml/2006/main" count="299" uniqueCount="43">
  <si>
    <t>Temp of Water [∞C]</t>
  </si>
  <si>
    <t>Sensor 1 Head h1 [m]</t>
  </si>
  <si>
    <t>Sensor 2 Head h2 [m]</t>
  </si>
  <si>
    <t xml:space="preserve">Head Loss Measurement Method 
</t>
  </si>
  <si>
    <t>Flowmeter Flow Rate Qf [litres/s]</t>
  </si>
  <si>
    <t xml:space="preserve">Flow Measurement Method 
</t>
  </si>
  <si>
    <t>Electronic Sensors</t>
  </si>
  <si>
    <t>Flowmeter</t>
  </si>
  <si>
    <t>A [m^2]</t>
  </si>
  <si>
    <t>Q [litres/s]</t>
  </si>
  <si>
    <t>V_avg [m/s]</t>
  </si>
  <si>
    <t>T [C]</t>
  </si>
  <si>
    <t>h1 [m]</t>
  </si>
  <si>
    <t>h2 [m]</t>
  </si>
  <si>
    <t>v [m^2/s]</t>
  </si>
  <si>
    <t>T (C)</t>
  </si>
  <si>
    <t>v (m^2/s)</t>
  </si>
  <si>
    <t xml:space="preserve">v [m^2/s]
</t>
  </si>
  <si>
    <t>Re_D</t>
  </si>
  <si>
    <t>f_e</t>
  </si>
  <si>
    <t>f_c</t>
  </si>
  <si>
    <t>L [m]</t>
  </si>
  <si>
    <t xml:space="preserve">epsilon (m)
</t>
  </si>
  <si>
    <t xml:space="preserve"> h_e [m]</t>
  </si>
  <si>
    <t>h_diff</t>
  </si>
  <si>
    <t>Q_err [m^3/s]</t>
  </si>
  <si>
    <t>T_err [C]</t>
  </si>
  <si>
    <t>A_err [m^2]</t>
  </si>
  <si>
    <t>V_avg_err [m/s]</t>
  </si>
  <si>
    <t>f_e_err</t>
  </si>
  <si>
    <t>f_c_err</t>
  </si>
  <si>
    <t>h_c_err [m]</t>
  </si>
  <si>
    <t>h_e_err [m]</t>
  </si>
  <si>
    <t>d [mm]</t>
  </si>
  <si>
    <t>d [m]</t>
  </si>
  <si>
    <t>h_c [m]</t>
  </si>
  <si>
    <t>h_e [m]</t>
  </si>
  <si>
    <t>d_err [m]</t>
  </si>
  <si>
    <t>d_err [mm]</t>
  </si>
  <si>
    <t>Q [m^3/s]</t>
  </si>
  <si>
    <t>h1_err [m]</t>
  </si>
  <si>
    <t>h2_err [m]</t>
  </si>
  <si>
    <t>Re_D_err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</si>
</sst>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"/>
    <numFmt numFmtId="166" formatCode="0.000"/>
    <numFmt numFmtId="167" formatCode="0.0000E+00"/>
    <numFmt numFmtId="168" formatCode="0.0E+00"/>
    <numFmt numFmtId="169" formatCode="0.000E+00"/>
  </numFmts>
  <fonts count="4" x14ac:knownFonts="1">
    <font>
      <sz val="12"/>
      <color theme="1"/>
      <name val="Calibri"/>
      <family val="2"/>
      <scheme val="minor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mediumGray">
        <fgColor indexed="9"/>
      </patternFill>
    </fill>
  </fills>
  <borders count="2">
    <border>
      <left/>
      <right/>
      <top/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 applyProtection="1">
      <alignment horizontal="center"/>
      <protection locked="0"/>
    </xf>
    <xf numFmtId="164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11" fontId="3" fillId="0" borderId="0" xfId="0" applyNumberFormat="1" applyFont="1"/>
    <xf numFmtId="168" fontId="2" fillId="0" borderId="1" xfId="0" applyNumberFormat="1" applyFont="1" applyBorder="1" applyAlignment="1" applyProtection="1">
      <alignment horizontal="center"/>
      <protection locked="0"/>
    </xf>
    <xf numFmtId="1" fontId="2" fillId="0" borderId="1" xfId="0" applyNumberFormat="1" applyFont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11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0164-3962-BC49-86AE-59CDE136351E}">
  <dimension ref="A1:AP121"/>
  <sheetViews>
    <sheetView tabSelected="1" topLeftCell="T1" zoomScale="135" zoomScaleNormal="221" workbookViewId="0">
      <selection activeCell="AE13" sqref="AE13"/>
    </sheetView>
  </sheetViews>
  <sheetFormatPr baseColWidth="10" defaultRowHeight="16" x14ac:dyDescent="0.2"/>
  <cols>
    <col min="4" max="4" width="16" bestFit="1" customWidth="1"/>
    <col min="5" max="5" width="13.1640625" customWidth="1"/>
    <col min="14" max="14" width="11.83203125" bestFit="1" customWidth="1"/>
    <col min="17" max="18" width="11" bestFit="1" customWidth="1"/>
    <col min="19" max="19" width="11" customWidth="1"/>
    <col min="20" max="26" width="11" bestFit="1" customWidth="1"/>
    <col min="27" max="27" width="12.6640625" bestFit="1" customWidth="1"/>
    <col min="28" max="30" width="11" bestFit="1" customWidth="1"/>
    <col min="32" max="34" width="11" bestFit="1" customWidth="1"/>
    <col min="36" max="36" width="11" bestFit="1" customWidth="1"/>
    <col min="38" max="41" width="11" bestFit="1" customWidth="1"/>
  </cols>
  <sheetData>
    <row r="1" spans="1:42" ht="64" x14ac:dyDescent="0.2">
      <c r="A1" s="1" t="s">
        <v>21</v>
      </c>
      <c r="B1" s="1" t="s">
        <v>33</v>
      </c>
      <c r="C1" s="1" t="s">
        <v>34</v>
      </c>
      <c r="D1" s="1" t="s">
        <v>8</v>
      </c>
      <c r="E1" s="1" t="s">
        <v>39</v>
      </c>
      <c r="F1" s="1" t="s">
        <v>9</v>
      </c>
      <c r="G1" s="1" t="s">
        <v>11</v>
      </c>
      <c r="H1" s="1" t="s">
        <v>12</v>
      </c>
      <c r="I1" s="1" t="s">
        <v>13</v>
      </c>
      <c r="J1" s="1" t="s">
        <v>10</v>
      </c>
      <c r="K1" s="1" t="s">
        <v>14</v>
      </c>
      <c r="L1" s="1" t="s">
        <v>18</v>
      </c>
      <c r="M1" s="1" t="s">
        <v>23</v>
      </c>
      <c r="N1" s="1" t="s">
        <v>19</v>
      </c>
      <c r="O1" s="1" t="s">
        <v>20</v>
      </c>
      <c r="P1" s="1" t="s">
        <v>35</v>
      </c>
      <c r="Q1" s="1" t="s">
        <v>36</v>
      </c>
      <c r="R1" s="1" t="s">
        <v>24</v>
      </c>
      <c r="S1" s="1" t="s">
        <v>38</v>
      </c>
      <c r="T1" s="1" t="s">
        <v>37</v>
      </c>
      <c r="U1" s="1" t="s">
        <v>25</v>
      </c>
      <c r="V1" s="1" t="s">
        <v>26</v>
      </c>
      <c r="W1" s="1" t="s">
        <v>40</v>
      </c>
      <c r="X1" s="1" t="s">
        <v>41</v>
      </c>
      <c r="Y1" s="1" t="s">
        <v>27</v>
      </c>
      <c r="Z1" s="1" t="s">
        <v>28</v>
      </c>
      <c r="AA1" s="1" t="s">
        <v>42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22</v>
      </c>
      <c r="AM1" s="8" t="s">
        <v>15</v>
      </c>
      <c r="AN1" s="8" t="s">
        <v>16</v>
      </c>
      <c r="AO1" s="1" t="s">
        <v>11</v>
      </c>
      <c r="AP1" s="1" t="s">
        <v>17</v>
      </c>
    </row>
    <row r="2" spans="1:42" x14ac:dyDescent="0.2">
      <c r="A2" s="2">
        <v>1</v>
      </c>
      <c r="B2" s="2">
        <v>7.7</v>
      </c>
      <c r="C2" s="3">
        <f t="shared" ref="C2:C33" si="0">IF(ISNUMBER(B2),B2/1000,"")</f>
        <v>7.7000000000000002E-3</v>
      </c>
      <c r="D2" s="17">
        <f>PI()*C2^2/4</f>
        <v>4.6566257107834712E-5</v>
      </c>
      <c r="E2" s="16">
        <f>F2/1000</f>
        <v>4.5055957031249998E-4</v>
      </c>
      <c r="F2" s="5">
        <f>AJ2</f>
        <v>0.45055957031249999</v>
      </c>
      <c r="G2" s="4">
        <v>25.5</v>
      </c>
      <c r="H2" s="5">
        <v>-0.49951171875</v>
      </c>
      <c r="I2" s="5">
        <v>9.7972412109375</v>
      </c>
      <c r="J2" s="5">
        <f t="shared" ref="J2:J33" si="1">F2*0.001/D2</f>
        <v>9.6756664223436992</v>
      </c>
      <c r="K2" s="11">
        <f>0.00000101+(G2-20)*(0.000000802-0.00000101)/(30-20)</f>
        <v>8.9560000000000005E-7</v>
      </c>
      <c r="L2" s="12">
        <f t="shared" ref="L2:L66" si="2">J2*C2/K2</f>
        <v>83187.395547171152</v>
      </c>
      <c r="M2" s="5">
        <f>I2-H2</f>
        <v>10.2967529296875</v>
      </c>
      <c r="N2" s="7">
        <f t="shared" ref="N2:N33" si="3">2 * 9.81 * M2*C2/(J2^2*A2)</f>
        <v>1.6616067421218652E-2</v>
      </c>
      <c r="O2" s="6">
        <f>(-1.8*LOG(6.9/L2))^-2</f>
        <v>1.8530086142327037E-2</v>
      </c>
      <c r="P2" s="14">
        <f>O2*(J2^2)*A2/(2*9.81*C2)</f>
        <v>11.482844522508204</v>
      </c>
      <c r="Q2" s="5">
        <f t="shared" ref="Q2:Q33" si="4">I2-H2</f>
        <v>10.2967529296875</v>
      </c>
      <c r="R2" s="5">
        <f>ABS(P2-Q2)/MIN(P2,Q2)</f>
        <v>0.11519083743390364</v>
      </c>
      <c r="S2" s="5">
        <f>T2*1000</f>
        <v>0.05</v>
      </c>
      <c r="T2" s="16">
        <v>5.0000000000000002E-5</v>
      </c>
      <c r="U2" s="13">
        <f>0.005/1000</f>
        <v>5.0000000000000004E-6</v>
      </c>
      <c r="V2" s="5">
        <v>0.05</v>
      </c>
      <c r="W2" s="5">
        <v>0.1</v>
      </c>
      <c r="X2" s="5">
        <v>0.1</v>
      </c>
      <c r="Y2" s="16">
        <f t="shared" ref="Y2:Y33" si="5">PI()/2*C2*T2</f>
        <v>6.0475658581603522E-7</v>
      </c>
      <c r="Z2" s="6">
        <f>SQRT((U2/D2)^2 + (-(F2*0.001)*Y2/D2^2)^2)</f>
        <v>0.16528486264493167</v>
      </c>
      <c r="AA2" s="5">
        <f t="shared" ref="AA2:AA33" si="6">SQRT((C2*Z2/K2)^2+(J2*T2/K2)^2)</f>
        <v>1520.2561067397828</v>
      </c>
      <c r="AB2" s="15">
        <f>SQRT((2*9.81*C2*AE2/(J2^2*A2))^2+(-2*M2*9.81*C2*0.01/(J2^2*A2^2))^2+(2*M2*9.81*T2/(J2^2*A2))^2+(-4*M2*9.81*C2*Z2/(J2^3*A2))^2)</f>
        <v>6.431201748844258E-4</v>
      </c>
      <c r="AC2" s="13">
        <f>SQRT((2*1.8*(-1.8*LOG10(6.9/L2+(AL2/(C2*3.7))^1.11))^(-3)*(-1)/(6.9/L2+(AL2/(C2*3.7))^1.11)*(-6.9/L2^2)*AA2)^2+(-2*-1.8*(-1.8*LN((6.9/L2)+(POWER((AL2/C2)/3.7,1.11))))^(-3) * (-1.11 * POWER((AL2/C2)/3.7,0.11) * AL2/(3.7 * POWER(C2,2))) / (LN(10) * (6.9/L2 + POWER((AL2/C2)/3.7,1.11)))*S2)^2)</f>
        <v>1.6595024093302328E-4</v>
      </c>
      <c r="AD2" s="6">
        <f>SQRT((J2^2*A2*AC2/(2*9.81*C2))^2+(J2*O2*A2*Z2/(9.81*C2))^2+(J2^2*O2*0.00005/(2*9.81*C2))^2+(-1*J2^2*O2*A2*T2/(2*9.81*C2^2))^2)</f>
        <v>0.41236433704691161</v>
      </c>
      <c r="AE2" s="6">
        <f>SQRT(W2^2+X2^2)</f>
        <v>0.14142135623730953</v>
      </c>
      <c r="AF2" s="4">
        <v>25.5</v>
      </c>
      <c r="AG2" s="5">
        <v>-0.49951171875</v>
      </c>
      <c r="AH2" s="5">
        <v>9.7972412109375</v>
      </c>
      <c r="AI2" s="7" t="s">
        <v>6</v>
      </c>
      <c r="AJ2" s="5">
        <v>0.45055957031249999</v>
      </c>
      <c r="AK2" s="7" t="s">
        <v>7</v>
      </c>
      <c r="AL2" s="7">
        <v>0</v>
      </c>
      <c r="AM2" s="9"/>
      <c r="AN2" s="10"/>
      <c r="AO2" s="5">
        <v>0.45055957031249999</v>
      </c>
      <c r="AP2" s="7" t="s">
        <v>7</v>
      </c>
    </row>
    <row r="3" spans="1:42" x14ac:dyDescent="0.2">
      <c r="A3" s="2">
        <v>1</v>
      </c>
      <c r="B3" s="2">
        <v>7.7</v>
      </c>
      <c r="C3" s="3">
        <f t="shared" si="0"/>
        <v>7.7000000000000002E-3</v>
      </c>
      <c r="D3" s="17">
        <f t="shared" ref="D3:D66" si="7">PI()*C3^2/4</f>
        <v>4.6566257107834712E-5</v>
      </c>
      <c r="E3" s="16">
        <f t="shared" ref="E3:E66" si="8">F3/1000</f>
        <v>4.5055957031249998E-4</v>
      </c>
      <c r="F3" s="5">
        <f t="shared" ref="F3:F66" si="9">AJ3</f>
        <v>0.45055957031249999</v>
      </c>
      <c r="G3" s="4">
        <v>25.5</v>
      </c>
      <c r="H3" s="5">
        <v>-0.49951171875</v>
      </c>
      <c r="I3" s="5">
        <v>9.7972412109375</v>
      </c>
      <c r="J3" s="5">
        <f t="shared" si="1"/>
        <v>9.6756664223436992</v>
      </c>
      <c r="K3" s="11">
        <f t="shared" ref="K3:K66" si="10">0.00000101+(G3-20)*(0.000000802-0.00000101)/(30-20)</f>
        <v>8.9560000000000005E-7</v>
      </c>
      <c r="L3" s="12">
        <f t="shared" si="2"/>
        <v>83187.395547171152</v>
      </c>
      <c r="M3" s="5">
        <f t="shared" ref="M3:M66" si="11">I3-H3</f>
        <v>10.2967529296875</v>
      </c>
      <c r="N3" s="7">
        <f t="shared" si="3"/>
        <v>1.6616067421218652E-2</v>
      </c>
      <c r="O3" s="6">
        <f t="shared" ref="O3:O33" si="12">(-1.8*LOG(6.9/L3))^-2</f>
        <v>1.8530086142327037E-2</v>
      </c>
      <c r="P3" s="14">
        <f t="shared" ref="P3:P34" si="13">O3*J3^2*A3/(2*9.81*C3)</f>
        <v>11.482844522508204</v>
      </c>
      <c r="Q3" s="5">
        <f t="shared" si="4"/>
        <v>10.2967529296875</v>
      </c>
      <c r="R3" s="5">
        <f t="shared" ref="R3:R66" si="14">ABS(P3-Q3)/MIN(P3,Q3)</f>
        <v>0.11519083743390364</v>
      </c>
      <c r="S3" s="5">
        <f t="shared" ref="S3:S66" si="15">T3*1000</f>
        <v>0.05</v>
      </c>
      <c r="T3" s="16">
        <v>5.0000000000000002E-5</v>
      </c>
      <c r="U3" s="13">
        <f t="shared" ref="U3:U66" si="16">0.005/1000</f>
        <v>5.0000000000000004E-6</v>
      </c>
      <c r="V3" s="5">
        <v>0.05</v>
      </c>
      <c r="W3" s="5">
        <v>0.1</v>
      </c>
      <c r="X3" s="5">
        <v>0.1</v>
      </c>
      <c r="Y3" s="16">
        <f t="shared" si="5"/>
        <v>6.0475658581603522E-7</v>
      </c>
      <c r="Z3" s="6">
        <f t="shared" ref="Z3:Z34" si="17">SQRT((U3/D3)^2 + (-F3*Y3/(D3^2*1000))^2)</f>
        <v>0.16528486264493167</v>
      </c>
      <c r="AA3" s="5">
        <f t="shared" si="6"/>
        <v>1520.2561067397828</v>
      </c>
      <c r="AB3" s="15">
        <f>SQRT((2*9.81*C3*AE3/(J3^2*A3))^2+(-2*M3*9.81*C3*0.01/(J3^2*A3^2))^2+(2*M3*9.81*T3/(J3^2*A3))^2+(-4*M3*9.81*C3*Z3/(J3^3*A3))^2)</f>
        <v>6.431201748844258E-4</v>
      </c>
      <c r="AC3" s="13">
        <f t="shared" ref="AC3:AC66" si="18">SQRT((2*1.8*(-1.8*LOG10(6.9/L3+(AL3/(C3*3.7))^1.11))^(-3)*(-1)/(6.9/L3+(AL3/(C3*3.7))^1.11)*(-6.9/L3^2)*AA3)^2+(-2*-1.8*(-1.8*LN((6.9/L3)+(POWER((AL3/C3)/3.7,1.11))))^(-3) * (-1.11 * POWER((AL3/C3)/3.7,0.11) * AL3/(3.7 * POWER(C3,2))) / (LN(10) * (6.9/L3 + POWER((AL3/C3)/3.7,1.11)))*S3)^2)</f>
        <v>1.6595024093302328E-4</v>
      </c>
      <c r="AD3" s="6">
        <f>SQRT((J3^2*A3*AC3/(2*9.81*C3))^2+(J3*O3*A3*Z3/(9.81*C3))^2+(J3^2*O3*0.00005/(2*9.81*C3))^2+(-1*J3^2*O3*A3*T3/(2*9.81*C3^2))^2)</f>
        <v>0.41236433704691161</v>
      </c>
      <c r="AE3" s="6">
        <f>SQRT(W3^2+X3^2)</f>
        <v>0.14142135623730953</v>
      </c>
      <c r="AF3" s="4">
        <v>25.5</v>
      </c>
      <c r="AG3" s="5">
        <v>-0.49951171875</v>
      </c>
      <c r="AH3" s="5">
        <v>9.7972412109375</v>
      </c>
      <c r="AI3" s="7" t="s">
        <v>6</v>
      </c>
      <c r="AJ3" s="5">
        <v>0.45055957031249999</v>
      </c>
      <c r="AK3" s="7" t="s">
        <v>7</v>
      </c>
      <c r="AL3" s="7">
        <v>0</v>
      </c>
      <c r="AM3" s="9"/>
      <c r="AN3" s="10"/>
      <c r="AO3" s="5">
        <v>0.45055957031249999</v>
      </c>
      <c r="AP3" s="7" t="s">
        <v>7</v>
      </c>
    </row>
    <row r="4" spans="1:42" x14ac:dyDescent="0.2">
      <c r="A4" s="2">
        <v>1</v>
      </c>
      <c r="B4" s="2">
        <v>7.7</v>
      </c>
      <c r="C4" s="3">
        <f t="shared" si="0"/>
        <v>7.7000000000000002E-3</v>
      </c>
      <c r="D4" s="17">
        <f t="shared" si="7"/>
        <v>4.6566257107834712E-5</v>
      </c>
      <c r="E4" s="16">
        <f t="shared" si="8"/>
        <v>4.5055957031249998E-4</v>
      </c>
      <c r="F4" s="5">
        <f t="shared" si="9"/>
        <v>0.45055957031249999</v>
      </c>
      <c r="G4" s="4">
        <v>25.5</v>
      </c>
      <c r="H4" s="5">
        <v>-0.4427490234375</v>
      </c>
      <c r="I4" s="5">
        <v>9.649658203125</v>
      </c>
      <c r="J4" s="5">
        <f t="shared" si="1"/>
        <v>9.6756664223436992</v>
      </c>
      <c r="K4" s="11">
        <f t="shared" si="10"/>
        <v>8.9560000000000005E-7</v>
      </c>
      <c r="L4" s="12">
        <f t="shared" si="2"/>
        <v>83187.395547171152</v>
      </c>
      <c r="M4" s="5">
        <f t="shared" si="11"/>
        <v>10.0924072265625</v>
      </c>
      <c r="N4" s="7">
        <f t="shared" si="3"/>
        <v>1.628631084615588E-2</v>
      </c>
      <c r="O4" s="6">
        <f t="shared" si="12"/>
        <v>1.8530086142327037E-2</v>
      </c>
      <c r="P4" s="14">
        <f t="shared" si="13"/>
        <v>11.482844522508204</v>
      </c>
      <c r="Q4" s="5">
        <f t="shared" si="4"/>
        <v>10.0924072265625</v>
      </c>
      <c r="R4" s="5">
        <f t="shared" si="14"/>
        <v>0.13777062941794219</v>
      </c>
      <c r="S4" s="5">
        <f t="shared" si="15"/>
        <v>0.05</v>
      </c>
      <c r="T4" s="16">
        <v>5.0000000000000002E-5</v>
      </c>
      <c r="U4" s="13">
        <f t="shared" si="16"/>
        <v>5.0000000000000004E-6</v>
      </c>
      <c r="V4" s="5">
        <v>0.05</v>
      </c>
      <c r="W4" s="5">
        <v>0.1</v>
      </c>
      <c r="X4" s="5">
        <v>0.1</v>
      </c>
      <c r="Y4" s="16">
        <f t="shared" si="5"/>
        <v>6.0475658581603522E-7</v>
      </c>
      <c r="Z4" s="6">
        <f t="shared" si="17"/>
        <v>0.16528486264493167</v>
      </c>
      <c r="AA4" s="5">
        <f t="shared" si="6"/>
        <v>1520.2561067397828</v>
      </c>
      <c r="AB4" s="15">
        <f>SQRT((2*9.81*C4*AE4/(J4^2*A4))^2+(-2*M4*9.81*C4*0.01/(J4^2*A4^2))^2+(2*M4*9.81*T4/(J4^2*A4))^2+(-4*M4*9.81*C4*Z4/(J4^3*A4))^2)</f>
        <v>6.3197838506167943E-4</v>
      </c>
      <c r="AC4" s="13">
        <f t="shared" si="18"/>
        <v>1.6595024093302328E-4</v>
      </c>
      <c r="AD4" s="6">
        <f>SQRT((J4^2*A4*AC4/(2*9.81*C4))^2+(J4*O4*A4*Z4/(9.81*C4))^2+(J4^2*O4*0.00005/(2*9.81*C4))^2+(-1*J4^2*O4*A4*T4/(2*9.81*C4^2))^2)</f>
        <v>0.41236433704691161</v>
      </c>
      <c r="AE4" s="6">
        <f>SQRT(W4^2+X4^2)</f>
        <v>0.14142135623730953</v>
      </c>
      <c r="AF4" s="4">
        <v>25.5</v>
      </c>
      <c r="AG4" s="5">
        <v>-0.4427490234375</v>
      </c>
      <c r="AH4" s="5">
        <v>9.649658203125</v>
      </c>
      <c r="AI4" s="7" t="s">
        <v>6</v>
      </c>
      <c r="AJ4" s="5">
        <v>0.45055957031249999</v>
      </c>
      <c r="AK4" s="7" t="s">
        <v>7</v>
      </c>
      <c r="AL4" s="7">
        <v>0</v>
      </c>
      <c r="AM4" s="9">
        <v>20</v>
      </c>
      <c r="AN4" s="10">
        <v>1.0100000000000001E-6</v>
      </c>
      <c r="AO4" s="5">
        <v>0.45055957031249999</v>
      </c>
      <c r="AP4" s="7" t="s">
        <v>7</v>
      </c>
    </row>
    <row r="5" spans="1:42" x14ac:dyDescent="0.2">
      <c r="A5" s="2">
        <v>1</v>
      </c>
      <c r="B5" s="2">
        <v>7.7</v>
      </c>
      <c r="C5" s="3">
        <f t="shared" si="0"/>
        <v>7.7000000000000002E-3</v>
      </c>
      <c r="D5" s="17">
        <f t="shared" si="7"/>
        <v>4.6566257107834712E-5</v>
      </c>
      <c r="E5" s="16">
        <f t="shared" si="8"/>
        <v>4.6154882812499999E-4</v>
      </c>
      <c r="F5" s="5">
        <f t="shared" si="9"/>
        <v>0.46154882812499998</v>
      </c>
      <c r="G5" s="4">
        <v>25.5</v>
      </c>
      <c r="H5" s="5">
        <v>-0.4427490234375</v>
      </c>
      <c r="I5" s="5">
        <v>9.649658203125</v>
      </c>
      <c r="J5" s="5">
        <f t="shared" si="1"/>
        <v>9.911658286303302</v>
      </c>
      <c r="K5" s="11">
        <f t="shared" si="10"/>
        <v>8.9560000000000005E-7</v>
      </c>
      <c r="L5" s="12">
        <f t="shared" si="2"/>
        <v>85216.35641417533</v>
      </c>
      <c r="M5" s="5">
        <f t="shared" si="11"/>
        <v>10.0924072265625</v>
      </c>
      <c r="N5" s="7">
        <f t="shared" si="3"/>
        <v>1.5520004836954664E-2</v>
      </c>
      <c r="O5" s="6">
        <f t="shared" si="12"/>
        <v>1.8435417120090246E-2</v>
      </c>
      <c r="P5" s="14">
        <f t="shared" si="13"/>
        <v>11.988252511653279</v>
      </c>
      <c r="Q5" s="5">
        <f t="shared" si="4"/>
        <v>10.0924072265625</v>
      </c>
      <c r="R5" s="5">
        <f t="shared" si="14"/>
        <v>0.18784867103866446</v>
      </c>
      <c r="S5" s="5">
        <f t="shared" si="15"/>
        <v>0.05</v>
      </c>
      <c r="T5" s="16">
        <v>5.0000000000000002E-5</v>
      </c>
      <c r="U5" s="13">
        <f t="shared" si="16"/>
        <v>5.0000000000000004E-6</v>
      </c>
      <c r="V5" s="5">
        <v>0.05</v>
      </c>
      <c r="W5" s="5">
        <v>0.1</v>
      </c>
      <c r="X5" s="5">
        <v>0.1</v>
      </c>
      <c r="Y5" s="16">
        <f t="shared" si="5"/>
        <v>6.0475658581603522E-7</v>
      </c>
      <c r="Z5" s="6">
        <f t="shared" si="17"/>
        <v>0.16762672727954253</v>
      </c>
      <c r="AA5" s="5">
        <f t="shared" si="6"/>
        <v>1543.7666148424673</v>
      </c>
      <c r="AB5" s="15">
        <f>SQRT((2*9.81*C5*AE5/(J5^2*A5))^2+(-2*M5*9.81*C5*0.01/(J5^2*A5^2))^2+(2*M5*9.81*T5/(J5^2*A5))^2+(-4*M5*9.81*C5*Z5/(J5^3*A5))^2)</f>
        <v>5.9758938333233152E-4</v>
      </c>
      <c r="AC5" s="13">
        <f t="shared" si="18"/>
        <v>1.6324528142856739E-4</v>
      </c>
      <c r="AD5" s="6">
        <f>SQRT((J5^2*A5*AC5/(2*9.81*C5))^2+(J5*O5*A5*Z5/(9.81*C5))^2+(J5^2*O5*0.00005/(2*9.81*C5))^2+(-1*J5^2*O5*A5*T5/(2*9.81*C5^2))^2)</f>
        <v>0.42632562326058077</v>
      </c>
      <c r="AE5" s="6">
        <f>SQRT(W5^2+X5^2)</f>
        <v>0.14142135623730953</v>
      </c>
      <c r="AF5" s="4">
        <v>25.5</v>
      </c>
      <c r="AG5" s="5">
        <v>-0.4427490234375</v>
      </c>
      <c r="AH5" s="5">
        <v>9.649658203125</v>
      </c>
      <c r="AI5" s="7" t="s">
        <v>6</v>
      </c>
      <c r="AJ5" s="5">
        <v>0.46154882812499998</v>
      </c>
      <c r="AK5" s="7" t="s">
        <v>7</v>
      </c>
      <c r="AL5" s="7">
        <v>0</v>
      </c>
      <c r="AM5" s="9">
        <v>30</v>
      </c>
      <c r="AN5" s="10">
        <v>8.0200000000000001E-7</v>
      </c>
      <c r="AO5" s="5">
        <v>0.46154882812499998</v>
      </c>
      <c r="AP5" s="7" t="s">
        <v>7</v>
      </c>
    </row>
    <row r="6" spans="1:42" x14ac:dyDescent="0.2">
      <c r="A6" s="2">
        <v>1</v>
      </c>
      <c r="B6" s="2">
        <v>7.7</v>
      </c>
      <c r="C6" s="3">
        <f t="shared" si="0"/>
        <v>7.7000000000000002E-3</v>
      </c>
      <c r="D6" s="17">
        <f t="shared" si="7"/>
        <v>4.6566257107834712E-5</v>
      </c>
      <c r="E6" s="16">
        <f t="shared" si="8"/>
        <v>4.5055957031249998E-4</v>
      </c>
      <c r="F6" s="5">
        <f t="shared" si="9"/>
        <v>0.45055957031249999</v>
      </c>
      <c r="G6" s="4">
        <v>25.5</v>
      </c>
      <c r="H6" s="5">
        <v>-0.49951171875</v>
      </c>
      <c r="I6" s="5">
        <v>9.695068359375</v>
      </c>
      <c r="J6" s="5">
        <f t="shared" si="1"/>
        <v>9.6756664223436992</v>
      </c>
      <c r="K6" s="11">
        <f t="shared" si="10"/>
        <v>8.9560000000000005E-7</v>
      </c>
      <c r="L6" s="12">
        <f t="shared" si="2"/>
        <v>83187.395547171152</v>
      </c>
      <c r="M6" s="5">
        <f t="shared" si="11"/>
        <v>10.194580078125</v>
      </c>
      <c r="N6" s="7">
        <f t="shared" si="3"/>
        <v>1.6451189133687268E-2</v>
      </c>
      <c r="O6" s="6">
        <f t="shared" si="12"/>
        <v>1.8530086142327037E-2</v>
      </c>
      <c r="P6" s="14">
        <f t="shared" si="13"/>
        <v>11.482844522508204</v>
      </c>
      <c r="Q6" s="5">
        <f t="shared" si="4"/>
        <v>10.194580078125</v>
      </c>
      <c r="R6" s="5">
        <f t="shared" si="14"/>
        <v>0.12636758302065768</v>
      </c>
      <c r="S6" s="5">
        <f t="shared" si="15"/>
        <v>0.05</v>
      </c>
      <c r="T6" s="16">
        <v>5.0000000000000002E-5</v>
      </c>
      <c r="U6" s="13">
        <f t="shared" si="16"/>
        <v>5.0000000000000004E-6</v>
      </c>
      <c r="V6" s="5">
        <v>0.05</v>
      </c>
      <c r="W6" s="5">
        <v>0.1</v>
      </c>
      <c r="X6" s="5">
        <v>0.1</v>
      </c>
      <c r="Y6" s="16">
        <f t="shared" si="5"/>
        <v>6.0475658581603522E-7</v>
      </c>
      <c r="Z6" s="6">
        <f t="shared" si="17"/>
        <v>0.16528486264493167</v>
      </c>
      <c r="AA6" s="5">
        <f t="shared" si="6"/>
        <v>1520.2561067397828</v>
      </c>
      <c r="AB6" s="15">
        <f>SQRT((2*9.81*C6*AE6/(J6^2*A6))^2+(-2*M6*9.81*C6*0.01/(J6^2*A6^2))^2+(2*M6*9.81*T6/(J6^2*A6))^2+(-4*M6*9.81*C6*Z6/(J6^3*A6))^2)</f>
        <v>6.3754570264490038E-4</v>
      </c>
      <c r="AC6" s="13">
        <f t="shared" si="18"/>
        <v>1.6595024093302328E-4</v>
      </c>
      <c r="AD6" s="6">
        <f>SQRT((J6^2*A6*AC6/(2*9.81*C6))^2+(J6*O6*A6*Z6/(9.81*C6))^2+(J6^2*O6*0.00005/(2*9.81*C6))^2+(-1*J6^2*O6*A6*T6/(2*9.81*C6^2))^2)</f>
        <v>0.41236433704691161</v>
      </c>
      <c r="AE6" s="6">
        <f>SQRT(W6^2+X6^2)</f>
        <v>0.14142135623730953</v>
      </c>
      <c r="AF6" s="4">
        <v>25.5</v>
      </c>
      <c r="AG6" s="5">
        <v>-0.49951171875</v>
      </c>
      <c r="AH6" s="5">
        <v>9.695068359375</v>
      </c>
      <c r="AI6" s="7" t="s">
        <v>6</v>
      </c>
      <c r="AJ6" s="5">
        <v>0.45055957031249999</v>
      </c>
      <c r="AK6" s="7" t="s">
        <v>7</v>
      </c>
      <c r="AL6" s="7">
        <v>0</v>
      </c>
      <c r="AM6" s="9"/>
      <c r="AN6" s="10"/>
      <c r="AO6" s="5">
        <v>0.45055957031249999</v>
      </c>
      <c r="AP6" s="7" t="s">
        <v>7</v>
      </c>
    </row>
    <row r="7" spans="1:42" x14ac:dyDescent="0.2">
      <c r="A7" s="2">
        <v>1</v>
      </c>
      <c r="B7" s="2">
        <v>7.7</v>
      </c>
      <c r="C7" s="3">
        <f t="shared" si="0"/>
        <v>7.7000000000000002E-3</v>
      </c>
      <c r="D7" s="17">
        <f t="shared" si="7"/>
        <v>4.6566257107834712E-5</v>
      </c>
      <c r="E7" s="16">
        <f t="shared" si="8"/>
        <v>3.5165625000000003E-4</v>
      </c>
      <c r="F7" s="5">
        <f t="shared" si="9"/>
        <v>0.35165625</v>
      </c>
      <c r="G7" s="4">
        <v>25.5</v>
      </c>
      <c r="H7" s="5">
        <v>-0.2838134765625</v>
      </c>
      <c r="I7" s="5">
        <v>6.107666015625</v>
      </c>
      <c r="J7" s="5">
        <f t="shared" si="1"/>
        <v>7.5517396467072793</v>
      </c>
      <c r="K7" s="11">
        <f t="shared" si="10"/>
        <v>8.9560000000000005E-7</v>
      </c>
      <c r="L7" s="12">
        <f t="shared" si="2"/>
        <v>64926.747744133601</v>
      </c>
      <c r="M7" s="5">
        <f t="shared" si="11"/>
        <v>6.3914794921875</v>
      </c>
      <c r="N7" s="7">
        <f t="shared" si="3"/>
        <v>1.6931565316250764E-2</v>
      </c>
      <c r="O7" s="6">
        <f t="shared" si="12"/>
        <v>1.9547546599570514E-2</v>
      </c>
      <c r="P7" s="14">
        <f t="shared" si="13"/>
        <v>7.3789836249705933</v>
      </c>
      <c r="Q7" s="5">
        <f t="shared" si="4"/>
        <v>6.3914794921875</v>
      </c>
      <c r="R7" s="5">
        <f t="shared" si="14"/>
        <v>0.15450321541204187</v>
      </c>
      <c r="S7" s="5">
        <f t="shared" si="15"/>
        <v>0.05</v>
      </c>
      <c r="T7" s="16">
        <v>5.0000000000000002E-5</v>
      </c>
      <c r="U7" s="13">
        <f t="shared" si="16"/>
        <v>5.0000000000000004E-6</v>
      </c>
      <c r="V7" s="5">
        <v>0.05</v>
      </c>
      <c r="W7" s="5">
        <v>0.1</v>
      </c>
      <c r="X7" s="5">
        <v>0.1</v>
      </c>
      <c r="Y7" s="16">
        <f t="shared" si="5"/>
        <v>6.0475658581603522E-7</v>
      </c>
      <c r="Z7" s="6">
        <f t="shared" si="17"/>
        <v>0.14542271845633672</v>
      </c>
      <c r="AA7" s="5">
        <f t="shared" si="6"/>
        <v>1319.4544966965555</v>
      </c>
      <c r="AB7" s="15">
        <f>SQRT((2*9.81*C7*AE7/(J7^2*A7))^2+(-2*M7*9.81*C7*0.01/(J7^2*A7^2))^2+(2*M7*9.81*T7/(J7^2*A7))^2+(-4*M7*9.81*C7*Z7/(J7^3*A7))^2)</f>
        <v>7.7867801488019808E-4</v>
      </c>
      <c r="AC7" s="13">
        <f t="shared" si="18"/>
        <v>1.9994550948104921E-4</v>
      </c>
      <c r="AD7" s="6">
        <f>SQRT((J7^2*A7*AC7/(2*9.81*C7))^2+(J7*O7*A7*Z7/(9.81*C7))^2+(J7^2*O7*0.00005/(2*9.81*C7))^2+(-1*J7^2*O7*A7*T7/(2*9.81*C7^2))^2)</f>
        <v>0.29792266307046589</v>
      </c>
      <c r="AE7" s="6">
        <f>SQRT(W7^2+X7^2)</f>
        <v>0.14142135623730953</v>
      </c>
      <c r="AF7" s="4">
        <v>25.5</v>
      </c>
      <c r="AG7" s="5">
        <v>-0.2838134765625</v>
      </c>
      <c r="AH7" s="5">
        <v>6.107666015625</v>
      </c>
      <c r="AI7" s="7" t="s">
        <v>6</v>
      </c>
      <c r="AJ7" s="5">
        <v>0.35165625</v>
      </c>
      <c r="AK7" s="7" t="s">
        <v>7</v>
      </c>
      <c r="AL7" s="7">
        <v>0</v>
      </c>
      <c r="AM7" s="9"/>
      <c r="AN7" s="10"/>
      <c r="AO7" s="5">
        <v>0.35165625</v>
      </c>
      <c r="AP7" s="7" t="s">
        <v>7</v>
      </c>
    </row>
    <row r="8" spans="1:42" x14ac:dyDescent="0.2">
      <c r="A8" s="2">
        <v>1</v>
      </c>
      <c r="B8" s="2">
        <v>7.7</v>
      </c>
      <c r="C8" s="3">
        <f t="shared" si="0"/>
        <v>7.7000000000000002E-3</v>
      </c>
      <c r="D8" s="17">
        <f t="shared" si="7"/>
        <v>4.6566257107834712E-5</v>
      </c>
      <c r="E8" s="16">
        <f t="shared" si="8"/>
        <v>3.5165625000000003E-4</v>
      </c>
      <c r="F8" s="5">
        <f t="shared" si="9"/>
        <v>0.35165625</v>
      </c>
      <c r="G8" s="4">
        <v>25.5</v>
      </c>
      <c r="H8" s="5">
        <v>-0.295166015625</v>
      </c>
      <c r="I8" s="5">
        <v>6.13037109375</v>
      </c>
      <c r="J8" s="5">
        <f t="shared" si="1"/>
        <v>7.5517396467072793</v>
      </c>
      <c r="K8" s="11">
        <f t="shared" si="10"/>
        <v>8.9560000000000005E-7</v>
      </c>
      <c r="L8" s="12">
        <f t="shared" si="2"/>
        <v>64926.747744133601</v>
      </c>
      <c r="M8" s="5">
        <f t="shared" si="11"/>
        <v>6.425537109375</v>
      </c>
      <c r="N8" s="7">
        <f t="shared" si="3"/>
        <v>1.7021786801062047E-2</v>
      </c>
      <c r="O8" s="6">
        <f t="shared" si="12"/>
        <v>1.9547546599570514E-2</v>
      </c>
      <c r="P8" s="14">
        <f t="shared" si="13"/>
        <v>7.3789836249705933</v>
      </c>
      <c r="Q8" s="5">
        <f t="shared" si="4"/>
        <v>6.425537109375</v>
      </c>
      <c r="R8" s="5">
        <f t="shared" si="14"/>
        <v>0.14838394041869182</v>
      </c>
      <c r="S8" s="5">
        <f t="shared" si="15"/>
        <v>0.05</v>
      </c>
      <c r="T8" s="16">
        <v>5.0000000000000002E-5</v>
      </c>
      <c r="U8" s="13">
        <f t="shared" si="16"/>
        <v>5.0000000000000004E-6</v>
      </c>
      <c r="V8" s="5">
        <v>0.05</v>
      </c>
      <c r="W8" s="5">
        <v>0.1</v>
      </c>
      <c r="X8" s="5">
        <v>0.1</v>
      </c>
      <c r="Y8" s="16">
        <f t="shared" si="5"/>
        <v>6.0475658581603522E-7</v>
      </c>
      <c r="Z8" s="6">
        <f t="shared" si="17"/>
        <v>0.14542271845633672</v>
      </c>
      <c r="AA8" s="5">
        <f t="shared" si="6"/>
        <v>1319.4544966965555</v>
      </c>
      <c r="AB8" s="15">
        <f>SQRT((2*9.81*C8*AE8/(J8^2*A8))^2+(-2*M8*9.81*C8*0.01/(J8^2*A8^2))^2+(2*M8*9.81*T8/(J8^2*A8))^2+(-4*M8*9.81*C8*Z8/(J8^3*A8))^2)</f>
        <v>7.8186878109655768E-4</v>
      </c>
      <c r="AC8" s="13">
        <f t="shared" si="18"/>
        <v>1.9994550948104921E-4</v>
      </c>
      <c r="AD8" s="6">
        <f>SQRT((J8^2*A8*AC8/(2*9.81*C8))^2+(J8*O8*A8*Z8/(9.81*C8))^2+(J8^2*O8*0.00005/(2*9.81*C8))^2+(-1*J8^2*O8*A8*T8/(2*9.81*C8^2))^2)</f>
        <v>0.29792266307046589</v>
      </c>
      <c r="AE8" s="6">
        <f>SQRT(W8^2+X8^2)</f>
        <v>0.14142135623730953</v>
      </c>
      <c r="AF8" s="4">
        <v>25.5</v>
      </c>
      <c r="AG8" s="5">
        <v>-0.295166015625</v>
      </c>
      <c r="AH8" s="5">
        <v>6.13037109375</v>
      </c>
      <c r="AI8" s="7" t="s">
        <v>6</v>
      </c>
      <c r="AJ8" s="5">
        <v>0.35165625</v>
      </c>
      <c r="AK8" s="7" t="s">
        <v>7</v>
      </c>
      <c r="AL8" s="7">
        <v>0</v>
      </c>
      <c r="AM8" s="9"/>
      <c r="AN8" s="10"/>
      <c r="AO8" s="5">
        <v>0.35165625</v>
      </c>
      <c r="AP8" s="7" t="s">
        <v>7</v>
      </c>
    </row>
    <row r="9" spans="1:42" x14ac:dyDescent="0.2">
      <c r="A9" s="2">
        <v>1</v>
      </c>
      <c r="B9" s="2">
        <v>7.7</v>
      </c>
      <c r="C9" s="3">
        <f t="shared" si="0"/>
        <v>7.7000000000000002E-3</v>
      </c>
      <c r="D9" s="17">
        <f t="shared" si="7"/>
        <v>4.6566257107834712E-5</v>
      </c>
      <c r="E9" s="16">
        <f t="shared" si="8"/>
        <v>3.5165625000000003E-4</v>
      </c>
      <c r="F9" s="5">
        <f t="shared" si="9"/>
        <v>0.35165625</v>
      </c>
      <c r="G9" s="4">
        <v>25.5</v>
      </c>
      <c r="H9" s="5">
        <v>-0.295166015625</v>
      </c>
      <c r="I9" s="5">
        <v>6.13037109375</v>
      </c>
      <c r="J9" s="5">
        <f t="shared" si="1"/>
        <v>7.5517396467072793</v>
      </c>
      <c r="K9" s="11">
        <f t="shared" si="10"/>
        <v>8.9560000000000005E-7</v>
      </c>
      <c r="L9" s="12">
        <f t="shared" si="2"/>
        <v>64926.747744133601</v>
      </c>
      <c r="M9" s="5">
        <f t="shared" si="11"/>
        <v>6.425537109375</v>
      </c>
      <c r="N9" s="7">
        <f t="shared" si="3"/>
        <v>1.7021786801062047E-2</v>
      </c>
      <c r="O9" s="6">
        <f t="shared" si="12"/>
        <v>1.9547546599570514E-2</v>
      </c>
      <c r="P9" s="14">
        <f t="shared" si="13"/>
        <v>7.3789836249705933</v>
      </c>
      <c r="Q9" s="5">
        <f t="shared" si="4"/>
        <v>6.425537109375</v>
      </c>
      <c r="R9" s="5">
        <f t="shared" si="14"/>
        <v>0.14838394041869182</v>
      </c>
      <c r="S9" s="5">
        <f t="shared" si="15"/>
        <v>0.05</v>
      </c>
      <c r="T9" s="16">
        <v>5.0000000000000002E-5</v>
      </c>
      <c r="U9" s="13">
        <f t="shared" si="16"/>
        <v>5.0000000000000004E-6</v>
      </c>
      <c r="V9" s="5">
        <v>0.05</v>
      </c>
      <c r="W9" s="5">
        <v>0.1</v>
      </c>
      <c r="X9" s="5">
        <v>0.1</v>
      </c>
      <c r="Y9" s="16">
        <f t="shared" si="5"/>
        <v>6.0475658581603522E-7</v>
      </c>
      <c r="Z9" s="6">
        <f t="shared" si="17"/>
        <v>0.14542271845633672</v>
      </c>
      <c r="AA9" s="5">
        <f t="shared" si="6"/>
        <v>1319.4544966965555</v>
      </c>
      <c r="AB9" s="15">
        <f>SQRT((2*9.81*C9*AE9/(J9^2*A9))^2+(-2*M9*9.81*C9*0.01/(J9^2*A9^2))^2+(2*M9*9.81*T9/(J9^2*A9))^2+(-4*M9*9.81*C9*Z9/(J9^3*A9))^2)</f>
        <v>7.8186878109655768E-4</v>
      </c>
      <c r="AC9" s="13">
        <f t="shared" si="18"/>
        <v>1.9994550948104921E-4</v>
      </c>
      <c r="AD9" s="6">
        <f>SQRT((J9^2*A9*AC9/(2*9.81*C9))^2+(J9*O9*A9*Z9/(9.81*C9))^2+(J9^2*O9*0.00005/(2*9.81*C9))^2+(-1*J9^2*O9*A9*T9/(2*9.81*C9^2))^2)</f>
        <v>0.29792266307046589</v>
      </c>
      <c r="AE9" s="6">
        <f>SQRT(W9^2+X9^2)</f>
        <v>0.14142135623730953</v>
      </c>
      <c r="AF9" s="4">
        <v>25.5</v>
      </c>
      <c r="AG9" s="5">
        <v>-0.295166015625</v>
      </c>
      <c r="AH9" s="5">
        <v>6.13037109375</v>
      </c>
      <c r="AI9" s="7" t="s">
        <v>6</v>
      </c>
      <c r="AJ9" s="5">
        <v>0.35165625</v>
      </c>
      <c r="AK9" s="7" t="s">
        <v>7</v>
      </c>
      <c r="AL9" s="7">
        <v>0</v>
      </c>
      <c r="AM9" s="9"/>
      <c r="AN9" s="10"/>
      <c r="AO9" s="5">
        <v>0.35165625</v>
      </c>
      <c r="AP9" s="7" t="s">
        <v>7</v>
      </c>
    </row>
    <row r="10" spans="1:42" x14ac:dyDescent="0.2">
      <c r="A10" s="2">
        <v>1</v>
      </c>
      <c r="B10" s="2">
        <v>7.7</v>
      </c>
      <c r="C10" s="3">
        <f t="shared" si="0"/>
        <v>7.7000000000000002E-3</v>
      </c>
      <c r="D10" s="17">
        <f t="shared" si="7"/>
        <v>4.6566257107834712E-5</v>
      </c>
      <c r="E10" s="16">
        <f t="shared" si="8"/>
        <v>3.4066699218750001E-4</v>
      </c>
      <c r="F10" s="5">
        <f t="shared" si="9"/>
        <v>0.34066699218750002</v>
      </c>
      <c r="G10" s="4">
        <v>25.5</v>
      </c>
      <c r="H10" s="5">
        <v>-0.295166015625</v>
      </c>
      <c r="I10" s="5">
        <v>6.13037109375</v>
      </c>
      <c r="J10" s="5">
        <f t="shared" si="1"/>
        <v>7.3157477827476765</v>
      </c>
      <c r="K10" s="11">
        <f t="shared" si="10"/>
        <v>8.9560000000000005E-7</v>
      </c>
      <c r="L10" s="12">
        <f t="shared" si="2"/>
        <v>62897.786877129416</v>
      </c>
      <c r="M10" s="5">
        <f t="shared" si="11"/>
        <v>6.425537109375</v>
      </c>
      <c r="N10" s="7">
        <f t="shared" si="3"/>
        <v>1.8137679171995356E-2</v>
      </c>
      <c r="O10" s="6">
        <f t="shared" si="12"/>
        <v>1.9683915773097214E-2</v>
      </c>
      <c r="P10" s="14">
        <f t="shared" si="13"/>
        <v>6.9733139537021485</v>
      </c>
      <c r="Q10" s="5">
        <f t="shared" si="4"/>
        <v>6.425537109375</v>
      </c>
      <c r="R10" s="5">
        <f t="shared" si="14"/>
        <v>8.5249969769520123E-2</v>
      </c>
      <c r="S10" s="5">
        <f t="shared" si="15"/>
        <v>0.05</v>
      </c>
      <c r="T10" s="16">
        <v>5.0000000000000002E-5</v>
      </c>
      <c r="U10" s="13">
        <f t="shared" si="16"/>
        <v>5.0000000000000004E-6</v>
      </c>
      <c r="V10" s="5">
        <v>0.05</v>
      </c>
      <c r="W10" s="5">
        <v>0.1</v>
      </c>
      <c r="X10" s="5">
        <v>0.1</v>
      </c>
      <c r="Y10" s="16">
        <f t="shared" si="5"/>
        <v>6.0475658581603522E-7</v>
      </c>
      <c r="Z10" s="6">
        <f t="shared" si="17"/>
        <v>0.14337362640880286</v>
      </c>
      <c r="AA10" s="5">
        <f t="shared" si="6"/>
        <v>1298.5690918350724</v>
      </c>
      <c r="AB10" s="15">
        <f>SQRT((2*9.81*C10*AE10/(J10^2*A10))^2+(-2*M10*9.81*C10*0.01/(J10^2*A10^2))^2+(2*M10*9.81*T10/(J10^2*A10))^2+(-4*M10*9.81*C10*Z10/(J10^3*A10))^2)</f>
        <v>8.4352714317637012E-4</v>
      </c>
      <c r="AC10" s="13">
        <f t="shared" si="18"/>
        <v>2.0525769374443368E-4</v>
      </c>
      <c r="AD10" s="6">
        <f>SQRT((J10^2*A10*AC10/(2*9.81*C10))^2+(J10*O10*A10*Z10/(9.81*C10))^2+(J10^2*O10*0.00005/(2*9.81*C10))^2+(-1*J10^2*O10*A10*T10/(2*9.81*C10^2))^2)</f>
        <v>0.28643455879208679</v>
      </c>
      <c r="AE10" s="6">
        <f>SQRT(W10^2+X10^2)</f>
        <v>0.14142135623730953</v>
      </c>
      <c r="AF10" s="4">
        <v>25.5</v>
      </c>
      <c r="AG10" s="5">
        <v>-0.295166015625</v>
      </c>
      <c r="AH10" s="5">
        <v>6.13037109375</v>
      </c>
      <c r="AI10" s="7" t="s">
        <v>6</v>
      </c>
      <c r="AJ10" s="5">
        <v>0.34066699218750002</v>
      </c>
      <c r="AK10" s="7" t="s">
        <v>7</v>
      </c>
      <c r="AL10" s="7">
        <v>0</v>
      </c>
      <c r="AM10" s="9"/>
      <c r="AN10" s="10"/>
      <c r="AO10" s="5">
        <v>0.34066699218750002</v>
      </c>
      <c r="AP10" s="7" t="s">
        <v>7</v>
      </c>
    </row>
    <row r="11" spans="1:42" x14ac:dyDescent="0.2">
      <c r="A11" s="2">
        <v>1</v>
      </c>
      <c r="B11" s="2">
        <v>7.7</v>
      </c>
      <c r="C11" s="3">
        <f t="shared" si="0"/>
        <v>7.7000000000000002E-3</v>
      </c>
      <c r="D11" s="17">
        <f t="shared" si="7"/>
        <v>4.6566257107834712E-5</v>
      </c>
      <c r="E11" s="16">
        <f t="shared" si="8"/>
        <v>3.5165625000000003E-4</v>
      </c>
      <c r="F11" s="5">
        <f t="shared" si="9"/>
        <v>0.35165625</v>
      </c>
      <c r="G11" s="4">
        <v>25.5</v>
      </c>
      <c r="H11" s="5">
        <v>-0.3292236328125</v>
      </c>
      <c r="I11" s="5">
        <v>6.016845703125</v>
      </c>
      <c r="J11" s="5">
        <f t="shared" si="1"/>
        <v>7.5517396467072793</v>
      </c>
      <c r="K11" s="11">
        <f t="shared" si="10"/>
        <v>8.9560000000000005E-7</v>
      </c>
      <c r="L11" s="12">
        <f t="shared" si="2"/>
        <v>64926.747744133601</v>
      </c>
      <c r="M11" s="5">
        <f t="shared" si="11"/>
        <v>6.3460693359375</v>
      </c>
      <c r="N11" s="7">
        <f t="shared" si="3"/>
        <v>1.6811270003169055E-2</v>
      </c>
      <c r="O11" s="6">
        <f t="shared" si="12"/>
        <v>1.9547546599570514E-2</v>
      </c>
      <c r="P11" s="14">
        <f t="shared" si="13"/>
        <v>7.3789836249705933</v>
      </c>
      <c r="Q11" s="5">
        <f t="shared" si="4"/>
        <v>6.3460693359375</v>
      </c>
      <c r="R11" s="5">
        <f t="shared" si="14"/>
        <v>0.16276441910014236</v>
      </c>
      <c r="S11" s="5">
        <f t="shared" si="15"/>
        <v>0.05</v>
      </c>
      <c r="T11" s="16">
        <v>5.0000000000000002E-5</v>
      </c>
      <c r="U11" s="13">
        <f t="shared" si="16"/>
        <v>5.0000000000000004E-6</v>
      </c>
      <c r="V11" s="5">
        <v>0.05</v>
      </c>
      <c r="W11" s="5">
        <v>0.1</v>
      </c>
      <c r="X11" s="5">
        <v>0.1</v>
      </c>
      <c r="Y11" s="16">
        <f t="shared" si="5"/>
        <v>6.0475658581603522E-7</v>
      </c>
      <c r="Z11" s="6">
        <f t="shared" si="17"/>
        <v>0.14542271845633672</v>
      </c>
      <c r="AA11" s="5">
        <f t="shared" si="6"/>
        <v>1319.4544966965555</v>
      </c>
      <c r="AB11" s="15">
        <f>SQRT((2*9.81*C11*AE11/(J11^2*A11))^2+(-2*M11*9.81*C11*0.01/(J11^2*A11^2))^2+(2*M11*9.81*T11/(J11^2*A11))^2+(-4*M11*9.81*C11*Z11/(J11^3*A11))^2)</f>
        <v>7.7442978673578609E-4</v>
      </c>
      <c r="AC11" s="13">
        <f t="shared" si="18"/>
        <v>1.9994550948104921E-4</v>
      </c>
      <c r="AD11" s="6">
        <f>SQRT((J11^2*A11*AC11/(2*9.81*C11))^2+(J11*O11*A11*Z11/(9.81*C11))^2+(J11^2*O11*0.00005/(2*9.81*C11))^2+(-1*J11^2*O11*A11*T11/(2*9.81*C11^2))^2)</f>
        <v>0.29792266307046589</v>
      </c>
      <c r="AE11" s="6">
        <f>SQRT(W11^2+X11^2)</f>
        <v>0.14142135623730953</v>
      </c>
      <c r="AF11" s="4">
        <v>25.5</v>
      </c>
      <c r="AG11" s="5">
        <v>-0.3292236328125</v>
      </c>
      <c r="AH11" s="5">
        <v>6.016845703125</v>
      </c>
      <c r="AI11" s="7" t="s">
        <v>6</v>
      </c>
      <c r="AJ11" s="5">
        <v>0.35165625</v>
      </c>
      <c r="AK11" s="7" t="s">
        <v>7</v>
      </c>
      <c r="AL11" s="7">
        <v>0</v>
      </c>
      <c r="AM11" s="9"/>
      <c r="AN11" s="10"/>
      <c r="AO11" s="5">
        <v>0.35165625</v>
      </c>
      <c r="AP11" s="7" t="s">
        <v>7</v>
      </c>
    </row>
    <row r="12" spans="1:42" x14ac:dyDescent="0.2">
      <c r="A12" s="2">
        <v>1</v>
      </c>
      <c r="B12" s="2">
        <v>7.7</v>
      </c>
      <c r="C12" s="3">
        <f t="shared" si="0"/>
        <v>7.7000000000000002E-3</v>
      </c>
      <c r="D12" s="17">
        <f t="shared" si="7"/>
        <v>4.6566257107834712E-5</v>
      </c>
      <c r="E12" s="16">
        <f t="shared" si="8"/>
        <v>2.5275292968750002E-4</v>
      </c>
      <c r="F12" s="5">
        <f t="shared" si="9"/>
        <v>0.25275292968750002</v>
      </c>
      <c r="G12" s="4">
        <v>25.5</v>
      </c>
      <c r="H12" s="5">
        <v>-0.204345703125</v>
      </c>
      <c r="I12" s="5">
        <v>3.8939208984375</v>
      </c>
      <c r="J12" s="5">
        <f t="shared" si="1"/>
        <v>5.4278128710708566</v>
      </c>
      <c r="K12" s="11">
        <f t="shared" si="10"/>
        <v>8.9560000000000005E-7</v>
      </c>
      <c r="L12" s="12">
        <f t="shared" si="2"/>
        <v>46666.099941096021</v>
      </c>
      <c r="M12" s="5">
        <f t="shared" si="11"/>
        <v>4.0982666015625</v>
      </c>
      <c r="N12" s="7">
        <f t="shared" si="3"/>
        <v>2.1015522974970446E-2</v>
      </c>
      <c r="O12" s="6">
        <f t="shared" si="12"/>
        <v>2.1038892607096831E-2</v>
      </c>
      <c r="P12" s="14">
        <f t="shared" si="13"/>
        <v>4.1028239462904148</v>
      </c>
      <c r="Q12" s="5">
        <f t="shared" si="4"/>
        <v>4.0982666015625</v>
      </c>
      <c r="R12" s="5">
        <f t="shared" si="14"/>
        <v>1.112017633547138E-3</v>
      </c>
      <c r="S12" s="5">
        <f t="shared" si="15"/>
        <v>0.05</v>
      </c>
      <c r="T12" s="16">
        <v>5.0000000000000002E-5</v>
      </c>
      <c r="U12" s="13">
        <f t="shared" si="16"/>
        <v>5.0000000000000004E-6</v>
      </c>
      <c r="V12" s="5">
        <v>0.05</v>
      </c>
      <c r="W12" s="5">
        <v>0.1</v>
      </c>
      <c r="X12" s="5">
        <v>0.1</v>
      </c>
      <c r="Y12" s="16">
        <f t="shared" si="5"/>
        <v>6.0475658581603522E-7</v>
      </c>
      <c r="Z12" s="6">
        <f t="shared" si="17"/>
        <v>0.12844509841813814</v>
      </c>
      <c r="AA12" s="5">
        <f t="shared" si="6"/>
        <v>1145.1390832485031</v>
      </c>
      <c r="AB12" s="15">
        <f>SQRT((2*9.81*C12*AE12/(J12^2*A12))^2+(-2*M12*9.81*C12*0.01/(J12^2*A12^2))^2+(2*M12*9.81*T12/(J12^2*A12))^2+(-4*M12*9.81*C12*Z12/(J12^3*A12))^2)</f>
        <v>1.2561810508619393E-3</v>
      </c>
      <c r="AC12" s="13">
        <f t="shared" si="18"/>
        <v>2.6958364831093808E-4</v>
      </c>
      <c r="AD12" s="6">
        <f>SQRT((J12^2*A12*AC12/(2*9.81*C12))^2+(J12*O12*A12*Z12/(9.81*C12))^2+(J12^2*O12*0.00005/(2*9.81*C12))^2+(-1*J12^2*O12*A12*T12/(2*9.81*C12^2))^2)</f>
        <v>0.2029277724239755</v>
      </c>
      <c r="AE12" s="6">
        <f>SQRT(W12^2+X12^2)</f>
        <v>0.14142135623730953</v>
      </c>
      <c r="AF12" s="4">
        <v>25.5</v>
      </c>
      <c r="AG12" s="5">
        <v>-0.204345703125</v>
      </c>
      <c r="AH12" s="5">
        <v>3.8939208984375</v>
      </c>
      <c r="AI12" s="7" t="s">
        <v>6</v>
      </c>
      <c r="AJ12" s="5">
        <v>0.25275292968750002</v>
      </c>
      <c r="AK12" s="7" t="s">
        <v>7</v>
      </c>
      <c r="AL12" s="7">
        <v>0</v>
      </c>
      <c r="AM12" s="9"/>
      <c r="AN12" s="10"/>
      <c r="AO12" s="5">
        <v>0.25275292968750002</v>
      </c>
      <c r="AP12" s="7" t="s">
        <v>7</v>
      </c>
    </row>
    <row r="13" spans="1:42" x14ac:dyDescent="0.2">
      <c r="A13" s="2">
        <v>1</v>
      </c>
      <c r="B13" s="2">
        <v>7.7</v>
      </c>
      <c r="C13" s="3">
        <f t="shared" si="0"/>
        <v>7.7000000000000002E-3</v>
      </c>
      <c r="D13" s="17">
        <f t="shared" si="7"/>
        <v>4.6566257107834712E-5</v>
      </c>
      <c r="E13" s="16">
        <f t="shared" si="8"/>
        <v>2.5275292968750002E-4</v>
      </c>
      <c r="F13" s="5">
        <f t="shared" si="9"/>
        <v>0.25275292968750002</v>
      </c>
      <c r="G13" s="4">
        <v>25.5</v>
      </c>
      <c r="H13" s="5">
        <v>-0.204345703125</v>
      </c>
      <c r="I13" s="5">
        <v>3.8939208984375</v>
      </c>
      <c r="J13" s="5">
        <f t="shared" si="1"/>
        <v>5.4278128710708566</v>
      </c>
      <c r="K13" s="11">
        <f t="shared" si="10"/>
        <v>8.9560000000000005E-7</v>
      </c>
      <c r="L13" s="12">
        <f t="shared" si="2"/>
        <v>46666.099941096021</v>
      </c>
      <c r="M13" s="5">
        <f t="shared" si="11"/>
        <v>4.0982666015625</v>
      </c>
      <c r="N13" s="7">
        <f t="shared" si="3"/>
        <v>2.1015522974970446E-2</v>
      </c>
      <c r="O13" s="6">
        <f t="shared" si="12"/>
        <v>2.1038892607096831E-2</v>
      </c>
      <c r="P13" s="14">
        <f t="shared" si="13"/>
        <v>4.1028239462904148</v>
      </c>
      <c r="Q13" s="5">
        <f t="shared" si="4"/>
        <v>4.0982666015625</v>
      </c>
      <c r="R13" s="5">
        <f t="shared" si="14"/>
        <v>1.112017633547138E-3</v>
      </c>
      <c r="S13" s="5">
        <f t="shared" si="15"/>
        <v>0.05</v>
      </c>
      <c r="T13" s="16">
        <v>5.0000000000000002E-5</v>
      </c>
      <c r="U13" s="13">
        <f t="shared" si="16"/>
        <v>5.0000000000000004E-6</v>
      </c>
      <c r="V13" s="5">
        <v>0.05</v>
      </c>
      <c r="W13" s="5">
        <v>0.1</v>
      </c>
      <c r="X13" s="5">
        <v>0.1</v>
      </c>
      <c r="Y13" s="16">
        <f t="shared" si="5"/>
        <v>6.0475658581603522E-7</v>
      </c>
      <c r="Z13" s="6">
        <f t="shared" si="17"/>
        <v>0.12844509841813814</v>
      </c>
      <c r="AA13" s="5">
        <f t="shared" si="6"/>
        <v>1145.1390832485031</v>
      </c>
      <c r="AB13" s="15">
        <f>SQRT((2*9.81*C13*AE13/(J13^2*A13))^2+(-2*M13*9.81*C13*0.01/(J13^2*A13^2))^2+(2*M13*9.81*T13/(J13^2*A13))^2+(-4*M13*9.81*C13*Z13/(J13^3*A13))^2)</f>
        <v>1.2561810508619393E-3</v>
      </c>
      <c r="AC13" s="13">
        <f t="shared" si="18"/>
        <v>2.6958364831093808E-4</v>
      </c>
      <c r="AD13" s="6">
        <f>SQRT((J13^2*A13*AC13/(2*9.81*C13))^2+(J13*O13*A13*Z13/(9.81*C13))^2+(J13^2*O13*0.00005/(2*9.81*C13))^2+(-1*J13^2*O13*A13*T13/(2*9.81*C13^2))^2)</f>
        <v>0.2029277724239755</v>
      </c>
      <c r="AE13" s="6">
        <f>SQRT(W13^2+X13^2)</f>
        <v>0.14142135623730953</v>
      </c>
      <c r="AF13" s="4">
        <v>25.5</v>
      </c>
      <c r="AG13" s="5">
        <v>-0.204345703125</v>
      </c>
      <c r="AH13" s="5">
        <v>3.8939208984375</v>
      </c>
      <c r="AI13" s="7" t="s">
        <v>6</v>
      </c>
      <c r="AJ13" s="5">
        <v>0.25275292968750002</v>
      </c>
      <c r="AK13" s="7" t="s">
        <v>7</v>
      </c>
      <c r="AL13" s="7">
        <v>0</v>
      </c>
      <c r="AO13" s="5">
        <v>0.25275292968750002</v>
      </c>
      <c r="AP13" s="7" t="s">
        <v>7</v>
      </c>
    </row>
    <row r="14" spans="1:42" x14ac:dyDescent="0.2">
      <c r="A14" s="2">
        <v>1</v>
      </c>
      <c r="B14" s="2">
        <v>7.7</v>
      </c>
      <c r="C14" s="3">
        <f t="shared" si="0"/>
        <v>7.7000000000000002E-3</v>
      </c>
      <c r="D14" s="17">
        <f t="shared" si="7"/>
        <v>4.6566257107834712E-5</v>
      </c>
      <c r="E14" s="16">
        <f t="shared" si="8"/>
        <v>2.6374218749999998E-4</v>
      </c>
      <c r="F14" s="5">
        <f t="shared" si="9"/>
        <v>0.2637421875</v>
      </c>
      <c r="G14" s="4">
        <v>25.5</v>
      </c>
      <c r="H14" s="5">
        <v>-0.204345703125</v>
      </c>
      <c r="I14" s="5">
        <v>3.8939208984375</v>
      </c>
      <c r="J14" s="5">
        <f t="shared" si="1"/>
        <v>5.6638047350304594</v>
      </c>
      <c r="K14" s="11">
        <f t="shared" si="10"/>
        <v>8.9560000000000005E-7</v>
      </c>
      <c r="L14" s="12">
        <f t="shared" si="2"/>
        <v>48695.060808100192</v>
      </c>
      <c r="M14" s="5">
        <f t="shared" si="11"/>
        <v>4.0982666015625</v>
      </c>
      <c r="N14" s="7">
        <f t="shared" si="3"/>
        <v>1.9300714676665564E-2</v>
      </c>
      <c r="O14" s="6">
        <f t="shared" si="12"/>
        <v>2.0837295670635473E-2</v>
      </c>
      <c r="P14" s="14">
        <f t="shared" si="13"/>
        <v>4.4245404558564037</v>
      </c>
      <c r="Q14" s="5">
        <f t="shared" si="4"/>
        <v>4.0982666015625</v>
      </c>
      <c r="R14" s="5">
        <f t="shared" si="14"/>
        <v>7.9612647495775138E-2</v>
      </c>
      <c r="S14" s="5">
        <f t="shared" si="15"/>
        <v>0.05</v>
      </c>
      <c r="T14" s="16">
        <v>5.0000000000000002E-5</v>
      </c>
      <c r="U14" s="13">
        <f t="shared" si="16"/>
        <v>5.0000000000000004E-6</v>
      </c>
      <c r="V14" s="5">
        <v>0.05</v>
      </c>
      <c r="W14" s="5">
        <v>0.1</v>
      </c>
      <c r="X14" s="5">
        <v>0.1</v>
      </c>
      <c r="Y14" s="16">
        <f t="shared" si="5"/>
        <v>6.0475658581603522E-7</v>
      </c>
      <c r="Z14" s="6">
        <f t="shared" si="17"/>
        <v>0.13015230590751839</v>
      </c>
      <c r="AA14" s="5">
        <f t="shared" si="6"/>
        <v>1162.8135722527834</v>
      </c>
      <c r="AB14" s="15">
        <f>SQRT((2*9.81*C14*AE14/(J14^2*A14))^2+(-2*M14*9.81*C14*0.01/(J14^2*A14^2))^2+(2*M14*9.81*T14/(J14^2*A14))^2+(-4*M14*9.81*C14*Z14/(J14^3*A14))^2)</f>
        <v>1.1328712828801318E-3</v>
      </c>
      <c r="AC14" s="13">
        <f t="shared" si="18"/>
        <v>2.585768923807265E-4</v>
      </c>
      <c r="AD14" s="6">
        <f>SQRT((J14^2*A14*AC14/(2*9.81*C14))^2+(J14*O14*A14*Z14/(9.81*C14))^2+(J14^2*O14*0.00005/(2*9.81*C14))^2+(-1*J14^2*O14*A14*T14/(2*9.81*C14^2))^2)</f>
        <v>0.21258149625145684</v>
      </c>
      <c r="AE14" s="6">
        <f>SQRT(W14^2+X14^2)</f>
        <v>0.14142135623730953</v>
      </c>
      <c r="AF14" s="4">
        <v>25.5</v>
      </c>
      <c r="AG14" s="5">
        <v>-0.204345703125</v>
      </c>
      <c r="AH14" s="5">
        <v>3.8939208984375</v>
      </c>
      <c r="AI14" s="7" t="s">
        <v>6</v>
      </c>
      <c r="AJ14" s="5">
        <v>0.2637421875</v>
      </c>
      <c r="AK14" s="7" t="s">
        <v>7</v>
      </c>
      <c r="AL14" s="7">
        <v>0</v>
      </c>
      <c r="AO14" s="5">
        <v>0.2637421875</v>
      </c>
      <c r="AP14" s="7" t="s">
        <v>7</v>
      </c>
    </row>
    <row r="15" spans="1:42" x14ac:dyDescent="0.2">
      <c r="A15" s="2">
        <v>1</v>
      </c>
      <c r="B15" s="2">
        <v>7.7</v>
      </c>
      <c r="C15" s="3">
        <f t="shared" si="0"/>
        <v>7.7000000000000002E-3</v>
      </c>
      <c r="D15" s="17">
        <f t="shared" si="7"/>
        <v>4.6566257107834712E-5</v>
      </c>
      <c r="E15" s="16">
        <f t="shared" si="8"/>
        <v>2.5275292968750002E-4</v>
      </c>
      <c r="F15" s="5">
        <f t="shared" si="9"/>
        <v>0.25275292968750002</v>
      </c>
      <c r="G15" s="4">
        <v>25.5</v>
      </c>
      <c r="H15" s="5">
        <v>-0.2156982421875</v>
      </c>
      <c r="I15" s="5">
        <v>3.837158203125</v>
      </c>
      <c r="J15" s="5">
        <f t="shared" si="1"/>
        <v>5.4278128710708566</v>
      </c>
      <c r="K15" s="11">
        <f t="shared" si="10"/>
        <v>8.9560000000000005E-7</v>
      </c>
      <c r="L15" s="12">
        <f t="shared" si="2"/>
        <v>46666.099941096021</v>
      </c>
      <c r="M15" s="5">
        <f t="shared" si="11"/>
        <v>4.0528564453125</v>
      </c>
      <c r="N15" s="7">
        <f t="shared" si="3"/>
        <v>2.0782663994638361E-2</v>
      </c>
      <c r="O15" s="6">
        <f t="shared" si="12"/>
        <v>2.1038892607096831E-2</v>
      </c>
      <c r="P15" s="14">
        <f t="shared" si="13"/>
        <v>4.1028239462904148</v>
      </c>
      <c r="Q15" s="5">
        <f t="shared" si="4"/>
        <v>4.0528564453125</v>
      </c>
      <c r="R15" s="5">
        <f t="shared" si="14"/>
        <v>1.2328959007592484E-2</v>
      </c>
      <c r="S15" s="5">
        <f t="shared" si="15"/>
        <v>0.05</v>
      </c>
      <c r="T15" s="16">
        <v>5.0000000000000002E-5</v>
      </c>
      <c r="U15" s="13">
        <f t="shared" si="16"/>
        <v>5.0000000000000004E-6</v>
      </c>
      <c r="V15" s="5">
        <v>0.05</v>
      </c>
      <c r="W15" s="5">
        <v>0.1</v>
      </c>
      <c r="X15" s="5">
        <v>0.1</v>
      </c>
      <c r="Y15" s="16">
        <f t="shared" si="5"/>
        <v>6.0475658581603522E-7</v>
      </c>
      <c r="Z15" s="6">
        <f t="shared" si="17"/>
        <v>0.12844509841813814</v>
      </c>
      <c r="AA15" s="5">
        <f t="shared" si="6"/>
        <v>1145.1390832485031</v>
      </c>
      <c r="AB15" s="15">
        <f>SQRT((2*9.81*C15*AE15/(J15^2*A15))^2+(-2*M15*9.81*C15*0.01/(J15^2*A15^2))^2+(2*M15*9.81*T15/(J15^2*A15))^2+(-4*M15*9.81*C15*Z15/(J15^3*A15))^2)</f>
        <v>1.2469182616638738E-3</v>
      </c>
      <c r="AC15" s="13">
        <f t="shared" si="18"/>
        <v>2.6958364831093808E-4</v>
      </c>
      <c r="AD15" s="6">
        <f>SQRT((J15^2*A15*AC15/(2*9.81*C15))^2+(J15*O15*A15*Z15/(9.81*C15))^2+(J15^2*O15*0.00005/(2*9.81*C15))^2+(-1*J15^2*O15*A15*T15/(2*9.81*C15^2))^2)</f>
        <v>0.2029277724239755</v>
      </c>
      <c r="AE15" s="6">
        <f>SQRT(W15^2+X15^2)</f>
        <v>0.14142135623730953</v>
      </c>
      <c r="AF15" s="4">
        <v>25.5</v>
      </c>
      <c r="AG15" s="5">
        <v>-0.2156982421875</v>
      </c>
      <c r="AH15" s="5">
        <v>3.837158203125</v>
      </c>
      <c r="AI15" s="7" t="s">
        <v>6</v>
      </c>
      <c r="AJ15" s="5">
        <v>0.25275292968750002</v>
      </c>
      <c r="AK15" s="7" t="s">
        <v>7</v>
      </c>
      <c r="AL15" s="7">
        <v>0</v>
      </c>
      <c r="AO15" s="5">
        <v>0.25275292968750002</v>
      </c>
      <c r="AP15" s="7" t="s">
        <v>7</v>
      </c>
    </row>
    <row r="16" spans="1:42" x14ac:dyDescent="0.2">
      <c r="A16" s="2">
        <v>1</v>
      </c>
      <c r="B16" s="2">
        <v>7.7</v>
      </c>
      <c r="C16" s="3">
        <f t="shared" si="0"/>
        <v>7.7000000000000002E-3</v>
      </c>
      <c r="D16" s="17">
        <f t="shared" si="7"/>
        <v>4.6566257107834712E-5</v>
      </c>
      <c r="E16" s="16">
        <f t="shared" si="8"/>
        <v>2.5275292968750002E-4</v>
      </c>
      <c r="F16" s="5">
        <f t="shared" si="9"/>
        <v>0.25275292968750002</v>
      </c>
      <c r="G16" s="4">
        <v>25.5</v>
      </c>
      <c r="H16" s="5">
        <v>-0.2156982421875</v>
      </c>
      <c r="I16" s="5">
        <v>3.837158203125</v>
      </c>
      <c r="J16" s="5">
        <f t="shared" si="1"/>
        <v>5.4278128710708566</v>
      </c>
      <c r="K16" s="11">
        <f t="shared" si="10"/>
        <v>8.9560000000000005E-7</v>
      </c>
      <c r="L16" s="12">
        <f t="shared" si="2"/>
        <v>46666.099941096021</v>
      </c>
      <c r="M16" s="5">
        <f t="shared" si="11"/>
        <v>4.0528564453125</v>
      </c>
      <c r="N16" s="7">
        <f t="shared" si="3"/>
        <v>2.0782663994638361E-2</v>
      </c>
      <c r="O16" s="6">
        <f t="shared" si="12"/>
        <v>2.1038892607096831E-2</v>
      </c>
      <c r="P16" s="14">
        <f t="shared" si="13"/>
        <v>4.1028239462904148</v>
      </c>
      <c r="Q16" s="5">
        <f t="shared" si="4"/>
        <v>4.0528564453125</v>
      </c>
      <c r="R16" s="5">
        <f t="shared" si="14"/>
        <v>1.2328959007592484E-2</v>
      </c>
      <c r="S16" s="5">
        <f t="shared" si="15"/>
        <v>0.05</v>
      </c>
      <c r="T16" s="16">
        <v>5.0000000000000002E-5</v>
      </c>
      <c r="U16" s="13">
        <f t="shared" si="16"/>
        <v>5.0000000000000004E-6</v>
      </c>
      <c r="V16" s="5">
        <v>0.05</v>
      </c>
      <c r="W16" s="5">
        <v>0.1</v>
      </c>
      <c r="X16" s="5">
        <v>0.1</v>
      </c>
      <c r="Y16" s="16">
        <f t="shared" si="5"/>
        <v>6.0475658581603522E-7</v>
      </c>
      <c r="Z16" s="6">
        <f t="shared" si="17"/>
        <v>0.12844509841813814</v>
      </c>
      <c r="AA16" s="5">
        <f t="shared" si="6"/>
        <v>1145.1390832485031</v>
      </c>
      <c r="AB16" s="15">
        <f>SQRT((2*9.81*C16*AE16/(J16^2*A16))^2+(-2*M16*9.81*C16*0.01/(J16^2*A16^2))^2+(2*M16*9.81*T16/(J16^2*A16))^2+(-4*M16*9.81*C16*Z16/(J16^3*A16))^2)</f>
        <v>1.2469182616638738E-3</v>
      </c>
      <c r="AC16" s="13">
        <f t="shared" si="18"/>
        <v>2.6958364831093808E-4</v>
      </c>
      <c r="AD16" s="6">
        <f>SQRT((J16^2*A16*AC16/(2*9.81*C16))^2+(J16*O16*A16*Z16/(9.81*C16))^2+(J16^2*O16*0.00005/(2*9.81*C16))^2+(-1*J16^2*O16*A16*T16/(2*9.81*C16^2))^2)</f>
        <v>0.2029277724239755</v>
      </c>
      <c r="AE16" s="6">
        <f>SQRT(W16^2+X16^2)</f>
        <v>0.14142135623730953</v>
      </c>
      <c r="AF16" s="4">
        <v>25.5</v>
      </c>
      <c r="AG16" s="5">
        <v>-0.2156982421875</v>
      </c>
      <c r="AH16" s="5">
        <v>3.837158203125</v>
      </c>
      <c r="AI16" s="7" t="s">
        <v>6</v>
      </c>
      <c r="AJ16" s="5">
        <v>0.25275292968750002</v>
      </c>
      <c r="AK16" s="7" t="s">
        <v>7</v>
      </c>
      <c r="AL16" s="7">
        <v>0</v>
      </c>
      <c r="AO16" s="5">
        <v>0.25275292968750002</v>
      </c>
      <c r="AP16" s="7" t="s">
        <v>7</v>
      </c>
    </row>
    <row r="17" spans="1:42" x14ac:dyDescent="0.2">
      <c r="A17" s="2">
        <v>1</v>
      </c>
      <c r="B17" s="2">
        <v>7.7</v>
      </c>
      <c r="C17" s="3">
        <f t="shared" si="0"/>
        <v>7.7000000000000002E-3</v>
      </c>
      <c r="D17" s="17">
        <f t="shared" si="7"/>
        <v>4.6566257107834712E-5</v>
      </c>
      <c r="E17" s="16">
        <f t="shared" si="8"/>
        <v>1.5384960937500001E-4</v>
      </c>
      <c r="F17" s="5">
        <f t="shared" si="9"/>
        <v>0.153849609375</v>
      </c>
      <c r="G17" s="4">
        <v>25.5</v>
      </c>
      <c r="H17" s="5">
        <v>-0.1248779296875</v>
      </c>
      <c r="I17" s="5">
        <v>1.7596435546875</v>
      </c>
      <c r="J17" s="5">
        <f t="shared" si="1"/>
        <v>3.3038860954344345</v>
      </c>
      <c r="K17" s="11">
        <f t="shared" si="10"/>
        <v>8.9560000000000005E-7</v>
      </c>
      <c r="L17" s="12">
        <f t="shared" si="2"/>
        <v>28405.452138058445</v>
      </c>
      <c r="M17" s="5">
        <f t="shared" si="11"/>
        <v>1.884521484375</v>
      </c>
      <c r="N17" s="7">
        <f t="shared" si="3"/>
        <v>2.6081987881226395E-2</v>
      </c>
      <c r="O17" s="6">
        <f t="shared" si="12"/>
        <v>2.3623589520889391E-2</v>
      </c>
      <c r="P17" s="14">
        <f t="shared" si="13"/>
        <v>1.7068929788981577</v>
      </c>
      <c r="Q17" s="5">
        <f t="shared" si="4"/>
        <v>1.884521484375</v>
      </c>
      <c r="R17" s="5">
        <f t="shared" si="14"/>
        <v>0.10406540285349697</v>
      </c>
      <c r="S17" s="5">
        <f t="shared" si="15"/>
        <v>0.05</v>
      </c>
      <c r="T17" s="16">
        <v>5.0000000000000002E-5</v>
      </c>
      <c r="U17" s="13">
        <f t="shared" si="16"/>
        <v>5.0000000000000004E-6</v>
      </c>
      <c r="V17" s="5">
        <v>0.05</v>
      </c>
      <c r="W17" s="5">
        <v>0.1</v>
      </c>
      <c r="X17" s="5">
        <v>0.1</v>
      </c>
      <c r="Y17" s="16">
        <f t="shared" si="5"/>
        <v>6.0475658581603522E-7</v>
      </c>
      <c r="Z17" s="6">
        <f t="shared" si="17"/>
        <v>0.11562964417828404</v>
      </c>
      <c r="AA17" s="5">
        <f t="shared" si="6"/>
        <v>1011.1027066875984</v>
      </c>
      <c r="AB17" s="15">
        <f>SQRT((2*9.81*C17*AE17/(J17^2*A17))^2+(-2*M17*9.81*C17*0.01/(J17^2*A17^2))^2+(2*M17*9.81*T17/(J17^2*A17))^2+(-4*M17*9.81*C17*Z17/(J17^3*A17))^2)</f>
        <v>2.6945576885898108E-3</v>
      </c>
      <c r="AC17" s="13">
        <f t="shared" si="18"/>
        <v>4.6528055082936285E-4</v>
      </c>
      <c r="AD17" s="6">
        <f>SQRT((J17^2*A17*AC17/(2*9.81*C17))^2+(J17*O17*A17*Z17/(9.81*C17))^2+(J17^2*O17*0.00005/(2*9.81*C17))^2+(-1*J17^2*O17*A17*T17/(2*9.81*C17^2))^2)</f>
        <v>0.12460955491542242</v>
      </c>
      <c r="AE17" s="6">
        <f>SQRT(W17^2+X17^2)</f>
        <v>0.14142135623730953</v>
      </c>
      <c r="AF17" s="4">
        <v>25.5</v>
      </c>
      <c r="AG17" s="5">
        <v>-0.1248779296875</v>
      </c>
      <c r="AH17" s="5">
        <v>1.7596435546875</v>
      </c>
      <c r="AI17" s="7" t="s">
        <v>6</v>
      </c>
      <c r="AJ17" s="5">
        <v>0.153849609375</v>
      </c>
      <c r="AK17" s="7" t="s">
        <v>7</v>
      </c>
      <c r="AL17" s="7">
        <v>0</v>
      </c>
      <c r="AO17" s="5">
        <v>0.153849609375</v>
      </c>
      <c r="AP17" s="7" t="s">
        <v>7</v>
      </c>
    </row>
    <row r="18" spans="1:42" x14ac:dyDescent="0.2">
      <c r="A18" s="2">
        <v>1</v>
      </c>
      <c r="B18" s="2">
        <v>7.7</v>
      </c>
      <c r="C18" s="3">
        <f t="shared" si="0"/>
        <v>7.7000000000000002E-3</v>
      </c>
      <c r="D18" s="17">
        <f t="shared" si="7"/>
        <v>4.6566257107834712E-5</v>
      </c>
      <c r="E18" s="16">
        <f t="shared" si="8"/>
        <v>1.5384960937500001E-4</v>
      </c>
      <c r="F18" s="5">
        <f t="shared" si="9"/>
        <v>0.153849609375</v>
      </c>
      <c r="G18" s="4">
        <v>25.5</v>
      </c>
      <c r="H18" s="5">
        <v>-0.1248779296875</v>
      </c>
      <c r="I18" s="5">
        <v>1.7596435546875</v>
      </c>
      <c r="J18" s="5">
        <f t="shared" si="1"/>
        <v>3.3038860954344345</v>
      </c>
      <c r="K18" s="11">
        <f t="shared" si="10"/>
        <v>8.9560000000000005E-7</v>
      </c>
      <c r="L18" s="12">
        <f t="shared" si="2"/>
        <v>28405.452138058445</v>
      </c>
      <c r="M18" s="5">
        <f t="shared" si="11"/>
        <v>1.884521484375</v>
      </c>
      <c r="N18" s="7">
        <f t="shared" si="3"/>
        <v>2.6081987881226395E-2</v>
      </c>
      <c r="O18" s="6">
        <f t="shared" si="12"/>
        <v>2.3623589520889391E-2</v>
      </c>
      <c r="P18" s="14">
        <f t="shared" si="13"/>
        <v>1.7068929788981577</v>
      </c>
      <c r="Q18" s="5">
        <f t="shared" si="4"/>
        <v>1.884521484375</v>
      </c>
      <c r="R18" s="5">
        <f t="shared" si="14"/>
        <v>0.10406540285349697</v>
      </c>
      <c r="S18" s="5">
        <f t="shared" si="15"/>
        <v>0.05</v>
      </c>
      <c r="T18" s="16">
        <v>5.0000000000000002E-5</v>
      </c>
      <c r="U18" s="13">
        <f t="shared" si="16"/>
        <v>5.0000000000000004E-6</v>
      </c>
      <c r="V18" s="5">
        <v>0.05</v>
      </c>
      <c r="W18" s="5">
        <v>0.1</v>
      </c>
      <c r="X18" s="5">
        <v>0.1</v>
      </c>
      <c r="Y18" s="16">
        <f t="shared" si="5"/>
        <v>6.0475658581603522E-7</v>
      </c>
      <c r="Z18" s="6">
        <f t="shared" si="17"/>
        <v>0.11562964417828404</v>
      </c>
      <c r="AA18" s="5">
        <f t="shared" si="6"/>
        <v>1011.1027066875984</v>
      </c>
      <c r="AB18" s="15">
        <f>SQRT((2*9.81*C18*AE18/(J18^2*A18))^2+(-2*M18*9.81*C18*0.01/(J18^2*A18^2))^2+(2*M18*9.81*T18/(J18^2*A18))^2+(-4*M18*9.81*C18*Z18/(J18^3*A18))^2)</f>
        <v>2.6945576885898108E-3</v>
      </c>
      <c r="AC18" s="13">
        <f t="shared" si="18"/>
        <v>4.6528055082936285E-4</v>
      </c>
      <c r="AD18" s="6">
        <f>SQRT((J18^2*A18*AC18/(2*9.81*C18))^2+(J18*O18*A18*Z18/(9.81*C18))^2+(J18^2*O18*0.00005/(2*9.81*C18))^2+(-1*J18^2*O18*A18*T18/(2*9.81*C18^2))^2)</f>
        <v>0.12460955491542242</v>
      </c>
      <c r="AE18" s="6">
        <f>SQRT(W18^2+X18^2)</f>
        <v>0.14142135623730953</v>
      </c>
      <c r="AF18" s="4">
        <v>25.5</v>
      </c>
      <c r="AG18" s="5">
        <v>-0.1248779296875</v>
      </c>
      <c r="AH18" s="5">
        <v>1.7596435546875</v>
      </c>
      <c r="AI18" s="7" t="s">
        <v>6</v>
      </c>
      <c r="AJ18" s="5">
        <v>0.153849609375</v>
      </c>
      <c r="AK18" s="7" t="s">
        <v>7</v>
      </c>
      <c r="AL18" s="7">
        <v>0</v>
      </c>
      <c r="AO18" s="5">
        <v>0.153849609375</v>
      </c>
      <c r="AP18" s="7" t="s">
        <v>7</v>
      </c>
    </row>
    <row r="19" spans="1:42" x14ac:dyDescent="0.2">
      <c r="A19" s="2">
        <v>1</v>
      </c>
      <c r="B19" s="2">
        <v>7.7</v>
      </c>
      <c r="C19" s="3">
        <f t="shared" si="0"/>
        <v>7.7000000000000002E-3</v>
      </c>
      <c r="D19" s="17">
        <f t="shared" si="7"/>
        <v>4.6566257107834712E-5</v>
      </c>
      <c r="E19" s="16">
        <f t="shared" si="8"/>
        <v>1.5384960937500001E-4</v>
      </c>
      <c r="F19" s="5">
        <f t="shared" si="9"/>
        <v>0.153849609375</v>
      </c>
      <c r="G19" s="4">
        <v>25.5</v>
      </c>
      <c r="H19" s="5">
        <v>-0.113525390625</v>
      </c>
      <c r="I19" s="5">
        <v>1.7369384765625</v>
      </c>
      <c r="J19" s="5">
        <f t="shared" si="1"/>
        <v>3.3038860954344345</v>
      </c>
      <c r="K19" s="11">
        <f t="shared" si="10"/>
        <v>8.9560000000000005E-7</v>
      </c>
      <c r="L19" s="12">
        <f t="shared" si="2"/>
        <v>28405.452138058445</v>
      </c>
      <c r="M19" s="5">
        <f t="shared" si="11"/>
        <v>1.8504638671875</v>
      </c>
      <c r="N19" s="7">
        <f t="shared" si="3"/>
        <v>2.5610626654457246E-2</v>
      </c>
      <c r="O19" s="6">
        <f t="shared" si="12"/>
        <v>2.3623589520889391E-2</v>
      </c>
      <c r="P19" s="14">
        <f t="shared" si="13"/>
        <v>1.7068929788981577</v>
      </c>
      <c r="Q19" s="5">
        <f t="shared" si="4"/>
        <v>1.8504638671875</v>
      </c>
      <c r="R19" s="5">
        <f t="shared" si="14"/>
        <v>8.411241364530124E-2</v>
      </c>
      <c r="S19" s="5">
        <f t="shared" si="15"/>
        <v>0.05</v>
      </c>
      <c r="T19" s="16">
        <v>5.0000000000000002E-5</v>
      </c>
      <c r="U19" s="13">
        <f t="shared" si="16"/>
        <v>5.0000000000000004E-6</v>
      </c>
      <c r="V19" s="5">
        <v>0.05</v>
      </c>
      <c r="W19" s="5">
        <v>0.1</v>
      </c>
      <c r="X19" s="5">
        <v>0.1</v>
      </c>
      <c r="Y19" s="16">
        <f t="shared" si="5"/>
        <v>6.0475658581603522E-7</v>
      </c>
      <c r="Z19" s="6">
        <f t="shared" si="17"/>
        <v>0.11562964417828404</v>
      </c>
      <c r="AA19" s="5">
        <f t="shared" si="6"/>
        <v>1011.1027066875984</v>
      </c>
      <c r="AB19" s="15">
        <f>SQRT((2*9.81*C19*AE19/(J19^2*A19))^2+(-2*M19*9.81*C19*0.01/(J19^2*A19^2))^2+(2*M19*9.81*T19/(J19^2*A19))^2+(-4*M19*9.81*C19*Z19/(J19^3*A19))^2)</f>
        <v>2.6716656629795009E-3</v>
      </c>
      <c r="AC19" s="13">
        <f t="shared" si="18"/>
        <v>4.6528055082936285E-4</v>
      </c>
      <c r="AD19" s="6">
        <f>SQRT((J19^2*A19*AC19/(2*9.81*C19))^2+(J19*O19*A19*Z19/(9.81*C19))^2+(J19^2*O19*0.00005/(2*9.81*C19))^2+(-1*J19^2*O19*A19*T19/(2*9.81*C19^2))^2)</f>
        <v>0.12460955491542242</v>
      </c>
      <c r="AE19" s="6">
        <f>SQRT(W19^2+X19^2)</f>
        <v>0.14142135623730953</v>
      </c>
      <c r="AF19" s="4">
        <v>25.5</v>
      </c>
      <c r="AG19" s="5">
        <v>-0.113525390625</v>
      </c>
      <c r="AH19" s="5">
        <v>1.7369384765625</v>
      </c>
      <c r="AI19" s="7" t="s">
        <v>6</v>
      </c>
      <c r="AJ19" s="5">
        <v>0.153849609375</v>
      </c>
      <c r="AK19" s="7" t="s">
        <v>7</v>
      </c>
      <c r="AL19" s="7">
        <v>0</v>
      </c>
    </row>
    <row r="20" spans="1:42" x14ac:dyDescent="0.2">
      <c r="A20" s="2">
        <v>1</v>
      </c>
      <c r="B20" s="2">
        <v>7.7</v>
      </c>
      <c r="C20" s="3">
        <f t="shared" si="0"/>
        <v>7.7000000000000002E-3</v>
      </c>
      <c r="D20" s="17">
        <f t="shared" si="7"/>
        <v>4.6566257107834712E-5</v>
      </c>
      <c r="E20" s="16">
        <f t="shared" si="8"/>
        <v>1.5384960937500001E-4</v>
      </c>
      <c r="F20" s="5">
        <f t="shared" si="9"/>
        <v>0.153849609375</v>
      </c>
      <c r="G20" s="4">
        <v>25.5</v>
      </c>
      <c r="H20" s="5">
        <v>-0.1021728515625</v>
      </c>
      <c r="I20" s="5">
        <v>1.7142333984375</v>
      </c>
      <c r="J20" s="5">
        <f t="shared" si="1"/>
        <v>3.3038860954344345</v>
      </c>
      <c r="K20" s="11">
        <f t="shared" si="10"/>
        <v>8.9560000000000005E-7</v>
      </c>
      <c r="L20" s="12">
        <f t="shared" si="2"/>
        <v>28405.452138058445</v>
      </c>
      <c r="M20" s="5">
        <f t="shared" si="11"/>
        <v>1.81640625</v>
      </c>
      <c r="N20" s="7">
        <f t="shared" si="3"/>
        <v>2.5139265427688094E-2</v>
      </c>
      <c r="O20" s="6">
        <f t="shared" si="12"/>
        <v>2.3623589520889391E-2</v>
      </c>
      <c r="P20" s="14">
        <f t="shared" si="13"/>
        <v>1.7068929788981577</v>
      </c>
      <c r="Q20" s="5">
        <f t="shared" si="4"/>
        <v>1.81640625</v>
      </c>
      <c r="R20" s="5">
        <f t="shared" si="14"/>
        <v>6.4159424437105511E-2</v>
      </c>
      <c r="S20" s="5">
        <f t="shared" si="15"/>
        <v>0.05</v>
      </c>
      <c r="T20" s="16">
        <v>5.0000000000000002E-5</v>
      </c>
      <c r="U20" s="13">
        <f t="shared" si="16"/>
        <v>5.0000000000000004E-6</v>
      </c>
      <c r="V20" s="5">
        <v>0.05</v>
      </c>
      <c r="W20" s="5">
        <v>0.1</v>
      </c>
      <c r="X20" s="5">
        <v>0.1</v>
      </c>
      <c r="Y20" s="16">
        <f t="shared" si="5"/>
        <v>6.0475658581603522E-7</v>
      </c>
      <c r="Z20" s="6">
        <f t="shared" si="17"/>
        <v>0.11562964417828404</v>
      </c>
      <c r="AA20" s="5">
        <f t="shared" si="6"/>
        <v>1011.1027066875984</v>
      </c>
      <c r="AB20" s="15">
        <f>SQRT((2*9.81*C20*AE20/(J20^2*A20))^2+(-2*M20*9.81*C20*0.01/(J20^2*A20^2))^2+(2*M20*9.81*T20/(J20^2*A20))^2+(-4*M20*9.81*C20*Z20/(J20^3*A20))^2)</f>
        <v>2.6489986793872969E-3</v>
      </c>
      <c r="AC20" s="13">
        <f t="shared" si="18"/>
        <v>4.6528055082936285E-4</v>
      </c>
      <c r="AD20" s="6">
        <f>SQRT((J20^2*A20*AC20/(2*9.81*C20))^2+(J20*O20*A20*Z20/(9.81*C20))^2+(J20^2*O20*0.00005/(2*9.81*C20))^2+(-1*J20^2*O20*A20*T20/(2*9.81*C20^2))^2)</f>
        <v>0.12460955491542242</v>
      </c>
      <c r="AE20" s="6">
        <f>SQRT(W20^2+X20^2)</f>
        <v>0.14142135623730953</v>
      </c>
      <c r="AF20" s="4">
        <v>25.5</v>
      </c>
      <c r="AG20" s="5">
        <v>-0.1021728515625</v>
      </c>
      <c r="AH20" s="5">
        <v>1.7142333984375</v>
      </c>
      <c r="AI20" s="7" t="s">
        <v>6</v>
      </c>
      <c r="AJ20" s="5">
        <v>0.153849609375</v>
      </c>
      <c r="AK20" s="7" t="s">
        <v>7</v>
      </c>
      <c r="AL20" s="7">
        <v>0</v>
      </c>
    </row>
    <row r="21" spans="1:42" x14ac:dyDescent="0.2">
      <c r="A21" s="2">
        <v>1</v>
      </c>
      <c r="B21" s="2">
        <v>7.7</v>
      </c>
      <c r="C21" s="3">
        <f t="shared" si="0"/>
        <v>7.7000000000000002E-3</v>
      </c>
      <c r="D21" s="17">
        <f t="shared" si="7"/>
        <v>4.6566257107834712E-5</v>
      </c>
      <c r="E21" s="16">
        <f t="shared" si="8"/>
        <v>1.5384960937500001E-4</v>
      </c>
      <c r="F21" s="5">
        <f t="shared" si="9"/>
        <v>0.153849609375</v>
      </c>
      <c r="G21" s="4">
        <v>25.5</v>
      </c>
      <c r="H21" s="5">
        <v>-0.1021728515625</v>
      </c>
      <c r="I21" s="5">
        <v>1.7142333984375</v>
      </c>
      <c r="J21" s="5">
        <f t="shared" si="1"/>
        <v>3.3038860954344345</v>
      </c>
      <c r="K21" s="11">
        <f t="shared" si="10"/>
        <v>8.9560000000000005E-7</v>
      </c>
      <c r="L21" s="12">
        <f t="shared" si="2"/>
        <v>28405.452138058445</v>
      </c>
      <c r="M21" s="5">
        <f t="shared" si="11"/>
        <v>1.81640625</v>
      </c>
      <c r="N21" s="7">
        <f t="shared" si="3"/>
        <v>2.5139265427688094E-2</v>
      </c>
      <c r="O21" s="6">
        <f t="shared" si="12"/>
        <v>2.3623589520889391E-2</v>
      </c>
      <c r="P21" s="14">
        <f t="shared" si="13"/>
        <v>1.7068929788981577</v>
      </c>
      <c r="Q21" s="5">
        <f t="shared" si="4"/>
        <v>1.81640625</v>
      </c>
      <c r="R21" s="5">
        <f t="shared" si="14"/>
        <v>6.4159424437105511E-2</v>
      </c>
      <c r="S21" s="5">
        <f t="shared" si="15"/>
        <v>0.05</v>
      </c>
      <c r="T21" s="16">
        <v>5.0000000000000002E-5</v>
      </c>
      <c r="U21" s="13">
        <f t="shared" si="16"/>
        <v>5.0000000000000004E-6</v>
      </c>
      <c r="V21" s="5">
        <v>0.05</v>
      </c>
      <c r="W21" s="5">
        <v>0.1</v>
      </c>
      <c r="X21" s="5">
        <v>0.1</v>
      </c>
      <c r="Y21" s="16">
        <f t="shared" si="5"/>
        <v>6.0475658581603522E-7</v>
      </c>
      <c r="Z21" s="6">
        <f t="shared" si="17"/>
        <v>0.11562964417828404</v>
      </c>
      <c r="AA21" s="5">
        <f t="shared" si="6"/>
        <v>1011.1027066875984</v>
      </c>
      <c r="AB21" s="15">
        <f>SQRT((2*9.81*C21*AE21/(J21^2*A21))^2+(-2*M21*9.81*C21*0.01/(J21^2*A21^2))^2+(2*M21*9.81*T21/(J21^2*A21))^2+(-4*M21*9.81*C21*Z21/(J21^3*A21))^2)</f>
        <v>2.6489986793872969E-3</v>
      </c>
      <c r="AC21" s="13">
        <f t="shared" si="18"/>
        <v>4.6528055082936285E-4</v>
      </c>
      <c r="AD21" s="6">
        <f>SQRT((J21^2*A21*AC21/(2*9.81*C21))^2+(J21*O21*A21*Z21/(9.81*C21))^2+(J21^2*O21*0.00005/(2*9.81*C21))^2+(-1*J21^2*O21*A21*T21/(2*9.81*C21^2))^2)</f>
        <v>0.12460955491542242</v>
      </c>
      <c r="AE21" s="6">
        <f>SQRT(W21^2+X21^2)</f>
        <v>0.14142135623730953</v>
      </c>
      <c r="AF21" s="4">
        <v>25.5</v>
      </c>
      <c r="AG21" s="5">
        <v>-0.1021728515625</v>
      </c>
      <c r="AH21" s="5">
        <v>1.7142333984375</v>
      </c>
      <c r="AI21" s="7" t="s">
        <v>6</v>
      </c>
      <c r="AJ21" s="5">
        <v>0.153849609375</v>
      </c>
      <c r="AK21" s="7" t="s">
        <v>7</v>
      </c>
      <c r="AL21" s="7">
        <v>0</v>
      </c>
    </row>
    <row r="22" spans="1:42" x14ac:dyDescent="0.2">
      <c r="A22" s="2">
        <v>1</v>
      </c>
      <c r="B22" s="2">
        <v>7.7</v>
      </c>
      <c r="C22" s="3">
        <f t="shared" si="0"/>
        <v>7.7000000000000002E-3</v>
      </c>
      <c r="D22" s="17">
        <f t="shared" si="7"/>
        <v>4.6566257107834712E-5</v>
      </c>
      <c r="E22" s="16">
        <f t="shared" si="8"/>
        <v>5.4946289062500002E-5</v>
      </c>
      <c r="F22" s="5">
        <f t="shared" si="9"/>
        <v>5.4946289062500001E-2</v>
      </c>
      <c r="G22" s="4">
        <v>25.5</v>
      </c>
      <c r="H22" s="5">
        <v>-0.1248779296875</v>
      </c>
      <c r="I22" s="5">
        <v>0.6357421875</v>
      </c>
      <c r="J22" s="5">
        <f t="shared" si="1"/>
        <v>1.1799593197980123</v>
      </c>
      <c r="K22" s="11">
        <f t="shared" si="10"/>
        <v>8.9560000000000005E-7</v>
      </c>
      <c r="L22" s="12">
        <f t="shared" si="2"/>
        <v>10144.804335020874</v>
      </c>
      <c r="M22" s="5">
        <f t="shared" si="11"/>
        <v>0.7606201171875</v>
      </c>
      <c r="N22" s="7">
        <f t="shared" si="3"/>
        <v>8.2532208399100013E-2</v>
      </c>
      <c r="O22" s="6">
        <f t="shared" si="12"/>
        <v>3.0764555893040044E-2</v>
      </c>
      <c r="P22" s="14">
        <f t="shared" si="13"/>
        <v>0.28352737146484358</v>
      </c>
      <c r="Q22" s="5">
        <f t="shared" si="4"/>
        <v>0.7606201171875</v>
      </c>
      <c r="R22" s="5">
        <f t="shared" si="14"/>
        <v>1.6827043655706246</v>
      </c>
      <c r="S22" s="5">
        <f t="shared" si="15"/>
        <v>0.05</v>
      </c>
      <c r="T22" s="16">
        <v>5.0000000000000002E-5</v>
      </c>
      <c r="U22" s="13">
        <f t="shared" si="16"/>
        <v>5.0000000000000004E-6</v>
      </c>
      <c r="V22" s="5">
        <v>0.05</v>
      </c>
      <c r="W22" s="5">
        <v>0.1</v>
      </c>
      <c r="X22" s="5">
        <v>0.1</v>
      </c>
      <c r="Y22" s="16">
        <f t="shared" si="5"/>
        <v>6.0475658581603522E-7</v>
      </c>
      <c r="Z22" s="6">
        <f t="shared" si="17"/>
        <v>0.10846188712485655</v>
      </c>
      <c r="AA22" s="5">
        <f t="shared" si="6"/>
        <v>934.83456253823624</v>
      </c>
      <c r="AB22" s="15">
        <f>SQRT((2*9.81*C22*AE22/(J22^2*A22))^2+(-2*M22*9.81*C22*0.01/(J22^2*A22^2))^2+(2*M22*9.81*T22/(J22^2*A22))^2+(-4*M22*9.81*C22*Z22/(J22^3*A22))^2)</f>
        <v>2.1602153996116855E-2</v>
      </c>
      <c r="AC22" s="13">
        <f t="shared" si="18"/>
        <v>1.7900681340584381E-3</v>
      </c>
      <c r="AD22" s="6">
        <f>SQRT((J22^2*A22*AC22/(2*9.81*C22))^2+(J22*O22*A22*Z22/(9.81*C22))^2+(J22^2*O22*0.00005/(2*9.81*C22))^2+(-1*J22^2*O22*A22*T22/(2*9.81*C22^2))^2)</f>
        <v>5.4703112396470584E-2</v>
      </c>
      <c r="AE22" s="6">
        <f>SQRT(W22^2+X22^2)</f>
        <v>0.14142135623730953</v>
      </c>
      <c r="AF22" s="4">
        <v>25.5</v>
      </c>
      <c r="AG22" s="5">
        <v>-0.1248779296875</v>
      </c>
      <c r="AH22" s="5">
        <v>0.6357421875</v>
      </c>
      <c r="AI22" s="7" t="s">
        <v>6</v>
      </c>
      <c r="AJ22" s="5">
        <v>5.4946289062500001E-2</v>
      </c>
      <c r="AK22" s="7" t="s">
        <v>7</v>
      </c>
      <c r="AL22" s="7">
        <v>0</v>
      </c>
    </row>
    <row r="23" spans="1:42" x14ac:dyDescent="0.2">
      <c r="A23" s="2">
        <v>1</v>
      </c>
      <c r="B23" s="2">
        <v>7.7</v>
      </c>
      <c r="C23" s="3">
        <f t="shared" si="0"/>
        <v>7.7000000000000002E-3</v>
      </c>
      <c r="D23" s="17">
        <f t="shared" si="7"/>
        <v>4.6566257107834712E-5</v>
      </c>
      <c r="E23" s="16">
        <f t="shared" si="8"/>
        <v>5.4946289062500002E-5</v>
      </c>
      <c r="F23" s="5">
        <f t="shared" si="9"/>
        <v>5.4946289062500001E-2</v>
      </c>
      <c r="G23" s="4">
        <v>25.5</v>
      </c>
      <c r="H23" s="5">
        <v>-0.1248779296875</v>
      </c>
      <c r="I23" s="5">
        <v>0.6357421875</v>
      </c>
      <c r="J23" s="5">
        <f t="shared" si="1"/>
        <v>1.1799593197980123</v>
      </c>
      <c r="K23" s="11">
        <f t="shared" si="10"/>
        <v>8.9560000000000005E-7</v>
      </c>
      <c r="L23" s="12">
        <f t="shared" si="2"/>
        <v>10144.804335020874</v>
      </c>
      <c r="M23" s="5">
        <f t="shared" si="11"/>
        <v>0.7606201171875</v>
      </c>
      <c r="N23" s="7">
        <f t="shared" si="3"/>
        <v>8.2532208399100013E-2</v>
      </c>
      <c r="O23" s="6">
        <f t="shared" si="12"/>
        <v>3.0764555893040044E-2</v>
      </c>
      <c r="P23" s="14">
        <f t="shared" si="13"/>
        <v>0.28352737146484358</v>
      </c>
      <c r="Q23" s="5">
        <f t="shared" si="4"/>
        <v>0.7606201171875</v>
      </c>
      <c r="R23" s="5">
        <f t="shared" si="14"/>
        <v>1.6827043655706246</v>
      </c>
      <c r="S23" s="5">
        <f t="shared" si="15"/>
        <v>0.05</v>
      </c>
      <c r="T23" s="16">
        <v>5.0000000000000002E-5</v>
      </c>
      <c r="U23" s="13">
        <f t="shared" si="16"/>
        <v>5.0000000000000004E-6</v>
      </c>
      <c r="V23" s="5">
        <v>0.05</v>
      </c>
      <c r="W23" s="5">
        <v>0.1</v>
      </c>
      <c r="X23" s="5">
        <v>0.1</v>
      </c>
      <c r="Y23" s="16">
        <f t="shared" si="5"/>
        <v>6.0475658581603522E-7</v>
      </c>
      <c r="Z23" s="6">
        <f t="shared" si="17"/>
        <v>0.10846188712485655</v>
      </c>
      <c r="AA23" s="5">
        <f t="shared" si="6"/>
        <v>934.83456253823624</v>
      </c>
      <c r="AB23" s="15">
        <f>SQRT((2*9.81*C23*AE23/(J23^2*A23))^2+(-2*M23*9.81*C23*0.01/(J23^2*A23^2))^2+(2*M23*9.81*T23/(J23^2*A23))^2+(-4*M23*9.81*C23*Z23/(J23^3*A23))^2)</f>
        <v>2.1602153996116855E-2</v>
      </c>
      <c r="AC23" s="13">
        <f t="shared" si="18"/>
        <v>1.7900681340584381E-3</v>
      </c>
      <c r="AD23" s="6">
        <f>SQRT((J23^2*A23*AC23/(2*9.81*C23))^2+(J23*O23*A23*Z23/(9.81*C23))^2+(J23^2*O23*0.00005/(2*9.81*C23))^2+(-1*J23^2*O23*A23*T23/(2*9.81*C23^2))^2)</f>
        <v>5.4703112396470584E-2</v>
      </c>
      <c r="AE23" s="6">
        <f>SQRT(W23^2+X23^2)</f>
        <v>0.14142135623730953</v>
      </c>
      <c r="AF23" s="4">
        <v>25.5</v>
      </c>
      <c r="AG23" s="5">
        <v>-0.1248779296875</v>
      </c>
      <c r="AH23" s="5">
        <v>0.6357421875</v>
      </c>
      <c r="AI23" s="7" t="s">
        <v>6</v>
      </c>
      <c r="AJ23" s="5">
        <v>5.4946289062500001E-2</v>
      </c>
      <c r="AK23" s="7" t="s">
        <v>7</v>
      </c>
      <c r="AL23" s="7">
        <v>0</v>
      </c>
    </row>
    <row r="24" spans="1:42" x14ac:dyDescent="0.2">
      <c r="A24" s="2">
        <v>1</v>
      </c>
      <c r="B24" s="2">
        <v>7.7</v>
      </c>
      <c r="C24" s="3">
        <f t="shared" si="0"/>
        <v>7.7000000000000002E-3</v>
      </c>
      <c r="D24" s="17">
        <f t="shared" si="7"/>
        <v>4.6566257107834712E-5</v>
      </c>
      <c r="E24" s="16">
        <f t="shared" si="8"/>
        <v>5.4946289062500002E-5</v>
      </c>
      <c r="F24" s="5">
        <f t="shared" si="9"/>
        <v>5.4946289062500001E-2</v>
      </c>
      <c r="G24" s="4">
        <v>25.5</v>
      </c>
      <c r="H24" s="5">
        <v>-0.1248779296875</v>
      </c>
      <c r="I24" s="5">
        <v>0.6470947265625</v>
      </c>
      <c r="J24" s="5">
        <f t="shared" si="1"/>
        <v>1.1799593197980123</v>
      </c>
      <c r="K24" s="11">
        <f t="shared" si="10"/>
        <v>8.9560000000000005E-7</v>
      </c>
      <c r="L24" s="12">
        <f t="shared" si="2"/>
        <v>10144.804335020874</v>
      </c>
      <c r="M24" s="5">
        <f t="shared" si="11"/>
        <v>0.77197265625</v>
      </c>
      <c r="N24" s="7">
        <f t="shared" si="3"/>
        <v>8.3764032405056726E-2</v>
      </c>
      <c r="O24" s="6">
        <f t="shared" si="12"/>
        <v>3.0764555893040044E-2</v>
      </c>
      <c r="P24" s="14">
        <f t="shared" si="13"/>
        <v>0.28352737146484358</v>
      </c>
      <c r="Q24" s="5">
        <f t="shared" si="4"/>
        <v>0.77197265625</v>
      </c>
      <c r="R24" s="5">
        <f t="shared" si="14"/>
        <v>1.7227447292358578</v>
      </c>
      <c r="S24" s="5">
        <f t="shared" si="15"/>
        <v>0.05</v>
      </c>
      <c r="T24" s="16">
        <v>5.0000000000000002E-5</v>
      </c>
      <c r="U24" s="13">
        <f t="shared" si="16"/>
        <v>5.0000000000000004E-6</v>
      </c>
      <c r="V24" s="5">
        <v>0.05</v>
      </c>
      <c r="W24" s="5">
        <v>0.1</v>
      </c>
      <c r="X24" s="5">
        <v>0.1</v>
      </c>
      <c r="Y24" s="16">
        <f t="shared" si="5"/>
        <v>6.0475658581603522E-7</v>
      </c>
      <c r="Z24" s="6">
        <f t="shared" si="17"/>
        <v>0.10846188712485655</v>
      </c>
      <c r="AA24" s="5">
        <f t="shared" si="6"/>
        <v>934.83456253823624</v>
      </c>
      <c r="AB24" s="15">
        <f>SQRT((2*9.81*C24*AE24/(J24^2*A24))^2+(-2*M24*9.81*C24*0.01/(J24^2*A24^2))^2+(2*M24*9.81*T24/(J24^2*A24))^2+(-4*M24*9.81*C24*Z24/(J24^3*A24))^2)</f>
        <v>2.176247804236774E-2</v>
      </c>
      <c r="AC24" s="13">
        <f t="shared" si="18"/>
        <v>1.7900681340584381E-3</v>
      </c>
      <c r="AD24" s="6">
        <f>SQRT((J24^2*A24*AC24/(2*9.81*C24))^2+(J24*O24*A24*Z24/(9.81*C24))^2+(J24^2*O24*0.00005/(2*9.81*C24))^2+(-1*J24^2*O24*A24*T24/(2*9.81*C24^2))^2)</f>
        <v>5.4703112396470584E-2</v>
      </c>
      <c r="AE24" s="6">
        <f>SQRT(W24^2+X24^2)</f>
        <v>0.14142135623730953</v>
      </c>
      <c r="AF24" s="4">
        <v>25.5</v>
      </c>
      <c r="AG24" s="5">
        <v>-0.1248779296875</v>
      </c>
      <c r="AH24" s="5">
        <v>0.6470947265625</v>
      </c>
      <c r="AI24" s="7" t="s">
        <v>6</v>
      </c>
      <c r="AJ24" s="5">
        <v>5.4946289062500001E-2</v>
      </c>
      <c r="AK24" s="7" t="s">
        <v>7</v>
      </c>
      <c r="AL24" s="7">
        <v>0</v>
      </c>
    </row>
    <row r="25" spans="1:42" x14ac:dyDescent="0.2">
      <c r="A25" s="2">
        <v>1</v>
      </c>
      <c r="B25" s="2">
        <v>7.7</v>
      </c>
      <c r="C25" s="3">
        <f t="shared" si="0"/>
        <v>7.7000000000000002E-3</v>
      </c>
      <c r="D25" s="17">
        <f t="shared" si="7"/>
        <v>4.6566257107834712E-5</v>
      </c>
      <c r="E25" s="16">
        <f t="shared" si="8"/>
        <v>5.4946289062500002E-5</v>
      </c>
      <c r="F25" s="5">
        <f t="shared" si="9"/>
        <v>5.4946289062500001E-2</v>
      </c>
      <c r="G25" s="4">
        <v>25.5</v>
      </c>
      <c r="H25" s="5">
        <v>-0.1248779296875</v>
      </c>
      <c r="I25" s="5">
        <v>0.6357421875</v>
      </c>
      <c r="J25" s="5">
        <f t="shared" si="1"/>
        <v>1.1799593197980123</v>
      </c>
      <c r="K25" s="11">
        <f t="shared" si="10"/>
        <v>8.9560000000000005E-7</v>
      </c>
      <c r="L25" s="12">
        <f t="shared" si="2"/>
        <v>10144.804335020874</v>
      </c>
      <c r="M25" s="5">
        <f t="shared" si="11"/>
        <v>0.7606201171875</v>
      </c>
      <c r="N25" s="7">
        <f t="shared" si="3"/>
        <v>8.2532208399100013E-2</v>
      </c>
      <c r="O25" s="6">
        <f t="shared" si="12"/>
        <v>3.0764555893040044E-2</v>
      </c>
      <c r="P25" s="14">
        <f t="shared" si="13"/>
        <v>0.28352737146484358</v>
      </c>
      <c r="Q25" s="5">
        <f t="shared" si="4"/>
        <v>0.7606201171875</v>
      </c>
      <c r="R25" s="5">
        <f t="shared" si="14"/>
        <v>1.6827043655706246</v>
      </c>
      <c r="S25" s="5">
        <f t="shared" si="15"/>
        <v>0.05</v>
      </c>
      <c r="T25" s="16">
        <v>5.0000000000000002E-5</v>
      </c>
      <c r="U25" s="13">
        <f t="shared" si="16"/>
        <v>5.0000000000000004E-6</v>
      </c>
      <c r="V25" s="5">
        <v>0.05</v>
      </c>
      <c r="W25" s="5">
        <v>0.1</v>
      </c>
      <c r="X25" s="5">
        <v>0.1</v>
      </c>
      <c r="Y25" s="16">
        <f t="shared" si="5"/>
        <v>6.0475658581603522E-7</v>
      </c>
      <c r="Z25" s="6">
        <f t="shared" si="17"/>
        <v>0.10846188712485655</v>
      </c>
      <c r="AA25" s="5">
        <f t="shared" si="6"/>
        <v>934.83456253823624</v>
      </c>
      <c r="AB25" s="15">
        <f>SQRT((2*9.81*C25*AE25/(J25^2*A25))^2+(-2*M25*9.81*C25*0.01/(J25^2*A25^2))^2+(2*M25*9.81*T25/(J25^2*A25))^2+(-4*M25*9.81*C25*Z25/(J25^3*A25))^2)</f>
        <v>2.1602153996116855E-2</v>
      </c>
      <c r="AC25" s="13">
        <f t="shared" si="18"/>
        <v>1.7900681340584381E-3</v>
      </c>
      <c r="AD25" s="6">
        <f>SQRT((J25^2*A25*AC25/(2*9.81*C25))^2+(J25*O25*A25*Z25/(9.81*C25))^2+(J25^2*O25*0.00005/(2*9.81*C25))^2+(-1*J25^2*O25*A25*T25/(2*9.81*C25^2))^2)</f>
        <v>5.4703112396470584E-2</v>
      </c>
      <c r="AE25" s="6">
        <f>SQRT(W25^2+X25^2)</f>
        <v>0.14142135623730953</v>
      </c>
      <c r="AF25" s="4">
        <v>25.5</v>
      </c>
      <c r="AG25" s="5">
        <v>-0.1248779296875</v>
      </c>
      <c r="AH25" s="5">
        <v>0.6357421875</v>
      </c>
      <c r="AI25" s="7" t="s">
        <v>6</v>
      </c>
      <c r="AJ25" s="5">
        <v>5.4946289062500001E-2</v>
      </c>
      <c r="AK25" s="7" t="s">
        <v>7</v>
      </c>
      <c r="AL25" s="7">
        <v>0</v>
      </c>
    </row>
    <row r="26" spans="1:42" x14ac:dyDescent="0.2">
      <c r="A26" s="2">
        <v>1</v>
      </c>
      <c r="B26" s="2">
        <v>7.7</v>
      </c>
      <c r="C26" s="3">
        <f t="shared" si="0"/>
        <v>7.7000000000000002E-3</v>
      </c>
      <c r="D26" s="17">
        <f t="shared" si="7"/>
        <v>4.6566257107834712E-5</v>
      </c>
      <c r="E26" s="16">
        <f t="shared" si="8"/>
        <v>6.5935546874999995E-5</v>
      </c>
      <c r="F26" s="5">
        <f t="shared" si="9"/>
        <v>6.5935546875000001E-2</v>
      </c>
      <c r="G26" s="4">
        <v>25.5</v>
      </c>
      <c r="H26" s="5">
        <v>-0.1248779296875</v>
      </c>
      <c r="I26" s="5">
        <v>0.6357421875</v>
      </c>
      <c r="J26" s="5">
        <f t="shared" si="1"/>
        <v>1.4159511837576149</v>
      </c>
      <c r="K26" s="11">
        <f t="shared" si="10"/>
        <v>8.9560000000000005E-7</v>
      </c>
      <c r="L26" s="12">
        <f t="shared" si="2"/>
        <v>12173.765202025048</v>
      </c>
      <c r="M26" s="5">
        <f t="shared" si="11"/>
        <v>0.7606201171875</v>
      </c>
      <c r="N26" s="7">
        <f t="shared" si="3"/>
        <v>5.7314033610486113E-2</v>
      </c>
      <c r="O26" s="6">
        <f t="shared" si="12"/>
        <v>2.9282212465981734E-2</v>
      </c>
      <c r="P26" s="14">
        <f t="shared" si="13"/>
        <v>0.38860709104426605</v>
      </c>
      <c r="Q26" s="5">
        <f t="shared" si="4"/>
        <v>0.7606201171875</v>
      </c>
      <c r="R26" s="5">
        <f t="shared" si="14"/>
        <v>0.95729860498314512</v>
      </c>
      <c r="S26" s="5">
        <f t="shared" si="15"/>
        <v>0.05</v>
      </c>
      <c r="T26" s="16">
        <v>5.0000000000000002E-5</v>
      </c>
      <c r="U26" s="13">
        <f t="shared" si="16"/>
        <v>5.0000000000000004E-6</v>
      </c>
      <c r="V26" s="5">
        <v>0.05</v>
      </c>
      <c r="W26" s="5">
        <v>0.1</v>
      </c>
      <c r="X26" s="5">
        <v>0.1</v>
      </c>
      <c r="Y26" s="16">
        <f t="shared" si="5"/>
        <v>6.0475658581603522E-7</v>
      </c>
      <c r="Z26" s="6">
        <f t="shared" si="17"/>
        <v>0.10893716505668316</v>
      </c>
      <c r="AA26" s="5">
        <f t="shared" si="6"/>
        <v>939.92696309745315</v>
      </c>
      <c r="AB26" s="15">
        <f>SQRT((2*9.81*C26*AE26/(J26^2*A26))^2+(-2*M26*9.81*C26*0.01/(J26^2*A26^2))^2+(2*M26*9.81*T26/(J26^2*A26))^2+(-4*M26*9.81*C26*Z26/(J26^3*A26))^2)</f>
        <v>1.3849158221910594E-2</v>
      </c>
      <c r="AC26" s="13">
        <f t="shared" si="18"/>
        <v>1.3927639558952529E-3</v>
      </c>
      <c r="AD26" s="6">
        <f>SQRT((J26^2*A26*AC26/(2*9.81*C26))^2+(J26*O26*A26*Z26/(9.81*C26))^2+(J26^2*O26*0.00005/(2*9.81*C26))^2+(-1*J26^2*O26*A26*T26/(2*9.81*C26^2))^2)</f>
        <v>6.2637927061272969E-2</v>
      </c>
      <c r="AE26" s="6">
        <f>SQRT(W26^2+X26^2)</f>
        <v>0.14142135623730953</v>
      </c>
      <c r="AF26" s="4">
        <v>25.5</v>
      </c>
      <c r="AG26" s="5">
        <v>-0.1248779296875</v>
      </c>
      <c r="AH26" s="5">
        <v>0.6357421875</v>
      </c>
      <c r="AI26" s="7" t="s">
        <v>6</v>
      </c>
      <c r="AJ26" s="5">
        <v>6.5935546875000001E-2</v>
      </c>
      <c r="AK26" s="7" t="s">
        <v>7</v>
      </c>
      <c r="AL26" s="7">
        <v>0</v>
      </c>
    </row>
    <row r="27" spans="1:42" x14ac:dyDescent="0.2">
      <c r="A27" s="2">
        <v>1</v>
      </c>
      <c r="B27" s="2">
        <v>10.9</v>
      </c>
      <c r="C27" s="3">
        <f t="shared" si="0"/>
        <v>1.09E-2</v>
      </c>
      <c r="D27" s="17">
        <f t="shared" si="7"/>
        <v>9.3313155793250824E-5</v>
      </c>
      <c r="E27" s="16">
        <f t="shared" si="8"/>
        <v>6.3737695312499998E-4</v>
      </c>
      <c r="F27" s="5">
        <f t="shared" si="9"/>
        <v>0.63737695312499998</v>
      </c>
      <c r="G27" s="4">
        <v>25.5</v>
      </c>
      <c r="H27" s="5">
        <v>3.9052734375</v>
      </c>
      <c r="I27" s="5">
        <v>7.5494384765625</v>
      </c>
      <c r="J27" s="5">
        <f t="shared" si="1"/>
        <v>6.8305154584762242</v>
      </c>
      <c r="K27" s="11">
        <f t="shared" si="10"/>
        <v>8.9560000000000005E-7</v>
      </c>
      <c r="L27" s="12">
        <f t="shared" si="2"/>
        <v>83131.552587528859</v>
      </c>
      <c r="M27" s="5">
        <f t="shared" si="11"/>
        <v>3.6441650390625</v>
      </c>
      <c r="N27" s="7">
        <f t="shared" si="3"/>
        <v>1.6703849993434234E-2</v>
      </c>
      <c r="O27" s="6">
        <f t="shared" si="12"/>
        <v>1.8532734680471962E-2</v>
      </c>
      <c r="P27" s="14">
        <f t="shared" si="13"/>
        <v>4.0431603389244692</v>
      </c>
      <c r="Q27" s="5">
        <f t="shared" si="4"/>
        <v>3.6441650390625</v>
      </c>
      <c r="R27" s="5">
        <f t="shared" si="14"/>
        <v>0.1094888117264346</v>
      </c>
      <c r="S27" s="5">
        <f t="shared" si="15"/>
        <v>0.05</v>
      </c>
      <c r="T27" s="16">
        <v>5.0000000000000002E-5</v>
      </c>
      <c r="U27" s="13">
        <f t="shared" si="16"/>
        <v>5.0000000000000004E-6</v>
      </c>
      <c r="V27" s="5">
        <v>0.05</v>
      </c>
      <c r="W27" s="5">
        <v>0.1</v>
      </c>
      <c r="X27" s="5">
        <v>0.1</v>
      </c>
      <c r="Y27" s="16">
        <f t="shared" si="5"/>
        <v>8.5608399810321872E-7</v>
      </c>
      <c r="Z27" s="6">
        <f t="shared" si="17"/>
        <v>8.2450448652660352E-2</v>
      </c>
      <c r="AA27" s="5">
        <f t="shared" si="6"/>
        <v>1073.4873487579973</v>
      </c>
      <c r="AB27" s="15">
        <f>SQRT((2*9.81*C27*AE27/(J27^2*A27))^2+(-2*M27*9.81*C27*0.01/(J27^2*A27^2))^2+(2*M27*9.81*T27/(J27^2*A27))^2+(-4*M27*9.81*C27*Z27/(J27^3*A27))^2)</f>
        <v>7.8524073098050831E-4</v>
      </c>
      <c r="AC27" s="13">
        <f t="shared" si="18"/>
        <v>1.1728508912777463E-4</v>
      </c>
      <c r="AD27" s="6">
        <f>SQRT((J27^2*A27*AC27/(2*9.81*C27))^2+(J27*O27*A27*Z27/(9.81*C27))^2+(J27^2*O27*0.00005/(2*9.81*C27))^2+(-1*J27^2*O27*A27*T27/(2*9.81*C27^2))^2)</f>
        <v>0.10259762096744179</v>
      </c>
      <c r="AE27" s="6">
        <f>SQRT(W27^2+X27^2)</f>
        <v>0.14142135623730953</v>
      </c>
      <c r="AF27" s="4">
        <v>25.5</v>
      </c>
      <c r="AG27" s="5">
        <v>3.9052734375</v>
      </c>
      <c r="AH27" s="5">
        <v>7.5494384765625</v>
      </c>
      <c r="AI27" s="7" t="s">
        <v>6</v>
      </c>
      <c r="AJ27" s="5">
        <v>0.63737695312499998</v>
      </c>
      <c r="AK27" s="7" t="s">
        <v>7</v>
      </c>
      <c r="AL27" s="7">
        <v>0</v>
      </c>
    </row>
    <row r="28" spans="1:42" x14ac:dyDescent="0.2">
      <c r="A28" s="2">
        <v>1</v>
      </c>
      <c r="B28" s="2">
        <v>10.9</v>
      </c>
      <c r="C28" s="3">
        <f t="shared" si="0"/>
        <v>1.09E-2</v>
      </c>
      <c r="D28" s="17">
        <f t="shared" si="7"/>
        <v>9.3313155793250824E-5</v>
      </c>
      <c r="E28" s="16">
        <f t="shared" si="8"/>
        <v>6.3737695312499998E-4</v>
      </c>
      <c r="F28" s="5">
        <f t="shared" si="9"/>
        <v>0.63737695312499998</v>
      </c>
      <c r="G28" s="4">
        <v>25.5</v>
      </c>
      <c r="H28" s="5">
        <v>3.8712158203125</v>
      </c>
      <c r="I28" s="5">
        <v>7.7537841796875</v>
      </c>
      <c r="J28" s="5">
        <f t="shared" si="1"/>
        <v>6.8305154584762242</v>
      </c>
      <c r="K28" s="11">
        <f t="shared" si="10"/>
        <v>8.9560000000000005E-7</v>
      </c>
      <c r="L28" s="12">
        <f t="shared" si="2"/>
        <v>83131.552587528859</v>
      </c>
      <c r="M28" s="5">
        <f t="shared" si="11"/>
        <v>3.882568359375</v>
      </c>
      <c r="N28" s="7">
        <f t="shared" si="3"/>
        <v>1.779662522664956E-2</v>
      </c>
      <c r="O28" s="6">
        <f t="shared" si="12"/>
        <v>1.8532734680471962E-2</v>
      </c>
      <c r="P28" s="14">
        <f t="shared" si="13"/>
        <v>4.0431603389244692</v>
      </c>
      <c r="Q28" s="5">
        <f t="shared" si="4"/>
        <v>3.882568359375</v>
      </c>
      <c r="R28" s="5">
        <f t="shared" si="14"/>
        <v>4.1362305743232471E-2</v>
      </c>
      <c r="S28" s="5">
        <f t="shared" si="15"/>
        <v>0.05</v>
      </c>
      <c r="T28" s="16">
        <v>5.0000000000000002E-5</v>
      </c>
      <c r="U28" s="13">
        <f t="shared" si="16"/>
        <v>5.0000000000000004E-6</v>
      </c>
      <c r="V28" s="5">
        <v>0.05</v>
      </c>
      <c r="W28" s="5">
        <v>0.1</v>
      </c>
      <c r="X28" s="5">
        <v>0.1</v>
      </c>
      <c r="Y28" s="16">
        <f t="shared" si="5"/>
        <v>8.5608399810321872E-7</v>
      </c>
      <c r="Z28" s="6">
        <f t="shared" si="17"/>
        <v>8.2450448652660352E-2</v>
      </c>
      <c r="AA28" s="5">
        <f t="shared" si="6"/>
        <v>1073.4873487579973</v>
      </c>
      <c r="AB28" s="15">
        <f>SQRT((2*9.81*C28*AE28/(J28^2*A28))^2+(-2*M28*9.81*C28*0.01/(J28^2*A28^2))^2+(2*M28*9.81*T28/(J28^2*A28))^2+(-4*M28*9.81*C28*Z28/(J28^3*A28))^2)</f>
        <v>8.0195992900398885E-4</v>
      </c>
      <c r="AC28" s="13">
        <f t="shared" si="18"/>
        <v>1.1728508912777463E-4</v>
      </c>
      <c r="AD28" s="6">
        <f>SQRT((J28^2*A28*AC28/(2*9.81*C28))^2+(J28*O28*A28*Z28/(9.81*C28))^2+(J28^2*O28*0.00005/(2*9.81*C28))^2+(-1*J28^2*O28*A28*T28/(2*9.81*C28^2))^2)</f>
        <v>0.10259762096744179</v>
      </c>
      <c r="AE28" s="6">
        <f>SQRT(W28^2+X28^2)</f>
        <v>0.14142135623730953</v>
      </c>
      <c r="AF28" s="4">
        <v>25.5</v>
      </c>
      <c r="AG28" s="5">
        <v>3.8712158203125</v>
      </c>
      <c r="AH28" s="5">
        <v>7.7537841796875</v>
      </c>
      <c r="AI28" s="7" t="s">
        <v>6</v>
      </c>
      <c r="AJ28" s="5">
        <v>0.63737695312499998</v>
      </c>
      <c r="AK28" s="7" t="s">
        <v>7</v>
      </c>
      <c r="AL28" s="7">
        <v>0</v>
      </c>
    </row>
    <row r="29" spans="1:42" x14ac:dyDescent="0.2">
      <c r="A29" s="2">
        <v>1</v>
      </c>
      <c r="B29" s="2">
        <v>10.9</v>
      </c>
      <c r="C29" s="3">
        <f t="shared" si="0"/>
        <v>1.09E-2</v>
      </c>
      <c r="D29" s="17">
        <f t="shared" si="7"/>
        <v>9.3313155793250824E-5</v>
      </c>
      <c r="E29" s="16">
        <f t="shared" si="8"/>
        <v>6.3737695312499998E-4</v>
      </c>
      <c r="F29" s="5">
        <f t="shared" si="9"/>
        <v>0.63737695312499998</v>
      </c>
      <c r="G29" s="4">
        <v>25.5</v>
      </c>
      <c r="H29" s="5">
        <v>3.8712158203125</v>
      </c>
      <c r="I29" s="5">
        <v>7.7537841796875</v>
      </c>
      <c r="J29" s="5">
        <f t="shared" si="1"/>
        <v>6.8305154584762242</v>
      </c>
      <c r="K29" s="11">
        <f t="shared" si="10"/>
        <v>8.9560000000000005E-7</v>
      </c>
      <c r="L29" s="12">
        <f t="shared" si="2"/>
        <v>83131.552587528859</v>
      </c>
      <c r="M29" s="5">
        <f t="shared" si="11"/>
        <v>3.882568359375</v>
      </c>
      <c r="N29" s="7">
        <f t="shared" si="3"/>
        <v>1.779662522664956E-2</v>
      </c>
      <c r="O29" s="6">
        <f t="shared" si="12"/>
        <v>1.8532734680471962E-2</v>
      </c>
      <c r="P29" s="14">
        <f t="shared" si="13"/>
        <v>4.0431603389244692</v>
      </c>
      <c r="Q29" s="5">
        <f t="shared" si="4"/>
        <v>3.882568359375</v>
      </c>
      <c r="R29" s="5">
        <f t="shared" si="14"/>
        <v>4.1362305743232471E-2</v>
      </c>
      <c r="S29" s="5">
        <f t="shared" si="15"/>
        <v>0.05</v>
      </c>
      <c r="T29" s="16">
        <v>5.0000000000000002E-5</v>
      </c>
      <c r="U29" s="13">
        <f t="shared" si="16"/>
        <v>5.0000000000000004E-6</v>
      </c>
      <c r="V29" s="5">
        <v>0.05</v>
      </c>
      <c r="W29" s="5">
        <v>0.1</v>
      </c>
      <c r="X29" s="5">
        <v>0.1</v>
      </c>
      <c r="Y29" s="16">
        <f t="shared" si="5"/>
        <v>8.5608399810321872E-7</v>
      </c>
      <c r="Z29" s="6">
        <f t="shared" si="17"/>
        <v>8.2450448652660352E-2</v>
      </c>
      <c r="AA29" s="5">
        <f t="shared" si="6"/>
        <v>1073.4873487579973</v>
      </c>
      <c r="AB29" s="15">
        <f>SQRT((2*9.81*C29*AE29/(J29^2*A29))^2+(-2*M29*9.81*C29*0.01/(J29^2*A29^2))^2+(2*M29*9.81*T29/(J29^2*A29))^2+(-4*M29*9.81*C29*Z29/(J29^3*A29))^2)</f>
        <v>8.0195992900398885E-4</v>
      </c>
      <c r="AC29" s="13">
        <f t="shared" si="18"/>
        <v>1.1728508912777463E-4</v>
      </c>
      <c r="AD29" s="6">
        <f>SQRT((J29^2*A29*AC29/(2*9.81*C29))^2+(J29*O29*A29*Z29/(9.81*C29))^2+(J29^2*O29*0.00005/(2*9.81*C29))^2+(-1*J29^2*O29*A29*T29/(2*9.81*C29^2))^2)</f>
        <v>0.10259762096744179</v>
      </c>
      <c r="AE29" s="6">
        <f>SQRT(W29^2+X29^2)</f>
        <v>0.14142135623730953</v>
      </c>
      <c r="AF29" s="4">
        <v>25.5</v>
      </c>
      <c r="AG29" s="5">
        <v>3.8712158203125</v>
      </c>
      <c r="AH29" s="5">
        <v>7.7537841796875</v>
      </c>
      <c r="AI29" s="7" t="s">
        <v>6</v>
      </c>
      <c r="AJ29" s="5">
        <v>0.63737695312499998</v>
      </c>
      <c r="AK29" s="7" t="s">
        <v>7</v>
      </c>
      <c r="AL29" s="7">
        <v>0</v>
      </c>
    </row>
    <row r="30" spans="1:42" x14ac:dyDescent="0.2">
      <c r="A30" s="2">
        <v>1</v>
      </c>
      <c r="B30" s="2">
        <v>10.9</v>
      </c>
      <c r="C30" s="3">
        <f t="shared" si="0"/>
        <v>1.09E-2</v>
      </c>
      <c r="D30" s="17">
        <f t="shared" si="7"/>
        <v>9.3313155793250824E-5</v>
      </c>
      <c r="E30" s="16">
        <f t="shared" si="8"/>
        <v>6.3737695312499998E-4</v>
      </c>
      <c r="F30" s="5">
        <f t="shared" si="9"/>
        <v>0.63737695312499998</v>
      </c>
      <c r="G30" s="4">
        <v>25.5</v>
      </c>
      <c r="H30" s="5">
        <v>3.8031005859375</v>
      </c>
      <c r="I30" s="5">
        <v>7.62890625</v>
      </c>
      <c r="J30" s="5">
        <f t="shared" si="1"/>
        <v>6.8305154584762242</v>
      </c>
      <c r="K30" s="11">
        <f t="shared" si="10"/>
        <v>8.9560000000000005E-7</v>
      </c>
      <c r="L30" s="12">
        <f t="shared" si="2"/>
        <v>83131.552587528859</v>
      </c>
      <c r="M30" s="5">
        <f t="shared" si="11"/>
        <v>3.8258056640625</v>
      </c>
      <c r="N30" s="7">
        <f t="shared" si="3"/>
        <v>1.7536440647312575E-2</v>
      </c>
      <c r="O30" s="6">
        <f t="shared" si="12"/>
        <v>1.8532734680471962E-2</v>
      </c>
      <c r="P30" s="14">
        <f t="shared" si="13"/>
        <v>4.0431603389244692</v>
      </c>
      <c r="Q30" s="5">
        <f t="shared" si="4"/>
        <v>3.8258056640625</v>
      </c>
      <c r="R30" s="5">
        <f t="shared" si="14"/>
        <v>5.6812785056930284E-2</v>
      </c>
      <c r="S30" s="5">
        <f t="shared" si="15"/>
        <v>0.05</v>
      </c>
      <c r="T30" s="16">
        <v>5.0000000000000002E-5</v>
      </c>
      <c r="U30" s="13">
        <f t="shared" si="16"/>
        <v>5.0000000000000004E-6</v>
      </c>
      <c r="V30" s="5">
        <v>0.05</v>
      </c>
      <c r="W30" s="5">
        <v>0.1</v>
      </c>
      <c r="X30" s="5">
        <v>0.1</v>
      </c>
      <c r="Y30" s="16">
        <f t="shared" si="5"/>
        <v>8.5608399810321872E-7</v>
      </c>
      <c r="Z30" s="6">
        <f t="shared" si="17"/>
        <v>8.2450448652660352E-2</v>
      </c>
      <c r="AA30" s="5">
        <f t="shared" si="6"/>
        <v>1073.4873487579973</v>
      </c>
      <c r="AB30" s="15">
        <f>SQRT((2*9.81*C30*AE30/(J30^2*A30))^2+(-2*M30*9.81*C30*0.01/(J30^2*A30^2))^2+(2*M30*9.81*T30/(J30^2*A30))^2+(-4*M30*9.81*C30*Z30/(J30^3*A30))^2)</f>
        <v>7.9791539872133661E-4</v>
      </c>
      <c r="AC30" s="13">
        <f t="shared" si="18"/>
        <v>1.1728508912777463E-4</v>
      </c>
      <c r="AD30" s="6">
        <f>SQRT((J30^2*A30*AC30/(2*9.81*C30))^2+(J30*O30*A30*Z30/(9.81*C30))^2+(J30^2*O30*0.00005/(2*9.81*C30))^2+(-1*J30^2*O30*A30*T30/(2*9.81*C30^2))^2)</f>
        <v>0.10259762096744179</v>
      </c>
      <c r="AE30" s="6">
        <f>SQRT(W30^2+X30^2)</f>
        <v>0.14142135623730953</v>
      </c>
      <c r="AF30" s="4">
        <v>25.5</v>
      </c>
      <c r="AG30" s="5">
        <v>3.8031005859375</v>
      </c>
      <c r="AH30" s="5">
        <v>7.62890625</v>
      </c>
      <c r="AI30" s="7" t="s">
        <v>6</v>
      </c>
      <c r="AJ30" s="5">
        <v>0.63737695312499998</v>
      </c>
      <c r="AK30" s="7" t="s">
        <v>7</v>
      </c>
      <c r="AL30" s="7">
        <v>0</v>
      </c>
    </row>
    <row r="31" spans="1:42" x14ac:dyDescent="0.2">
      <c r="A31" s="2">
        <v>1</v>
      </c>
      <c r="B31" s="2">
        <v>10.9</v>
      </c>
      <c r="C31" s="3">
        <f t="shared" si="0"/>
        <v>1.09E-2</v>
      </c>
      <c r="D31" s="17">
        <f t="shared" si="7"/>
        <v>9.3313155793250824E-5</v>
      </c>
      <c r="E31" s="16">
        <f t="shared" si="8"/>
        <v>6.4836621093750004E-4</v>
      </c>
      <c r="F31" s="5">
        <f t="shared" si="9"/>
        <v>0.64836621093750002</v>
      </c>
      <c r="G31" s="4">
        <v>25.5</v>
      </c>
      <c r="H31" s="5">
        <v>3.8031005859375</v>
      </c>
      <c r="I31" s="5">
        <v>7.62890625</v>
      </c>
      <c r="J31" s="5">
        <f t="shared" si="1"/>
        <v>6.9482829663809875</v>
      </c>
      <c r="K31" s="11">
        <f t="shared" si="10"/>
        <v>8.9560000000000005E-7</v>
      </c>
      <c r="L31" s="12">
        <f t="shared" si="2"/>
        <v>84564.855218348326</v>
      </c>
      <c r="M31" s="5">
        <f t="shared" si="11"/>
        <v>3.8258056640625</v>
      </c>
      <c r="N31" s="7">
        <f t="shared" si="3"/>
        <v>1.6947022791599969E-2</v>
      </c>
      <c r="O31" s="6">
        <f t="shared" si="12"/>
        <v>1.8465488606344331E-2</v>
      </c>
      <c r="P31" s="14">
        <f t="shared" si="13"/>
        <v>4.1686006898421164</v>
      </c>
      <c r="Q31" s="5">
        <f t="shared" si="4"/>
        <v>3.8258056640625</v>
      </c>
      <c r="R31" s="5">
        <f t="shared" si="14"/>
        <v>8.9600741877624124E-2</v>
      </c>
      <c r="S31" s="5">
        <f t="shared" si="15"/>
        <v>0.05</v>
      </c>
      <c r="T31" s="16">
        <v>5.0000000000000002E-5</v>
      </c>
      <c r="U31" s="13">
        <f t="shared" si="16"/>
        <v>5.0000000000000004E-6</v>
      </c>
      <c r="V31" s="5">
        <v>0.05</v>
      </c>
      <c r="W31" s="5">
        <v>0.1</v>
      </c>
      <c r="X31" s="5">
        <v>0.1</v>
      </c>
      <c r="Y31" s="16">
        <f t="shared" si="5"/>
        <v>8.5608399810321872E-7</v>
      </c>
      <c r="Z31" s="6">
        <f t="shared" si="17"/>
        <v>8.3274578677131866E-2</v>
      </c>
      <c r="AA31" s="5">
        <f t="shared" si="6"/>
        <v>1085.2019775322196</v>
      </c>
      <c r="AB31" s="15">
        <f>SQRT((2*9.81*C31*AE31/(J31^2*A31))^2+(-2*M31*9.81*C31*0.01/(J31^2*A31^2))^2+(2*M31*9.81*T31/(J31^2*A31))^2+(-4*M31*9.81*C31*Z31/(J31^3*A31))^2)</f>
        <v>7.6955432920533561E-4</v>
      </c>
      <c r="AC31" s="13">
        <f t="shared" si="18"/>
        <v>1.1592160172660571E-4</v>
      </c>
      <c r="AD31" s="6">
        <f>SQRT((J31^2*A31*AC31/(2*9.81*C31))^2+(J31*O31*A31*Z31/(9.81*C31))^2+(J31^2*O31*0.00005/(2*9.81*C31))^2+(-1*J31^2*O31*A31*T31/(2*9.81*C31^2))^2)</f>
        <v>0.10504603151217445</v>
      </c>
      <c r="AE31" s="6">
        <f>SQRT(W31^2+X31^2)</f>
        <v>0.14142135623730953</v>
      </c>
      <c r="AF31" s="4">
        <v>25.5</v>
      </c>
      <c r="AG31" s="5">
        <v>3.8031005859375</v>
      </c>
      <c r="AH31" s="5">
        <v>7.62890625</v>
      </c>
      <c r="AI31" s="7" t="s">
        <v>6</v>
      </c>
      <c r="AJ31" s="5">
        <v>0.64836621093750002</v>
      </c>
      <c r="AK31" s="7" t="s">
        <v>7</v>
      </c>
      <c r="AL31" s="7">
        <v>0</v>
      </c>
    </row>
    <row r="32" spans="1:42" x14ac:dyDescent="0.2">
      <c r="A32" s="2">
        <v>1</v>
      </c>
      <c r="B32" s="2">
        <v>10.9</v>
      </c>
      <c r="C32" s="3">
        <f t="shared" si="0"/>
        <v>1.09E-2</v>
      </c>
      <c r="D32" s="17">
        <f t="shared" si="7"/>
        <v>9.3313155793250824E-5</v>
      </c>
      <c r="E32" s="16">
        <f t="shared" si="8"/>
        <v>5.4946289062499998E-4</v>
      </c>
      <c r="F32" s="5">
        <f t="shared" si="9"/>
        <v>0.54946289062499998</v>
      </c>
      <c r="G32" s="4">
        <v>25.5</v>
      </c>
      <c r="H32" s="5">
        <v>2.9857177734375</v>
      </c>
      <c r="I32" s="5">
        <v>5.926025390625</v>
      </c>
      <c r="J32" s="5">
        <f t="shared" si="1"/>
        <v>5.8883753952381239</v>
      </c>
      <c r="K32" s="11">
        <f t="shared" si="10"/>
        <v>8.9560000000000005E-7</v>
      </c>
      <c r="L32" s="12">
        <f t="shared" si="2"/>
        <v>71665.131540973147</v>
      </c>
      <c r="M32" s="5">
        <f t="shared" si="11"/>
        <v>2.9403076171875</v>
      </c>
      <c r="N32" s="7">
        <f t="shared" si="3"/>
        <v>1.8135406363712657E-2</v>
      </c>
      <c r="O32" s="6">
        <f t="shared" si="12"/>
        <v>1.9132351645406678E-2</v>
      </c>
      <c r="P32" s="14">
        <f t="shared" si="13"/>
        <v>3.1019431354050231</v>
      </c>
      <c r="Q32" s="5">
        <f t="shared" si="4"/>
        <v>2.9403076171875</v>
      </c>
      <c r="R32" s="5">
        <f t="shared" si="14"/>
        <v>5.4972315574291074E-2</v>
      </c>
      <c r="S32" s="5">
        <f t="shared" si="15"/>
        <v>0.05</v>
      </c>
      <c r="T32" s="16">
        <v>5.0000000000000002E-5</v>
      </c>
      <c r="U32" s="13">
        <f t="shared" si="16"/>
        <v>5.0000000000000004E-6</v>
      </c>
      <c r="V32" s="5">
        <v>0.05</v>
      </c>
      <c r="W32" s="5">
        <v>0.1</v>
      </c>
      <c r="X32" s="5">
        <v>0.1</v>
      </c>
      <c r="Y32" s="16">
        <f t="shared" si="5"/>
        <v>8.5608399810321872E-7</v>
      </c>
      <c r="Z32" s="6">
        <f t="shared" si="17"/>
        <v>7.6088720017012765E-2</v>
      </c>
      <c r="AA32" s="5">
        <f t="shared" si="6"/>
        <v>982.66532020802617</v>
      </c>
      <c r="AB32" s="15">
        <f>SQRT((2*9.81*C32*AE32/(J32^2*A32))^2+(-2*M32*9.81*C32*0.01/(J32^2*A32^2))^2+(2*M32*9.81*T32/(J32^2*A32))^2+(-4*M32*9.81*C32*Z32/(J32^3*A32))^2)</f>
        <v>1.0101121307910144E-3</v>
      </c>
      <c r="AC32" s="13">
        <f t="shared" si="18"/>
        <v>1.3063295755504602E-4</v>
      </c>
      <c r="AD32" s="6">
        <f>SQRT((J32^2*A32*AC32/(2*9.81*C32))^2+(J32*O32*A32*Z32/(9.81*C32))^2+(J32^2*O32*0.00005/(2*9.81*C32))^2+(-1*J32^2*O32*A32*T32/(2*9.81*C32^2))^2)</f>
        <v>8.4128520638256585E-2</v>
      </c>
      <c r="AE32" s="6">
        <f>SQRT(W32^2+X32^2)</f>
        <v>0.14142135623730953</v>
      </c>
      <c r="AF32" s="4">
        <v>25.5</v>
      </c>
      <c r="AG32" s="5">
        <v>2.9857177734375</v>
      </c>
      <c r="AH32" s="5">
        <v>5.926025390625</v>
      </c>
      <c r="AI32" s="7" t="s">
        <v>6</v>
      </c>
      <c r="AJ32" s="5">
        <v>0.54946289062499998</v>
      </c>
      <c r="AK32" s="7" t="s">
        <v>7</v>
      </c>
      <c r="AL32" s="7">
        <v>0</v>
      </c>
    </row>
    <row r="33" spans="1:38" x14ac:dyDescent="0.2">
      <c r="A33" s="2">
        <v>1</v>
      </c>
      <c r="B33" s="2">
        <v>10.9</v>
      </c>
      <c r="C33" s="3">
        <f t="shared" si="0"/>
        <v>1.09E-2</v>
      </c>
      <c r="D33" s="17">
        <f t="shared" si="7"/>
        <v>9.3313155793250824E-5</v>
      </c>
      <c r="E33" s="16">
        <f t="shared" si="8"/>
        <v>5.6045214843750005E-4</v>
      </c>
      <c r="F33" s="5">
        <f t="shared" si="9"/>
        <v>0.56045214843750002</v>
      </c>
      <c r="G33" s="4">
        <v>25.5</v>
      </c>
      <c r="H33" s="5">
        <v>2.9857177734375</v>
      </c>
      <c r="I33" s="5">
        <v>5.926025390625</v>
      </c>
      <c r="J33" s="5">
        <f t="shared" si="1"/>
        <v>6.0061429031428872</v>
      </c>
      <c r="K33" s="11">
        <f t="shared" si="10"/>
        <v>8.9560000000000005E-7</v>
      </c>
      <c r="L33" s="12">
        <f t="shared" si="2"/>
        <v>73098.434171792615</v>
      </c>
      <c r="M33" s="5">
        <f t="shared" si="11"/>
        <v>2.9403076171875</v>
      </c>
      <c r="N33" s="7">
        <f t="shared" si="3"/>
        <v>1.7431186431865295E-2</v>
      </c>
      <c r="O33" s="6">
        <f t="shared" si="12"/>
        <v>1.9050680431828462E-2</v>
      </c>
      <c r="P33" s="14">
        <f t="shared" si="13"/>
        <v>3.2134852670677319</v>
      </c>
      <c r="Q33" s="5">
        <f t="shared" si="4"/>
        <v>2.9403076171875</v>
      </c>
      <c r="R33" s="5">
        <f t="shared" si="14"/>
        <v>9.2907846880842748E-2</v>
      </c>
      <c r="S33" s="5">
        <f t="shared" si="15"/>
        <v>0.05</v>
      </c>
      <c r="T33" s="16">
        <v>5.0000000000000002E-5</v>
      </c>
      <c r="U33" s="13">
        <f t="shared" si="16"/>
        <v>5.0000000000000004E-6</v>
      </c>
      <c r="V33" s="5">
        <v>0.05</v>
      </c>
      <c r="W33" s="5">
        <v>0.1</v>
      </c>
      <c r="X33" s="5">
        <v>0.1</v>
      </c>
      <c r="Y33" s="16">
        <f t="shared" si="5"/>
        <v>8.5608399810321872E-7</v>
      </c>
      <c r="Z33" s="6">
        <f t="shared" si="17"/>
        <v>7.6859578573915899E-2</v>
      </c>
      <c r="AA33" s="5">
        <f t="shared" si="6"/>
        <v>993.71080009277387</v>
      </c>
      <c r="AB33" s="15">
        <f>SQRT((2*9.81*C33*AE33/(J33^2*A33))^2+(-2*M33*9.81*C33*0.01/(J33^2*A33^2))^2+(2*M33*9.81*T33/(J33^2*A33))^2+(-4*M33*9.81*C33*Z33/(J33^3*A33))^2)</f>
        <v>9.6887354846562717E-4</v>
      </c>
      <c r="AC33" s="13">
        <f t="shared" si="18"/>
        <v>1.2868270293723755E-4</v>
      </c>
      <c r="AD33" s="6">
        <f>SQRT((J33^2*A33*AC33/(2*9.81*C33))^2+(J33*O33*A33*Z33/(9.81*C33))^2+(J33^2*O33*0.00005/(2*9.81*C33))^2+(-1*J33^2*O33*A33*T33/(2*9.81*C33^2))^2)</f>
        <v>8.632898085083289E-2</v>
      </c>
      <c r="AE33" s="6">
        <f>SQRT(W33^2+X33^2)</f>
        <v>0.14142135623730953</v>
      </c>
      <c r="AF33" s="4">
        <v>25.5</v>
      </c>
      <c r="AG33" s="5">
        <v>2.9857177734375</v>
      </c>
      <c r="AH33" s="5">
        <v>5.926025390625</v>
      </c>
      <c r="AI33" s="7" t="s">
        <v>6</v>
      </c>
      <c r="AJ33" s="5">
        <v>0.56045214843750002</v>
      </c>
      <c r="AK33" s="7" t="s">
        <v>7</v>
      </c>
      <c r="AL33" s="7">
        <v>0</v>
      </c>
    </row>
    <row r="34" spans="1:38" x14ac:dyDescent="0.2">
      <c r="A34" s="2">
        <v>1</v>
      </c>
      <c r="B34" s="2">
        <v>10.9</v>
      </c>
      <c r="C34" s="3">
        <f t="shared" ref="C34:C65" si="19">IF(ISNUMBER(B34),B34/1000,"")</f>
        <v>1.09E-2</v>
      </c>
      <c r="D34" s="17">
        <f t="shared" si="7"/>
        <v>9.3313155793250824E-5</v>
      </c>
      <c r="E34" s="16">
        <f t="shared" si="8"/>
        <v>5.6045214843750005E-4</v>
      </c>
      <c r="F34" s="5">
        <f t="shared" si="9"/>
        <v>0.56045214843750002</v>
      </c>
      <c r="G34" s="4">
        <v>25.5</v>
      </c>
      <c r="H34" s="5">
        <v>2.9630126953125</v>
      </c>
      <c r="I34" s="5">
        <v>5.9146728515625</v>
      </c>
      <c r="J34" s="5">
        <f t="shared" ref="J34:J65" si="20">F34*0.001/D34</f>
        <v>6.0061429031428872</v>
      </c>
      <c r="K34" s="11">
        <f t="shared" si="10"/>
        <v>8.9560000000000005E-7</v>
      </c>
      <c r="L34" s="12">
        <f t="shared" si="2"/>
        <v>73098.434171792615</v>
      </c>
      <c r="M34" s="5">
        <f t="shared" si="11"/>
        <v>2.95166015625</v>
      </c>
      <c r="N34" s="7">
        <f t="shared" ref="N34:N65" si="21">2 * 9.81 * M34*C34/(J34^2*A34)</f>
        <v>1.7498488309980607E-2</v>
      </c>
      <c r="O34" s="6">
        <f t="shared" ref="O34:O65" si="22">(-1.8*LOG(6.9/L34))^-2</f>
        <v>1.9050680431828462E-2</v>
      </c>
      <c r="P34" s="14">
        <f t="shared" si="13"/>
        <v>3.2134852670677319</v>
      </c>
      <c r="Q34" s="5">
        <f t="shared" ref="Q34:Q65" si="23">I34-H34</f>
        <v>2.95166015625</v>
      </c>
      <c r="R34" s="5">
        <f t="shared" si="14"/>
        <v>8.8704355162070272E-2</v>
      </c>
      <c r="S34" s="5">
        <f t="shared" si="15"/>
        <v>0.05</v>
      </c>
      <c r="T34" s="16">
        <v>5.0000000000000002E-5</v>
      </c>
      <c r="U34" s="13">
        <f t="shared" si="16"/>
        <v>5.0000000000000004E-6</v>
      </c>
      <c r="V34" s="5">
        <v>0.05</v>
      </c>
      <c r="W34" s="5">
        <v>0.1</v>
      </c>
      <c r="X34" s="5">
        <v>0.1</v>
      </c>
      <c r="Y34" s="16">
        <f t="shared" ref="Y34:Y65" si="24">PI()/2*C34*T34</f>
        <v>8.5608399810321872E-7</v>
      </c>
      <c r="Z34" s="6">
        <f t="shared" si="17"/>
        <v>7.6859578573915899E-2</v>
      </c>
      <c r="AA34" s="5">
        <f t="shared" ref="AA34:AA65" si="25">SQRT((C34*Z34/K34)^2+(J34*T34/K34)^2)</f>
        <v>993.71080009277387</v>
      </c>
      <c r="AB34" s="15">
        <f>SQRT((2*9.81*C34*AE34/(J34^2*A34))^2+(-2*M34*9.81*C34*0.01/(J34^2*A34^2))^2+(2*M34*9.81*T34/(J34^2*A34))^2+(-4*M34*9.81*C34*Z34/(J34^3*A34))^2)</f>
        <v>9.6981461150334595E-4</v>
      </c>
      <c r="AC34" s="13">
        <f t="shared" si="18"/>
        <v>1.2868270293723755E-4</v>
      </c>
      <c r="AD34" s="6">
        <f>SQRT((J34^2*A34*AC34/(2*9.81*C34))^2+(J34*O34*A34*Z34/(9.81*C34))^2+(J34^2*O34*0.00005/(2*9.81*C34))^2+(-1*J34^2*O34*A34*T34/(2*9.81*C34^2))^2)</f>
        <v>8.632898085083289E-2</v>
      </c>
      <c r="AE34" s="6">
        <f>SQRT(W34^2+X34^2)</f>
        <v>0.14142135623730953</v>
      </c>
      <c r="AF34" s="4">
        <v>25.5</v>
      </c>
      <c r="AG34" s="5">
        <v>2.9630126953125</v>
      </c>
      <c r="AH34" s="5">
        <v>5.9146728515625</v>
      </c>
      <c r="AI34" s="7" t="s">
        <v>6</v>
      </c>
      <c r="AJ34" s="5">
        <v>0.56045214843750002</v>
      </c>
      <c r="AK34" s="7" t="s">
        <v>7</v>
      </c>
      <c r="AL34" s="7">
        <v>0</v>
      </c>
    </row>
    <row r="35" spans="1:38" x14ac:dyDescent="0.2">
      <c r="A35" s="2">
        <v>1</v>
      </c>
      <c r="B35" s="2">
        <v>10.9</v>
      </c>
      <c r="C35" s="3">
        <f t="shared" si="19"/>
        <v>1.09E-2</v>
      </c>
      <c r="D35" s="17">
        <f t="shared" si="7"/>
        <v>9.3313155793250824E-5</v>
      </c>
      <c r="E35" s="16">
        <f t="shared" si="8"/>
        <v>5.4946289062499998E-4</v>
      </c>
      <c r="F35" s="5">
        <f t="shared" si="9"/>
        <v>0.54946289062499998</v>
      </c>
      <c r="G35" s="4">
        <v>25.5</v>
      </c>
      <c r="H35" s="5">
        <v>2.9630126953125</v>
      </c>
      <c r="I35" s="5">
        <v>5.9146728515625</v>
      </c>
      <c r="J35" s="5">
        <f t="shared" si="20"/>
        <v>5.8883753952381239</v>
      </c>
      <c r="K35" s="11">
        <f t="shared" si="10"/>
        <v>8.9560000000000005E-7</v>
      </c>
      <c r="L35" s="12">
        <f t="shared" si="2"/>
        <v>71665.131540973147</v>
      </c>
      <c r="M35" s="5">
        <f t="shared" si="11"/>
        <v>2.95166015625</v>
      </c>
      <c r="N35" s="7">
        <f t="shared" si="21"/>
        <v>1.8205427237703825E-2</v>
      </c>
      <c r="O35" s="6">
        <f t="shared" si="22"/>
        <v>1.9132351645406678E-2</v>
      </c>
      <c r="P35" s="14">
        <f t="shared" ref="P35:P66" si="26">O35*J35^2*A35/(2*9.81*C35)</f>
        <v>3.1019431354050231</v>
      </c>
      <c r="Q35" s="5">
        <f t="shared" si="23"/>
        <v>2.95166015625</v>
      </c>
      <c r="R35" s="5">
        <f t="shared" si="14"/>
        <v>5.091472974515919E-2</v>
      </c>
      <c r="S35" s="5">
        <f t="shared" si="15"/>
        <v>0.05</v>
      </c>
      <c r="T35" s="16">
        <v>5.0000000000000002E-5</v>
      </c>
      <c r="U35" s="13">
        <f t="shared" si="16"/>
        <v>5.0000000000000004E-6</v>
      </c>
      <c r="V35" s="5">
        <v>0.05</v>
      </c>
      <c r="W35" s="5">
        <v>0.1</v>
      </c>
      <c r="X35" s="5">
        <v>0.1</v>
      </c>
      <c r="Y35" s="16">
        <f t="shared" si="24"/>
        <v>8.5608399810321872E-7</v>
      </c>
      <c r="Z35" s="6">
        <f t="shared" ref="Z35:Z66" si="27">SQRT((U35/D35)^2 + (-F35*Y35/(D35^2*1000))^2)</f>
        <v>7.6088720017012765E-2</v>
      </c>
      <c r="AA35" s="5">
        <f t="shared" si="25"/>
        <v>982.66532020802617</v>
      </c>
      <c r="AB35" s="15">
        <f>SQRT((2*9.81*C35*AE35/(J35^2*A35))^2+(-2*M35*9.81*C35*0.01/(J35^2*A35^2))^2+(2*M35*9.81*T35/(J35^2*A35))^2+(-4*M35*9.81*C35*Z35/(J35^3*A35))^2)</f>
        <v>1.0111053677075966E-3</v>
      </c>
      <c r="AC35" s="13">
        <f t="shared" si="18"/>
        <v>1.3063295755504602E-4</v>
      </c>
      <c r="AD35" s="6">
        <f>SQRT((J35^2*A35*AC35/(2*9.81*C35))^2+(J35*O35*A35*Z35/(9.81*C35))^2+(J35^2*O35*0.00005/(2*9.81*C35))^2+(-1*J35^2*O35*A35*T35/(2*9.81*C35^2))^2)</f>
        <v>8.4128520638256585E-2</v>
      </c>
      <c r="AE35" s="6">
        <f>SQRT(W35^2+X35^2)</f>
        <v>0.14142135623730953</v>
      </c>
      <c r="AF35" s="4">
        <v>25.5</v>
      </c>
      <c r="AG35" s="5">
        <v>2.9630126953125</v>
      </c>
      <c r="AH35" s="5">
        <v>5.9146728515625</v>
      </c>
      <c r="AI35" s="7" t="s">
        <v>6</v>
      </c>
      <c r="AJ35" s="5">
        <v>0.54946289062499998</v>
      </c>
      <c r="AK35" s="7" t="s">
        <v>7</v>
      </c>
      <c r="AL35" s="7">
        <v>0</v>
      </c>
    </row>
    <row r="36" spans="1:38" x14ac:dyDescent="0.2">
      <c r="A36" s="2">
        <v>1</v>
      </c>
      <c r="B36" s="2">
        <v>10.9</v>
      </c>
      <c r="C36" s="3">
        <f t="shared" si="19"/>
        <v>1.09E-2</v>
      </c>
      <c r="D36" s="17">
        <f t="shared" si="7"/>
        <v>9.3313155793250824E-5</v>
      </c>
      <c r="E36" s="16">
        <f t="shared" si="8"/>
        <v>5.4946289062499998E-4</v>
      </c>
      <c r="F36" s="5">
        <f t="shared" si="9"/>
        <v>0.54946289062499998</v>
      </c>
      <c r="G36" s="4">
        <v>25.5</v>
      </c>
      <c r="H36" s="5">
        <v>2.9970703125</v>
      </c>
      <c r="I36" s="5">
        <v>5.9033203125</v>
      </c>
      <c r="J36" s="5">
        <f t="shared" si="20"/>
        <v>5.8883753952381239</v>
      </c>
      <c r="K36" s="11">
        <f t="shared" si="10"/>
        <v>8.9560000000000005E-7</v>
      </c>
      <c r="L36" s="12">
        <f t="shared" si="2"/>
        <v>71665.131540973147</v>
      </c>
      <c r="M36" s="5">
        <f t="shared" si="11"/>
        <v>2.90625</v>
      </c>
      <c r="N36" s="7">
        <f t="shared" si="21"/>
        <v>1.7925343741739153E-2</v>
      </c>
      <c r="O36" s="6">
        <f t="shared" si="22"/>
        <v>1.9132351645406678E-2</v>
      </c>
      <c r="P36" s="14">
        <f t="shared" si="26"/>
        <v>3.1019431354050231</v>
      </c>
      <c r="Q36" s="5">
        <f t="shared" si="23"/>
        <v>2.90625</v>
      </c>
      <c r="R36" s="5">
        <f t="shared" si="14"/>
        <v>6.7335272397427301E-2</v>
      </c>
      <c r="S36" s="5">
        <f t="shared" si="15"/>
        <v>0.05</v>
      </c>
      <c r="T36" s="16">
        <v>5.0000000000000002E-5</v>
      </c>
      <c r="U36" s="13">
        <f t="shared" si="16"/>
        <v>5.0000000000000004E-6</v>
      </c>
      <c r="V36" s="5">
        <v>0.05</v>
      </c>
      <c r="W36" s="5">
        <v>0.1</v>
      </c>
      <c r="X36" s="5">
        <v>0.1</v>
      </c>
      <c r="Y36" s="16">
        <f t="shared" si="24"/>
        <v>8.5608399810321872E-7</v>
      </c>
      <c r="Z36" s="6">
        <f t="shared" si="27"/>
        <v>7.6088720017012765E-2</v>
      </c>
      <c r="AA36" s="5">
        <f t="shared" si="25"/>
        <v>982.66532020802617</v>
      </c>
      <c r="AB36" s="15">
        <f>SQRT((2*9.81*C36*AE36/(J36^2*A36))^2+(-2*M36*9.81*C36*0.01/(J36^2*A36^2))^2+(2*M36*9.81*T36/(J36^2*A36))^2+(-4*M36*9.81*C36*Z36/(J36^3*A36))^2)</f>
        <v>1.0071495869801638E-3</v>
      </c>
      <c r="AC36" s="13">
        <f t="shared" si="18"/>
        <v>1.3063295755504602E-4</v>
      </c>
      <c r="AD36" s="6">
        <f>SQRT((J36^2*A36*AC36/(2*9.81*C36))^2+(J36*O36*A36*Z36/(9.81*C36))^2+(J36^2*O36*0.00005/(2*9.81*C36))^2+(-1*J36^2*O36*A36*T36/(2*9.81*C36^2))^2)</f>
        <v>8.4128520638256585E-2</v>
      </c>
      <c r="AE36" s="6">
        <f>SQRT(W36^2+X36^2)</f>
        <v>0.14142135623730953</v>
      </c>
      <c r="AF36" s="4">
        <v>25.5</v>
      </c>
      <c r="AG36" s="5">
        <v>2.9970703125</v>
      </c>
      <c r="AH36" s="5">
        <v>5.9033203125</v>
      </c>
      <c r="AI36" s="7" t="s">
        <v>6</v>
      </c>
      <c r="AJ36" s="5">
        <v>0.54946289062499998</v>
      </c>
      <c r="AK36" s="7" t="s">
        <v>7</v>
      </c>
      <c r="AL36" s="7">
        <v>0</v>
      </c>
    </row>
    <row r="37" spans="1:38" x14ac:dyDescent="0.2">
      <c r="A37" s="2">
        <v>1</v>
      </c>
      <c r="B37" s="2">
        <v>10.9</v>
      </c>
      <c r="C37" s="3">
        <f t="shared" si="19"/>
        <v>1.09E-2</v>
      </c>
      <c r="D37" s="17">
        <f t="shared" si="7"/>
        <v>9.3313155793250824E-5</v>
      </c>
      <c r="E37" s="16">
        <f t="shared" si="8"/>
        <v>4.6154882812499999E-4</v>
      </c>
      <c r="F37" s="5">
        <f t="shared" si="9"/>
        <v>0.46154882812499998</v>
      </c>
      <c r="G37" s="4">
        <v>25.5</v>
      </c>
      <c r="H37" s="5">
        <v>2.0888671875</v>
      </c>
      <c r="I37" s="5">
        <v>4.1209716796875</v>
      </c>
      <c r="J37" s="5">
        <f t="shared" si="20"/>
        <v>4.9462353320000245</v>
      </c>
      <c r="K37" s="11">
        <f t="shared" si="10"/>
        <v>8.9560000000000005E-7</v>
      </c>
      <c r="L37" s="12">
        <f t="shared" si="2"/>
        <v>60198.71049441745</v>
      </c>
      <c r="M37" s="5">
        <f t="shared" si="11"/>
        <v>2.0321044921875</v>
      </c>
      <c r="N37" s="7">
        <f t="shared" si="21"/>
        <v>1.776323192236277E-2</v>
      </c>
      <c r="O37" s="6">
        <f t="shared" si="22"/>
        <v>1.9874666266489215E-2</v>
      </c>
      <c r="P37" s="14">
        <f t="shared" si="26"/>
        <v>2.2736514828709158</v>
      </c>
      <c r="Q37" s="5">
        <f t="shared" si="23"/>
        <v>2.0321044921875</v>
      </c>
      <c r="R37" s="5">
        <f t="shared" si="14"/>
        <v>0.11886543807764414</v>
      </c>
      <c r="S37" s="5">
        <f t="shared" si="15"/>
        <v>0.05</v>
      </c>
      <c r="T37" s="16">
        <v>5.0000000000000002E-5</v>
      </c>
      <c r="U37" s="13">
        <f t="shared" si="16"/>
        <v>5.0000000000000004E-6</v>
      </c>
      <c r="V37" s="5">
        <v>0.05</v>
      </c>
      <c r="W37" s="5">
        <v>0.1</v>
      </c>
      <c r="X37" s="5">
        <v>0.1</v>
      </c>
      <c r="Y37" s="16">
        <f t="shared" si="24"/>
        <v>8.5608399810321872E-7</v>
      </c>
      <c r="Z37" s="6">
        <f t="shared" si="27"/>
        <v>7.0216307745421619E-2</v>
      </c>
      <c r="AA37" s="5">
        <f t="shared" si="25"/>
        <v>898.08292849530972</v>
      </c>
      <c r="AB37" s="15">
        <f>SQRT((2*9.81*C37*AE37/(J37^2*A37))^2+(-2*M37*9.81*C37*0.01/(J37^2*A37^2))^2+(2*M37*9.81*T37/(J37^2*A37))^2+(-4*M37*9.81*C37*Z37/(J37^3*A37))^2)</f>
        <v>1.3493509057386868E-3</v>
      </c>
      <c r="AC37" s="13">
        <f t="shared" si="18"/>
        <v>1.504809486957889E-4</v>
      </c>
      <c r="AD37" s="6">
        <f>SQRT((J37^2*A37*AC37/(2*9.81*C37))^2+(J37*O37*A37*Z37/(9.81*C37))^2+(J37^2*O37*0.00005/(2*9.81*C37))^2+(-1*J37^2*O37*A37*T37/(2*9.81*C37^2))^2)</f>
        <v>6.7618387454572146E-2</v>
      </c>
      <c r="AE37" s="6">
        <f>SQRT(W37^2+X37^2)</f>
        <v>0.14142135623730953</v>
      </c>
      <c r="AF37" s="4">
        <v>25.5</v>
      </c>
      <c r="AG37" s="5">
        <v>2.0888671875</v>
      </c>
      <c r="AH37" s="5">
        <v>4.1209716796875</v>
      </c>
      <c r="AI37" s="7" t="s">
        <v>6</v>
      </c>
      <c r="AJ37" s="5">
        <v>0.46154882812499998</v>
      </c>
      <c r="AK37" s="7" t="s">
        <v>7</v>
      </c>
      <c r="AL37" s="7">
        <v>0</v>
      </c>
    </row>
    <row r="38" spans="1:38" x14ac:dyDescent="0.2">
      <c r="A38" s="2">
        <v>1</v>
      </c>
      <c r="B38" s="2">
        <v>10.9</v>
      </c>
      <c r="C38" s="3">
        <f t="shared" si="19"/>
        <v>1.09E-2</v>
      </c>
      <c r="D38" s="17">
        <f t="shared" si="7"/>
        <v>9.3313155793250824E-5</v>
      </c>
      <c r="E38" s="16">
        <f t="shared" si="8"/>
        <v>4.5055957031249998E-4</v>
      </c>
      <c r="F38" s="5">
        <f t="shared" si="9"/>
        <v>0.45055957031249999</v>
      </c>
      <c r="G38" s="4">
        <v>25.5</v>
      </c>
      <c r="H38" s="5">
        <v>2.1229248046875</v>
      </c>
      <c r="I38" s="5">
        <v>4.1890869140625</v>
      </c>
      <c r="J38" s="5">
        <f t="shared" si="20"/>
        <v>4.8284678240952621</v>
      </c>
      <c r="K38" s="11">
        <f t="shared" si="10"/>
        <v>8.9560000000000005E-7</v>
      </c>
      <c r="L38" s="12">
        <f t="shared" si="2"/>
        <v>58765.407863597982</v>
      </c>
      <c r="M38" s="5">
        <f t="shared" si="11"/>
        <v>2.066162109375</v>
      </c>
      <c r="N38" s="7">
        <f t="shared" si="21"/>
        <v>1.8952705333719028E-2</v>
      </c>
      <c r="O38" s="6">
        <f t="shared" si="22"/>
        <v>1.9980650733293939E-2</v>
      </c>
      <c r="P38" s="14">
        <f t="shared" si="26"/>
        <v>2.1782253635495561</v>
      </c>
      <c r="Q38" s="5">
        <f t="shared" si="23"/>
        <v>2.066162109375</v>
      </c>
      <c r="R38" s="5">
        <f t="shared" si="14"/>
        <v>5.4237396797705513E-2</v>
      </c>
      <c r="S38" s="5">
        <f t="shared" si="15"/>
        <v>0.05</v>
      </c>
      <c r="T38" s="16">
        <v>5.0000000000000002E-5</v>
      </c>
      <c r="U38" s="13">
        <f t="shared" si="16"/>
        <v>5.0000000000000004E-6</v>
      </c>
      <c r="V38" s="5">
        <v>0.05</v>
      </c>
      <c r="W38" s="5">
        <v>0.1</v>
      </c>
      <c r="X38" s="5">
        <v>0.1</v>
      </c>
      <c r="Y38" s="16">
        <f t="shared" si="24"/>
        <v>8.5608399810321872E-7</v>
      </c>
      <c r="Z38" s="6">
        <f t="shared" si="27"/>
        <v>6.9522949578002285E-2</v>
      </c>
      <c r="AA38" s="5">
        <f t="shared" si="25"/>
        <v>888.03908859068929</v>
      </c>
      <c r="AB38" s="15">
        <f>SQRT((2*9.81*C38*AE38/(J38^2*A38))^2+(-2*M38*9.81*C38*0.01/(J38^2*A38^2))^2+(2*M38*9.81*T38/(J38^2*A38))^2+(-4*M38*9.81*C38*Z38/(J38^3*A38))^2)</f>
        <v>1.422744237189043E-3</v>
      </c>
      <c r="AC38" s="13">
        <f t="shared" si="18"/>
        <v>1.5364812714686722E-4</v>
      </c>
      <c r="AD38" s="6">
        <f>SQRT((J38^2*A38*AC38/(2*9.81*C38))^2+(J38*O38*A38*Z38/(9.81*C38))^2+(J38^2*O38*0.00005/(2*9.81*C38))^2+(-1*J38^2*O38*A38*T38/(2*9.81*C38^2))^2)</f>
        <v>6.5688991092399188E-2</v>
      </c>
      <c r="AE38" s="6">
        <f>SQRT(W38^2+X38^2)</f>
        <v>0.14142135623730953</v>
      </c>
      <c r="AF38" s="4">
        <v>25.5</v>
      </c>
      <c r="AG38" s="5">
        <v>2.1229248046875</v>
      </c>
      <c r="AH38" s="5">
        <v>4.1890869140625</v>
      </c>
      <c r="AI38" s="7" t="s">
        <v>6</v>
      </c>
      <c r="AJ38" s="5">
        <v>0.45055957031249999</v>
      </c>
      <c r="AK38" s="7" t="s">
        <v>7</v>
      </c>
      <c r="AL38" s="7">
        <v>0</v>
      </c>
    </row>
    <row r="39" spans="1:38" x14ac:dyDescent="0.2">
      <c r="A39" s="2">
        <v>1</v>
      </c>
      <c r="B39" s="2">
        <v>10.9</v>
      </c>
      <c r="C39" s="3">
        <f t="shared" si="19"/>
        <v>1.09E-2</v>
      </c>
      <c r="D39" s="17">
        <f t="shared" si="7"/>
        <v>9.3313155793250824E-5</v>
      </c>
      <c r="E39" s="16">
        <f t="shared" si="8"/>
        <v>4.5055957031249998E-4</v>
      </c>
      <c r="F39" s="5">
        <f t="shared" si="9"/>
        <v>0.45055957031249999</v>
      </c>
      <c r="G39" s="4">
        <v>25.5</v>
      </c>
      <c r="H39" s="5">
        <v>2.1229248046875</v>
      </c>
      <c r="I39" s="5">
        <v>4.1890869140625</v>
      </c>
      <c r="J39" s="5">
        <f t="shared" si="20"/>
        <v>4.8284678240952621</v>
      </c>
      <c r="K39" s="11">
        <f t="shared" si="10"/>
        <v>8.9560000000000005E-7</v>
      </c>
      <c r="L39" s="12">
        <f t="shared" si="2"/>
        <v>58765.407863597982</v>
      </c>
      <c r="M39" s="5">
        <f t="shared" si="11"/>
        <v>2.066162109375</v>
      </c>
      <c r="N39" s="7">
        <f t="shared" si="21"/>
        <v>1.8952705333719028E-2</v>
      </c>
      <c r="O39" s="6">
        <f t="shared" si="22"/>
        <v>1.9980650733293939E-2</v>
      </c>
      <c r="P39" s="14">
        <f t="shared" si="26"/>
        <v>2.1782253635495561</v>
      </c>
      <c r="Q39" s="5">
        <f t="shared" si="23"/>
        <v>2.066162109375</v>
      </c>
      <c r="R39" s="5">
        <f t="shared" si="14"/>
        <v>5.4237396797705513E-2</v>
      </c>
      <c r="S39" s="5">
        <f t="shared" si="15"/>
        <v>0.05</v>
      </c>
      <c r="T39" s="16">
        <v>5.0000000000000002E-5</v>
      </c>
      <c r="U39" s="13">
        <f t="shared" si="16"/>
        <v>5.0000000000000004E-6</v>
      </c>
      <c r="V39" s="5">
        <v>0.05</v>
      </c>
      <c r="W39" s="5">
        <v>0.1</v>
      </c>
      <c r="X39" s="5">
        <v>0.1</v>
      </c>
      <c r="Y39" s="16">
        <f t="shared" si="24"/>
        <v>8.5608399810321872E-7</v>
      </c>
      <c r="Z39" s="6">
        <f t="shared" si="27"/>
        <v>6.9522949578002285E-2</v>
      </c>
      <c r="AA39" s="5">
        <f t="shared" si="25"/>
        <v>888.03908859068929</v>
      </c>
      <c r="AB39" s="15">
        <f>SQRT((2*9.81*C39*AE39/(J39^2*A39))^2+(-2*M39*9.81*C39*0.01/(J39^2*A39^2))^2+(2*M39*9.81*T39/(J39^2*A39))^2+(-4*M39*9.81*C39*Z39/(J39^3*A39))^2)</f>
        <v>1.422744237189043E-3</v>
      </c>
      <c r="AC39" s="13">
        <f t="shared" si="18"/>
        <v>1.5364812714686722E-4</v>
      </c>
      <c r="AD39" s="6">
        <f>SQRT((J39^2*A39*AC39/(2*9.81*C39))^2+(J39*O39*A39*Z39/(9.81*C39))^2+(J39^2*O39*0.00005/(2*9.81*C39))^2+(-1*J39^2*O39*A39*T39/(2*9.81*C39^2))^2)</f>
        <v>6.5688991092399188E-2</v>
      </c>
      <c r="AE39" s="6">
        <f>SQRT(W39^2+X39^2)</f>
        <v>0.14142135623730953</v>
      </c>
      <c r="AF39" s="4">
        <v>25.5</v>
      </c>
      <c r="AG39" s="5">
        <v>2.1229248046875</v>
      </c>
      <c r="AH39" s="5">
        <v>4.1890869140625</v>
      </c>
      <c r="AI39" s="7" t="s">
        <v>6</v>
      </c>
      <c r="AJ39" s="5">
        <v>0.45055957031249999</v>
      </c>
      <c r="AK39" s="7" t="s">
        <v>7</v>
      </c>
      <c r="AL39" s="7">
        <v>0</v>
      </c>
    </row>
    <row r="40" spans="1:38" x14ac:dyDescent="0.2">
      <c r="A40" s="2">
        <v>1</v>
      </c>
      <c r="B40" s="2">
        <v>10.9</v>
      </c>
      <c r="C40" s="3">
        <f t="shared" si="19"/>
        <v>1.09E-2</v>
      </c>
      <c r="D40" s="17">
        <f t="shared" si="7"/>
        <v>9.3313155793250824E-5</v>
      </c>
      <c r="E40" s="16">
        <f t="shared" si="8"/>
        <v>4.6154882812499999E-4</v>
      </c>
      <c r="F40" s="5">
        <f t="shared" si="9"/>
        <v>0.46154882812499998</v>
      </c>
      <c r="G40" s="4">
        <v>25.5</v>
      </c>
      <c r="H40" s="5">
        <v>2.1229248046875</v>
      </c>
      <c r="I40" s="5">
        <v>4.1890869140625</v>
      </c>
      <c r="J40" s="5">
        <f t="shared" si="20"/>
        <v>4.9462353320000245</v>
      </c>
      <c r="K40" s="11">
        <f t="shared" si="10"/>
        <v>8.9560000000000005E-7</v>
      </c>
      <c r="L40" s="12">
        <f t="shared" si="2"/>
        <v>60198.71049441745</v>
      </c>
      <c r="M40" s="5">
        <f t="shared" si="11"/>
        <v>2.066162109375</v>
      </c>
      <c r="N40" s="7">
        <f t="shared" si="21"/>
        <v>1.8060939719944269E-2</v>
      </c>
      <c r="O40" s="6">
        <f t="shared" si="22"/>
        <v>1.9874666266489215E-2</v>
      </c>
      <c r="P40" s="14">
        <f t="shared" si="26"/>
        <v>2.2736514828709158</v>
      </c>
      <c r="Q40" s="5">
        <f t="shared" si="23"/>
        <v>2.066162109375</v>
      </c>
      <c r="R40" s="5">
        <f t="shared" si="14"/>
        <v>0.10042260118625441</v>
      </c>
      <c r="S40" s="5">
        <f t="shared" si="15"/>
        <v>0.05</v>
      </c>
      <c r="T40" s="16">
        <v>5.0000000000000002E-5</v>
      </c>
      <c r="U40" s="13">
        <f t="shared" si="16"/>
        <v>5.0000000000000004E-6</v>
      </c>
      <c r="V40" s="5">
        <v>0.05</v>
      </c>
      <c r="W40" s="5">
        <v>0.1</v>
      </c>
      <c r="X40" s="5">
        <v>0.1</v>
      </c>
      <c r="Y40" s="16">
        <f t="shared" si="24"/>
        <v>8.5608399810321872E-7</v>
      </c>
      <c r="Z40" s="6">
        <f t="shared" si="27"/>
        <v>7.0216307745421619E-2</v>
      </c>
      <c r="AA40" s="5">
        <f t="shared" si="25"/>
        <v>898.08292849530972</v>
      </c>
      <c r="AB40" s="15">
        <f>SQRT((2*9.81*C40*AE40/(J40^2*A40))^2+(-2*M40*9.81*C40*0.01/(J40^2*A40^2))^2+(2*M40*9.81*T40/(J40^2*A40))^2+(-4*M40*9.81*C40*Z40/(J40^3*A40))^2)</f>
        <v>1.3530099453011317E-3</v>
      </c>
      <c r="AC40" s="13">
        <f t="shared" si="18"/>
        <v>1.504809486957889E-4</v>
      </c>
      <c r="AD40" s="6">
        <f>SQRT((J40^2*A40*AC40/(2*9.81*C40))^2+(J40*O40*A40*Z40/(9.81*C40))^2+(J40^2*O40*0.00005/(2*9.81*C40))^2+(-1*J40^2*O40*A40*T40/(2*9.81*C40^2))^2)</f>
        <v>6.7618387454572146E-2</v>
      </c>
      <c r="AE40" s="6">
        <f>SQRT(W40^2+X40^2)</f>
        <v>0.14142135623730953</v>
      </c>
      <c r="AF40" s="4">
        <v>25.5</v>
      </c>
      <c r="AG40" s="5">
        <v>2.1229248046875</v>
      </c>
      <c r="AH40" s="5">
        <v>4.1890869140625</v>
      </c>
      <c r="AI40" s="7" t="s">
        <v>6</v>
      </c>
      <c r="AJ40" s="5">
        <v>0.46154882812499998</v>
      </c>
      <c r="AK40" s="7" t="s">
        <v>7</v>
      </c>
      <c r="AL40" s="7">
        <v>0</v>
      </c>
    </row>
    <row r="41" spans="1:38" x14ac:dyDescent="0.2">
      <c r="A41" s="2">
        <v>1</v>
      </c>
      <c r="B41" s="2">
        <v>10.9</v>
      </c>
      <c r="C41" s="3">
        <f t="shared" si="19"/>
        <v>1.09E-2</v>
      </c>
      <c r="D41" s="17">
        <f t="shared" si="7"/>
        <v>9.3313155793250824E-5</v>
      </c>
      <c r="E41" s="16">
        <f t="shared" si="8"/>
        <v>4.6154882812499999E-4</v>
      </c>
      <c r="F41" s="5">
        <f t="shared" si="9"/>
        <v>0.46154882812499998</v>
      </c>
      <c r="G41" s="4">
        <v>25.5</v>
      </c>
      <c r="H41" s="5">
        <v>2.1002197265625</v>
      </c>
      <c r="I41" s="5">
        <v>4.1663818359375</v>
      </c>
      <c r="J41" s="5">
        <f t="shared" si="20"/>
        <v>4.9462353320000245</v>
      </c>
      <c r="K41" s="11">
        <f t="shared" si="10"/>
        <v>8.9560000000000005E-7</v>
      </c>
      <c r="L41" s="12">
        <f t="shared" si="2"/>
        <v>60198.71049441745</v>
      </c>
      <c r="M41" s="5">
        <f t="shared" si="11"/>
        <v>2.066162109375</v>
      </c>
      <c r="N41" s="7">
        <f t="shared" si="21"/>
        <v>1.8060939719944269E-2</v>
      </c>
      <c r="O41" s="6">
        <f t="shared" si="22"/>
        <v>1.9874666266489215E-2</v>
      </c>
      <c r="P41" s="14">
        <f t="shared" si="26"/>
        <v>2.2736514828709158</v>
      </c>
      <c r="Q41" s="5">
        <f t="shared" si="23"/>
        <v>2.066162109375</v>
      </c>
      <c r="R41" s="5">
        <f t="shared" si="14"/>
        <v>0.10042260118625441</v>
      </c>
      <c r="S41" s="5">
        <f t="shared" si="15"/>
        <v>0.05</v>
      </c>
      <c r="T41" s="16">
        <v>5.0000000000000002E-5</v>
      </c>
      <c r="U41" s="13">
        <f t="shared" si="16"/>
        <v>5.0000000000000004E-6</v>
      </c>
      <c r="V41" s="5">
        <v>0.05</v>
      </c>
      <c r="W41" s="5">
        <v>0.1</v>
      </c>
      <c r="X41" s="5">
        <v>0.1</v>
      </c>
      <c r="Y41" s="16">
        <f t="shared" si="24"/>
        <v>8.5608399810321872E-7</v>
      </c>
      <c r="Z41" s="6">
        <f t="shared" si="27"/>
        <v>7.0216307745421619E-2</v>
      </c>
      <c r="AA41" s="5">
        <f t="shared" si="25"/>
        <v>898.08292849530972</v>
      </c>
      <c r="AB41" s="15">
        <f>SQRT((2*9.81*C41*AE41/(J41^2*A41))^2+(-2*M41*9.81*C41*0.01/(J41^2*A41^2))^2+(2*M41*9.81*T41/(J41^2*A41))^2+(-4*M41*9.81*C41*Z41/(J41^3*A41))^2)</f>
        <v>1.3530099453011317E-3</v>
      </c>
      <c r="AC41" s="13">
        <f t="shared" si="18"/>
        <v>1.504809486957889E-4</v>
      </c>
      <c r="AD41" s="6">
        <f>SQRT((J41^2*A41*AC41/(2*9.81*C41))^2+(J41*O41*A41*Z41/(9.81*C41))^2+(J41^2*O41*0.00005/(2*9.81*C41))^2+(-1*J41^2*O41*A41*T41/(2*9.81*C41^2))^2)</f>
        <v>6.7618387454572146E-2</v>
      </c>
      <c r="AE41" s="6">
        <f>SQRT(W41^2+X41^2)</f>
        <v>0.14142135623730953</v>
      </c>
      <c r="AF41" s="4">
        <v>25.5</v>
      </c>
      <c r="AG41" s="5">
        <v>2.1002197265625</v>
      </c>
      <c r="AH41" s="5">
        <v>4.1663818359375</v>
      </c>
      <c r="AI41" s="7" t="s">
        <v>6</v>
      </c>
      <c r="AJ41" s="5">
        <v>0.46154882812499998</v>
      </c>
      <c r="AK41" s="7" t="s">
        <v>7</v>
      </c>
      <c r="AL41" s="7">
        <v>0</v>
      </c>
    </row>
    <row r="42" spans="1:38" x14ac:dyDescent="0.2">
      <c r="A42" s="2">
        <v>1</v>
      </c>
      <c r="B42" s="2">
        <v>10.9</v>
      </c>
      <c r="C42" s="3">
        <f t="shared" si="19"/>
        <v>1.09E-2</v>
      </c>
      <c r="D42" s="17">
        <f t="shared" si="7"/>
        <v>9.3313155793250824E-5</v>
      </c>
      <c r="E42" s="16">
        <f t="shared" si="8"/>
        <v>3.4066699218750001E-4</v>
      </c>
      <c r="F42" s="5">
        <f t="shared" si="9"/>
        <v>0.34066699218750002</v>
      </c>
      <c r="G42" s="4">
        <v>25.5</v>
      </c>
      <c r="H42" s="5">
        <v>1.3055419921875</v>
      </c>
      <c r="I42" s="5">
        <v>2.5997314453125</v>
      </c>
      <c r="J42" s="5">
        <f t="shared" si="20"/>
        <v>3.6507927450476374</v>
      </c>
      <c r="K42" s="11">
        <f t="shared" si="10"/>
        <v>8.9560000000000005E-7</v>
      </c>
      <c r="L42" s="12">
        <f t="shared" si="2"/>
        <v>44432.38155540335</v>
      </c>
      <c r="M42" s="5">
        <f t="shared" si="11"/>
        <v>1.294189453125</v>
      </c>
      <c r="N42" s="7">
        <f t="shared" si="21"/>
        <v>2.0765815907890773E-2</v>
      </c>
      <c r="O42" s="6">
        <f t="shared" si="22"/>
        <v>2.1274880838521061E-2</v>
      </c>
      <c r="P42" s="14">
        <f t="shared" si="26"/>
        <v>1.3259159437719281</v>
      </c>
      <c r="Q42" s="5">
        <f t="shared" si="23"/>
        <v>1.294189453125</v>
      </c>
      <c r="R42" s="5">
        <f t="shared" si="14"/>
        <v>2.4514564363293259E-2</v>
      </c>
      <c r="S42" s="5">
        <f t="shared" si="15"/>
        <v>0.05</v>
      </c>
      <c r="T42" s="16">
        <v>5.0000000000000002E-5</v>
      </c>
      <c r="U42" s="13">
        <f t="shared" si="16"/>
        <v>5.0000000000000004E-6</v>
      </c>
      <c r="V42" s="5">
        <v>0.05</v>
      </c>
      <c r="W42" s="5">
        <v>0.1</v>
      </c>
      <c r="X42" s="5">
        <v>0.1</v>
      </c>
      <c r="Y42" s="16">
        <f t="shared" si="24"/>
        <v>8.5608399810321872E-7</v>
      </c>
      <c r="Z42" s="6">
        <f t="shared" si="27"/>
        <v>6.3189829432386491E-2</v>
      </c>
      <c r="AA42" s="5">
        <f t="shared" si="25"/>
        <v>795.60886068157834</v>
      </c>
      <c r="AB42" s="15">
        <f>SQRT((2*9.81*C42*AE42/(J42^2*A42))^2+(-2*M42*9.81*C42*0.01/(J42^2*A42^2))^2+(2*M42*9.81*T42/(J42^2*A42))^2+(-4*M42*9.81*C42*Z42/(J42^3*A42))^2)</f>
        <v>2.3912452824247162E-3</v>
      </c>
      <c r="AC42" s="13">
        <f t="shared" si="18"/>
        <v>2.0003372597717319E-4</v>
      </c>
      <c r="AD42" s="6">
        <f>SQRT((J42^2*A42*AC42/(2*9.81*C42))^2+(J42*O42*A42*Z42/(9.81*C42))^2+(J42^2*O42*0.00005/(2*9.81*C42))^2+(-1*J42^2*O42*A42*T42/(2*9.81*C42^2))^2)</f>
        <v>4.7949571776561256E-2</v>
      </c>
      <c r="AE42" s="6">
        <f>SQRT(W42^2+X42^2)</f>
        <v>0.14142135623730953</v>
      </c>
      <c r="AF42" s="4">
        <v>25.5</v>
      </c>
      <c r="AG42" s="5">
        <v>1.3055419921875</v>
      </c>
      <c r="AH42" s="5">
        <v>2.5997314453125</v>
      </c>
      <c r="AI42" s="7" t="s">
        <v>6</v>
      </c>
      <c r="AJ42" s="5">
        <v>0.34066699218750002</v>
      </c>
      <c r="AK42" s="7" t="s">
        <v>7</v>
      </c>
      <c r="AL42" s="7">
        <v>0</v>
      </c>
    </row>
    <row r="43" spans="1:38" x14ac:dyDescent="0.2">
      <c r="A43" s="2">
        <v>1</v>
      </c>
      <c r="B43" s="2">
        <v>10.9</v>
      </c>
      <c r="C43" s="3">
        <f t="shared" si="19"/>
        <v>1.09E-2</v>
      </c>
      <c r="D43" s="17">
        <f t="shared" si="7"/>
        <v>9.3313155793250824E-5</v>
      </c>
      <c r="E43" s="16">
        <f t="shared" si="8"/>
        <v>3.4066699218750001E-4</v>
      </c>
      <c r="F43" s="5">
        <f t="shared" si="9"/>
        <v>0.34066699218750002</v>
      </c>
      <c r="G43" s="4">
        <v>25.5</v>
      </c>
      <c r="H43" s="5">
        <v>1.2828369140625</v>
      </c>
      <c r="I43" s="5">
        <v>2.611083984375</v>
      </c>
      <c r="J43" s="5">
        <f t="shared" si="20"/>
        <v>3.6507927450476374</v>
      </c>
      <c r="K43" s="11">
        <f t="shared" si="10"/>
        <v>8.9560000000000005E-7</v>
      </c>
      <c r="L43" s="12">
        <f t="shared" si="2"/>
        <v>44432.38155540335</v>
      </c>
      <c r="M43" s="5">
        <f t="shared" si="11"/>
        <v>1.3282470703125</v>
      </c>
      <c r="N43" s="7">
        <f t="shared" si="21"/>
        <v>2.1312284747572109E-2</v>
      </c>
      <c r="O43" s="6">
        <f t="shared" si="22"/>
        <v>2.1274880838521061E-2</v>
      </c>
      <c r="P43" s="14">
        <f t="shared" si="26"/>
        <v>1.3259159437719281</v>
      </c>
      <c r="Q43" s="5">
        <f t="shared" si="23"/>
        <v>1.3282470703125</v>
      </c>
      <c r="R43" s="5">
        <f t="shared" si="14"/>
        <v>1.7581254313454885E-3</v>
      </c>
      <c r="S43" s="5">
        <f t="shared" si="15"/>
        <v>0.05</v>
      </c>
      <c r="T43" s="16">
        <v>5.0000000000000002E-5</v>
      </c>
      <c r="U43" s="13">
        <f t="shared" si="16"/>
        <v>5.0000000000000004E-6</v>
      </c>
      <c r="V43" s="5">
        <v>0.05</v>
      </c>
      <c r="W43" s="5">
        <v>0.1</v>
      </c>
      <c r="X43" s="5">
        <v>0.1</v>
      </c>
      <c r="Y43" s="16">
        <f t="shared" si="24"/>
        <v>8.5608399810321872E-7</v>
      </c>
      <c r="Z43" s="6">
        <f t="shared" si="27"/>
        <v>6.3189829432386491E-2</v>
      </c>
      <c r="AA43" s="5">
        <f t="shared" si="25"/>
        <v>795.60886068157834</v>
      </c>
      <c r="AB43" s="15">
        <f>SQRT((2*9.81*C43*AE43/(J43^2*A43))^2+(-2*M43*9.81*C43*0.01/(J43^2*A43^2))^2+(2*M43*9.81*T43/(J43^2*A43))^2+(-4*M43*9.81*C43*Z43/(J43^3*A43))^2)</f>
        <v>2.3975805213037635E-3</v>
      </c>
      <c r="AC43" s="13">
        <f t="shared" si="18"/>
        <v>2.0003372597717319E-4</v>
      </c>
      <c r="AD43" s="6">
        <f>SQRT((J43^2*A43*AC43/(2*9.81*C43))^2+(J43*O43*A43*Z43/(9.81*C43))^2+(J43^2*O43*0.00005/(2*9.81*C43))^2+(-1*J43^2*O43*A43*T43/(2*9.81*C43^2))^2)</f>
        <v>4.7949571776561256E-2</v>
      </c>
      <c r="AE43" s="6">
        <f>SQRT(W43^2+X43^2)</f>
        <v>0.14142135623730953</v>
      </c>
      <c r="AF43" s="4">
        <v>25.5</v>
      </c>
      <c r="AG43" s="5">
        <v>1.2828369140625</v>
      </c>
      <c r="AH43" s="5">
        <v>2.611083984375</v>
      </c>
      <c r="AI43" s="7" t="s">
        <v>6</v>
      </c>
      <c r="AJ43" s="5">
        <v>0.34066699218750002</v>
      </c>
      <c r="AK43" s="7" t="s">
        <v>7</v>
      </c>
      <c r="AL43" s="7">
        <v>0</v>
      </c>
    </row>
    <row r="44" spans="1:38" x14ac:dyDescent="0.2">
      <c r="A44" s="2">
        <v>1</v>
      </c>
      <c r="B44" s="2">
        <v>10.9</v>
      </c>
      <c r="C44" s="3">
        <f t="shared" si="19"/>
        <v>1.09E-2</v>
      </c>
      <c r="D44" s="17">
        <f t="shared" si="7"/>
        <v>9.3313155793250824E-5</v>
      </c>
      <c r="E44" s="16">
        <f t="shared" si="8"/>
        <v>3.5165625000000003E-4</v>
      </c>
      <c r="F44" s="5">
        <f t="shared" si="9"/>
        <v>0.35165625</v>
      </c>
      <c r="G44" s="4">
        <v>25.5</v>
      </c>
      <c r="H44" s="5">
        <v>1.2828369140625</v>
      </c>
      <c r="I44" s="5">
        <v>2.611083984375</v>
      </c>
      <c r="J44" s="5">
        <f t="shared" si="20"/>
        <v>3.7685602529523998</v>
      </c>
      <c r="K44" s="11">
        <f t="shared" si="10"/>
        <v>8.9560000000000005E-7</v>
      </c>
      <c r="L44" s="12">
        <f t="shared" si="2"/>
        <v>45865.684186222818</v>
      </c>
      <c r="M44" s="5">
        <f t="shared" si="11"/>
        <v>1.3282470703125</v>
      </c>
      <c r="N44" s="7">
        <f t="shared" si="21"/>
        <v>2.0001079728922656E-2</v>
      </c>
      <c r="O44" s="6">
        <f t="shared" si="22"/>
        <v>2.1121680351261399E-2</v>
      </c>
      <c r="P44" s="14">
        <f t="shared" si="26"/>
        <v>1.4026647774455525</v>
      </c>
      <c r="Q44" s="5">
        <f t="shared" si="23"/>
        <v>1.3282470703125</v>
      </c>
      <c r="R44" s="5">
        <f t="shared" si="14"/>
        <v>5.6027006417973181E-2</v>
      </c>
      <c r="S44" s="5">
        <f t="shared" si="15"/>
        <v>0.05</v>
      </c>
      <c r="T44" s="16">
        <v>5.0000000000000002E-5</v>
      </c>
      <c r="U44" s="13">
        <f t="shared" si="16"/>
        <v>5.0000000000000004E-6</v>
      </c>
      <c r="V44" s="5">
        <v>0.05</v>
      </c>
      <c r="W44" s="5">
        <v>0.1</v>
      </c>
      <c r="X44" s="5">
        <v>0.1</v>
      </c>
      <c r="Y44" s="16">
        <f t="shared" si="24"/>
        <v>8.5608399810321872E-7</v>
      </c>
      <c r="Z44" s="6">
        <f t="shared" si="27"/>
        <v>6.3769091780015899E-2</v>
      </c>
      <c r="AA44" s="5">
        <f t="shared" si="25"/>
        <v>804.12076581578162</v>
      </c>
      <c r="AB44" s="15">
        <f>SQRT((2*9.81*C44*AE44/(J44^2*A44))^2+(-2*M44*9.81*C44*0.01/(J44^2*A44^2))^2+(2*M44*9.81*T44/(J44^2*A44))^2+(-4*M44*9.81*C44*Z44/(J44^3*A44))^2)</f>
        <v>2.2453555788114641E-3</v>
      </c>
      <c r="AC44" s="13">
        <f t="shared" si="18"/>
        <v>1.9374415121581104E-4</v>
      </c>
      <c r="AD44" s="6">
        <f>SQRT((J44^2*A44*AC44/(2*9.81*C44))^2+(J44*O44*A44*Z44/(9.81*C44))^2+(J44^2*O44*0.00005/(2*9.81*C44))^2+(-1*J44^2*O44*A44*T44/(2*9.81*C44^2))^2)</f>
        <v>4.9601827137316937E-2</v>
      </c>
      <c r="AE44" s="6">
        <f>SQRT(W44^2+X44^2)</f>
        <v>0.14142135623730953</v>
      </c>
      <c r="AF44" s="4">
        <v>25.5</v>
      </c>
      <c r="AG44" s="5">
        <v>1.2828369140625</v>
      </c>
      <c r="AH44" s="5">
        <v>2.611083984375</v>
      </c>
      <c r="AI44" s="7" t="s">
        <v>6</v>
      </c>
      <c r="AJ44" s="5">
        <v>0.35165625</v>
      </c>
      <c r="AK44" s="7" t="s">
        <v>7</v>
      </c>
      <c r="AL44" s="7">
        <v>0</v>
      </c>
    </row>
    <row r="45" spans="1:38" x14ac:dyDescent="0.2">
      <c r="A45" s="2">
        <v>1</v>
      </c>
      <c r="B45" s="2">
        <v>10.9</v>
      </c>
      <c r="C45" s="3">
        <f t="shared" si="19"/>
        <v>1.09E-2</v>
      </c>
      <c r="D45" s="17">
        <f t="shared" si="7"/>
        <v>9.3313155793250824E-5</v>
      </c>
      <c r="E45" s="16">
        <f t="shared" si="8"/>
        <v>3.5165625000000003E-4</v>
      </c>
      <c r="F45" s="5">
        <f t="shared" si="9"/>
        <v>0.35165625</v>
      </c>
      <c r="G45" s="4">
        <v>25.5</v>
      </c>
      <c r="H45" s="5">
        <v>1.294189453125</v>
      </c>
      <c r="I45" s="5">
        <v>2.6337890625</v>
      </c>
      <c r="J45" s="5">
        <f t="shared" si="20"/>
        <v>3.7685602529523998</v>
      </c>
      <c r="K45" s="11">
        <f t="shared" si="10"/>
        <v>8.9560000000000005E-7</v>
      </c>
      <c r="L45" s="12">
        <f t="shared" si="2"/>
        <v>45865.684186222818</v>
      </c>
      <c r="M45" s="5">
        <f t="shared" si="11"/>
        <v>1.339599609375</v>
      </c>
      <c r="N45" s="7">
        <f t="shared" si="21"/>
        <v>2.0172029128315158E-2</v>
      </c>
      <c r="O45" s="6">
        <f t="shared" si="22"/>
        <v>2.1121680351261399E-2</v>
      </c>
      <c r="P45" s="14">
        <f t="shared" si="26"/>
        <v>1.4026647774455525</v>
      </c>
      <c r="Q45" s="5">
        <f t="shared" si="23"/>
        <v>1.339599609375</v>
      </c>
      <c r="R45" s="5">
        <f t="shared" si="14"/>
        <v>4.7077625007651377E-2</v>
      </c>
      <c r="S45" s="5">
        <f t="shared" si="15"/>
        <v>0.05</v>
      </c>
      <c r="T45" s="16">
        <v>5.0000000000000002E-5</v>
      </c>
      <c r="U45" s="13">
        <f t="shared" si="16"/>
        <v>5.0000000000000004E-6</v>
      </c>
      <c r="V45" s="5">
        <v>0.05</v>
      </c>
      <c r="W45" s="5">
        <v>0.1</v>
      </c>
      <c r="X45" s="5">
        <v>0.1</v>
      </c>
      <c r="Y45" s="16">
        <f t="shared" si="24"/>
        <v>8.5608399810321872E-7</v>
      </c>
      <c r="Z45" s="6">
        <f t="shared" si="27"/>
        <v>6.3769091780015899E-2</v>
      </c>
      <c r="AA45" s="5">
        <f t="shared" si="25"/>
        <v>804.12076581578162</v>
      </c>
      <c r="AB45" s="15">
        <f>SQRT((2*9.81*C45*AE45/(J45^2*A45))^2+(-2*M45*9.81*C45*0.01/(J45^2*A45^2))^2+(2*M45*9.81*T45/(J45^2*A45))^2+(-4*M45*9.81*C45*Z45/(J45^3*A45))^2)</f>
        <v>2.2472913812185418E-3</v>
      </c>
      <c r="AC45" s="13">
        <f t="shared" si="18"/>
        <v>1.9374415121581104E-4</v>
      </c>
      <c r="AD45" s="6">
        <f>SQRT((J45^2*A45*AC45/(2*9.81*C45))^2+(J45*O45*A45*Z45/(9.81*C45))^2+(J45^2*O45*0.00005/(2*9.81*C45))^2+(-1*J45^2*O45*A45*T45/(2*9.81*C45^2))^2)</f>
        <v>4.9601827137316937E-2</v>
      </c>
      <c r="AE45" s="6">
        <f>SQRT(W45^2+X45^2)</f>
        <v>0.14142135623730953</v>
      </c>
      <c r="AF45" s="4">
        <v>25.5</v>
      </c>
      <c r="AG45" s="5">
        <v>1.294189453125</v>
      </c>
      <c r="AH45" s="5">
        <v>2.6337890625</v>
      </c>
      <c r="AI45" s="7" t="s">
        <v>6</v>
      </c>
      <c r="AJ45" s="5">
        <v>0.35165625</v>
      </c>
      <c r="AK45" s="7" t="s">
        <v>7</v>
      </c>
      <c r="AL45" s="7">
        <v>0</v>
      </c>
    </row>
    <row r="46" spans="1:38" x14ac:dyDescent="0.2">
      <c r="A46" s="2">
        <v>1</v>
      </c>
      <c r="B46" s="2">
        <v>10.9</v>
      </c>
      <c r="C46" s="3">
        <f t="shared" si="19"/>
        <v>1.09E-2</v>
      </c>
      <c r="D46" s="17">
        <f t="shared" si="7"/>
        <v>9.3313155793250824E-5</v>
      </c>
      <c r="E46" s="16">
        <f t="shared" si="8"/>
        <v>3.4066699218750001E-4</v>
      </c>
      <c r="F46" s="5">
        <f t="shared" si="9"/>
        <v>0.34066699218750002</v>
      </c>
      <c r="G46" s="4">
        <v>25.5</v>
      </c>
      <c r="H46" s="5">
        <v>1.294189453125</v>
      </c>
      <c r="I46" s="5">
        <v>2.6337890625</v>
      </c>
      <c r="J46" s="5">
        <f t="shared" si="20"/>
        <v>3.6507927450476374</v>
      </c>
      <c r="K46" s="11">
        <f t="shared" si="10"/>
        <v>8.9560000000000005E-7</v>
      </c>
      <c r="L46" s="12">
        <f t="shared" si="2"/>
        <v>44432.38155540335</v>
      </c>
      <c r="M46" s="5">
        <f t="shared" si="11"/>
        <v>1.339599609375</v>
      </c>
      <c r="N46" s="7">
        <f t="shared" si="21"/>
        <v>2.1494441027465887E-2</v>
      </c>
      <c r="O46" s="6">
        <f t="shared" si="22"/>
        <v>2.1274880838521061E-2</v>
      </c>
      <c r="P46" s="14">
        <f t="shared" si="26"/>
        <v>1.3259159437719281</v>
      </c>
      <c r="Q46" s="5">
        <f t="shared" si="23"/>
        <v>1.339599609375</v>
      </c>
      <c r="R46" s="5">
        <f t="shared" si="14"/>
        <v>1.0320160691442459E-2</v>
      </c>
      <c r="S46" s="5">
        <f t="shared" si="15"/>
        <v>0.05</v>
      </c>
      <c r="T46" s="16">
        <v>5.0000000000000002E-5</v>
      </c>
      <c r="U46" s="13">
        <f t="shared" si="16"/>
        <v>5.0000000000000004E-6</v>
      </c>
      <c r="V46" s="5">
        <v>0.05</v>
      </c>
      <c r="W46" s="5">
        <v>0.1</v>
      </c>
      <c r="X46" s="5">
        <v>0.1</v>
      </c>
      <c r="Y46" s="16">
        <f t="shared" si="24"/>
        <v>8.5608399810321872E-7</v>
      </c>
      <c r="Z46" s="6">
        <f t="shared" si="27"/>
        <v>6.3189829432386491E-2</v>
      </c>
      <c r="AA46" s="5">
        <f t="shared" si="25"/>
        <v>795.60886068157834</v>
      </c>
      <c r="AB46" s="15">
        <f>SQRT((2*9.81*C46*AE46/(J46^2*A46))^2+(-2*M46*9.81*C46*0.01/(J46^2*A46^2))^2+(2*M46*9.81*T46/(J46^2*A46))^2+(-4*M46*9.81*C46*Z46/(J46^3*A46))^2)</f>
        <v>2.3997250372567122E-3</v>
      </c>
      <c r="AC46" s="13">
        <f t="shared" si="18"/>
        <v>2.0003372597717319E-4</v>
      </c>
      <c r="AD46" s="6">
        <f>SQRT((J46^2*A46*AC46/(2*9.81*C46))^2+(J46*O46*A46*Z46/(9.81*C46))^2+(J46^2*O46*0.00005/(2*9.81*C46))^2+(-1*J46^2*O46*A46*T46/(2*9.81*C46^2))^2)</f>
        <v>4.7949571776561256E-2</v>
      </c>
      <c r="AE46" s="6">
        <f>SQRT(W46^2+X46^2)</f>
        <v>0.14142135623730953</v>
      </c>
      <c r="AF46" s="4">
        <v>25.5</v>
      </c>
      <c r="AG46" s="5">
        <v>1.294189453125</v>
      </c>
      <c r="AH46" s="5">
        <v>2.6337890625</v>
      </c>
      <c r="AI46" s="7" t="s">
        <v>6</v>
      </c>
      <c r="AJ46" s="5">
        <v>0.34066699218750002</v>
      </c>
      <c r="AK46" s="7" t="s">
        <v>7</v>
      </c>
      <c r="AL46" s="7">
        <v>0</v>
      </c>
    </row>
    <row r="47" spans="1:38" x14ac:dyDescent="0.2">
      <c r="A47" s="2">
        <v>1</v>
      </c>
      <c r="B47" s="2">
        <v>10.9</v>
      </c>
      <c r="C47" s="3">
        <f t="shared" si="19"/>
        <v>1.09E-2</v>
      </c>
      <c r="D47" s="17">
        <f t="shared" si="7"/>
        <v>9.3313155793250824E-5</v>
      </c>
      <c r="E47" s="16">
        <f t="shared" si="8"/>
        <v>2.4176367187500001E-4</v>
      </c>
      <c r="F47" s="5">
        <f t="shared" si="9"/>
        <v>0.241763671875</v>
      </c>
      <c r="G47" s="4">
        <v>25.5</v>
      </c>
      <c r="H47" s="5">
        <v>0.7152099609375</v>
      </c>
      <c r="I47" s="5">
        <v>1.453125</v>
      </c>
      <c r="J47" s="5">
        <f t="shared" si="20"/>
        <v>2.5908851739047747</v>
      </c>
      <c r="K47" s="11">
        <f t="shared" si="10"/>
        <v>8.9560000000000005E-7</v>
      </c>
      <c r="L47" s="12">
        <f t="shared" si="2"/>
        <v>31532.657878028185</v>
      </c>
      <c r="M47" s="5">
        <f t="shared" si="11"/>
        <v>0.7379150390625</v>
      </c>
      <c r="N47" s="7">
        <f t="shared" si="21"/>
        <v>2.3509074428853076E-2</v>
      </c>
      <c r="O47" s="6">
        <f t="shared" si="22"/>
        <v>2.3041663231599958E-2</v>
      </c>
      <c r="P47" s="14">
        <f t="shared" si="26"/>
        <v>0.72324369362424767</v>
      </c>
      <c r="Q47" s="5">
        <f t="shared" si="23"/>
        <v>0.7379150390625</v>
      </c>
      <c r="R47" s="5">
        <f t="shared" si="14"/>
        <v>2.0285479939317164E-2</v>
      </c>
      <c r="S47" s="5">
        <f t="shared" si="15"/>
        <v>0.05</v>
      </c>
      <c r="T47" s="16">
        <v>5.0000000000000002E-5</v>
      </c>
      <c r="U47" s="13">
        <f t="shared" si="16"/>
        <v>5.0000000000000004E-6</v>
      </c>
      <c r="V47" s="5">
        <v>0.05</v>
      </c>
      <c r="W47" s="5">
        <v>0.1</v>
      </c>
      <c r="X47" s="5">
        <v>0.1</v>
      </c>
      <c r="Y47" s="16">
        <f t="shared" si="24"/>
        <v>8.5608399810321872E-7</v>
      </c>
      <c r="Z47" s="6">
        <f t="shared" si="27"/>
        <v>5.8618534489524546E-2</v>
      </c>
      <c r="AA47" s="5">
        <f t="shared" si="25"/>
        <v>727.93903128194859</v>
      </c>
      <c r="AB47" s="15">
        <f>SQRT((2*9.81*C47*AE47/(J47^2*A47))^2+(-2*M47*9.81*C47*0.01/(J47^2*A47^2))^2+(2*M47*9.81*T47/(J47^2*A47))^2+(-4*M47*9.81*C47*Z47/(J47^3*A47))^2)</f>
        <v>4.6366116374164266E-3</v>
      </c>
      <c r="AC47" s="13">
        <f t="shared" si="18"/>
        <v>2.9067498959547662E-4</v>
      </c>
      <c r="AD47" s="6">
        <f>SQRT((J47^2*A47*AC47/(2*9.81*C47))^2+(J47*O47*A47*Z47/(9.81*C47))^2+(J47^2*O47*0.00005/(2*9.81*C47))^2+(-1*J47^2*O47*A47*T47/(2*9.81*C47^2))^2)</f>
        <v>3.4136283358804975E-2</v>
      </c>
      <c r="AE47" s="6">
        <f>SQRT(W47^2+X47^2)</f>
        <v>0.14142135623730953</v>
      </c>
      <c r="AF47" s="4">
        <v>25.5</v>
      </c>
      <c r="AG47" s="5">
        <v>0.7152099609375</v>
      </c>
      <c r="AH47" s="5">
        <v>1.453125</v>
      </c>
      <c r="AI47" s="7" t="s">
        <v>6</v>
      </c>
      <c r="AJ47" s="5">
        <v>0.241763671875</v>
      </c>
      <c r="AK47" s="7" t="s">
        <v>7</v>
      </c>
      <c r="AL47" s="7">
        <v>0</v>
      </c>
    </row>
    <row r="48" spans="1:38" x14ac:dyDescent="0.2">
      <c r="A48" s="2">
        <v>1</v>
      </c>
      <c r="B48" s="2">
        <v>10.9</v>
      </c>
      <c r="C48" s="3">
        <f t="shared" si="19"/>
        <v>1.09E-2</v>
      </c>
      <c r="D48" s="17">
        <f t="shared" si="7"/>
        <v>9.3313155793250824E-5</v>
      </c>
      <c r="E48" s="16">
        <f t="shared" si="8"/>
        <v>2.4176367187500001E-4</v>
      </c>
      <c r="F48" s="5">
        <f t="shared" si="9"/>
        <v>0.241763671875</v>
      </c>
      <c r="G48" s="4">
        <v>25.5</v>
      </c>
      <c r="H48" s="5">
        <v>0.7152099609375</v>
      </c>
      <c r="I48" s="5">
        <v>1.453125</v>
      </c>
      <c r="J48" s="5">
        <f t="shared" si="20"/>
        <v>2.5908851739047747</v>
      </c>
      <c r="K48" s="11">
        <f t="shared" si="10"/>
        <v>8.9560000000000005E-7</v>
      </c>
      <c r="L48" s="12">
        <f t="shared" si="2"/>
        <v>31532.657878028185</v>
      </c>
      <c r="M48" s="5">
        <f t="shared" si="11"/>
        <v>0.7379150390625</v>
      </c>
      <c r="N48" s="7">
        <f t="shared" si="21"/>
        <v>2.3509074428853076E-2</v>
      </c>
      <c r="O48" s="6">
        <f t="shared" si="22"/>
        <v>2.3041663231599958E-2</v>
      </c>
      <c r="P48" s="14">
        <f t="shared" si="26"/>
        <v>0.72324369362424767</v>
      </c>
      <c r="Q48" s="5">
        <f t="shared" si="23"/>
        <v>0.7379150390625</v>
      </c>
      <c r="R48" s="5">
        <f t="shared" si="14"/>
        <v>2.0285479939317164E-2</v>
      </c>
      <c r="S48" s="5">
        <f t="shared" si="15"/>
        <v>0.05</v>
      </c>
      <c r="T48" s="16">
        <v>5.0000000000000002E-5</v>
      </c>
      <c r="U48" s="13">
        <f t="shared" si="16"/>
        <v>5.0000000000000004E-6</v>
      </c>
      <c r="V48" s="5">
        <v>0.05</v>
      </c>
      <c r="W48" s="5">
        <v>0.1</v>
      </c>
      <c r="X48" s="5">
        <v>0.1</v>
      </c>
      <c r="Y48" s="16">
        <f t="shared" si="24"/>
        <v>8.5608399810321872E-7</v>
      </c>
      <c r="Z48" s="6">
        <f t="shared" si="27"/>
        <v>5.8618534489524546E-2</v>
      </c>
      <c r="AA48" s="5">
        <f t="shared" si="25"/>
        <v>727.93903128194859</v>
      </c>
      <c r="AB48" s="15">
        <f>SQRT((2*9.81*C48*AE48/(J48^2*A48))^2+(-2*M48*9.81*C48*0.01/(J48^2*A48^2))^2+(2*M48*9.81*T48/(J48^2*A48))^2+(-4*M48*9.81*C48*Z48/(J48^3*A48))^2)</f>
        <v>4.6366116374164266E-3</v>
      </c>
      <c r="AC48" s="13">
        <f t="shared" si="18"/>
        <v>2.9067498959547662E-4</v>
      </c>
      <c r="AD48" s="6">
        <f>SQRT((J48^2*A48*AC48/(2*9.81*C48))^2+(J48*O48*A48*Z48/(9.81*C48))^2+(J48^2*O48*0.00005/(2*9.81*C48))^2+(-1*J48^2*O48*A48*T48/(2*9.81*C48^2))^2)</f>
        <v>3.4136283358804975E-2</v>
      </c>
      <c r="AE48" s="6">
        <f>SQRT(W48^2+X48^2)</f>
        <v>0.14142135623730953</v>
      </c>
      <c r="AF48" s="4">
        <v>25.5</v>
      </c>
      <c r="AG48" s="5">
        <v>0.7152099609375</v>
      </c>
      <c r="AH48" s="5">
        <v>1.453125</v>
      </c>
      <c r="AI48" s="7" t="s">
        <v>6</v>
      </c>
      <c r="AJ48" s="5">
        <v>0.241763671875</v>
      </c>
      <c r="AK48" s="7" t="s">
        <v>7</v>
      </c>
      <c r="AL48" s="7">
        <v>0</v>
      </c>
    </row>
    <row r="49" spans="1:38" x14ac:dyDescent="0.2">
      <c r="A49" s="2">
        <v>1</v>
      </c>
      <c r="B49" s="2">
        <v>10.9</v>
      </c>
      <c r="C49" s="3">
        <f t="shared" si="19"/>
        <v>1.09E-2</v>
      </c>
      <c r="D49" s="17">
        <f t="shared" si="7"/>
        <v>9.3313155793250824E-5</v>
      </c>
      <c r="E49" s="16">
        <f t="shared" si="8"/>
        <v>2.4176367187500001E-4</v>
      </c>
      <c r="F49" s="5">
        <f t="shared" si="9"/>
        <v>0.241763671875</v>
      </c>
      <c r="G49" s="4">
        <v>25.5</v>
      </c>
      <c r="H49" s="5">
        <v>0.7152099609375</v>
      </c>
      <c r="I49" s="5">
        <v>1.430419921875</v>
      </c>
      <c r="J49" s="5">
        <f t="shared" si="20"/>
        <v>2.5908851739047747</v>
      </c>
      <c r="K49" s="11">
        <f t="shared" si="10"/>
        <v>8.9560000000000005E-7</v>
      </c>
      <c r="L49" s="12">
        <f t="shared" si="2"/>
        <v>31532.657878028185</v>
      </c>
      <c r="M49" s="5">
        <f t="shared" si="11"/>
        <v>0.7152099609375</v>
      </c>
      <c r="N49" s="7">
        <f t="shared" si="21"/>
        <v>2.2785718292580675E-2</v>
      </c>
      <c r="O49" s="6">
        <f t="shared" si="22"/>
        <v>2.3041663231599958E-2</v>
      </c>
      <c r="P49" s="14">
        <f t="shared" si="26"/>
        <v>0.72324369362424767</v>
      </c>
      <c r="Q49" s="5">
        <f t="shared" si="23"/>
        <v>0.7152099609375</v>
      </c>
      <c r="R49" s="5">
        <f t="shared" si="14"/>
        <v>1.1232691273226993E-2</v>
      </c>
      <c r="S49" s="5">
        <f t="shared" si="15"/>
        <v>0.05</v>
      </c>
      <c r="T49" s="16">
        <v>5.0000000000000002E-5</v>
      </c>
      <c r="U49" s="13">
        <f t="shared" si="16"/>
        <v>5.0000000000000004E-6</v>
      </c>
      <c r="V49" s="5">
        <v>0.05</v>
      </c>
      <c r="W49" s="5">
        <v>0.1</v>
      </c>
      <c r="X49" s="5">
        <v>0.1</v>
      </c>
      <c r="Y49" s="16">
        <f t="shared" si="24"/>
        <v>8.5608399810321872E-7</v>
      </c>
      <c r="Z49" s="6">
        <f t="shared" si="27"/>
        <v>5.8618534489524546E-2</v>
      </c>
      <c r="AA49" s="5">
        <f t="shared" si="25"/>
        <v>727.93903128194859</v>
      </c>
      <c r="AB49" s="15">
        <f>SQRT((2*9.81*C49*AE49/(J49^2*A49))^2+(-2*M49*9.81*C49*0.01/(J49^2*A49^2))^2+(2*M49*9.81*T49/(J49^2*A49))^2+(-4*M49*9.81*C49*Z49/(J49^3*A49))^2)</f>
        <v>4.6287737722961794E-3</v>
      </c>
      <c r="AC49" s="13">
        <f t="shared" si="18"/>
        <v>2.9067498959547662E-4</v>
      </c>
      <c r="AD49" s="6">
        <f>SQRT((J49^2*A49*AC49/(2*9.81*C49))^2+(J49*O49*A49*Z49/(9.81*C49))^2+(J49^2*O49*0.00005/(2*9.81*C49))^2+(-1*J49^2*O49*A49*T49/(2*9.81*C49^2))^2)</f>
        <v>3.4136283358804975E-2</v>
      </c>
      <c r="AE49" s="6">
        <f>SQRT(W49^2+X49^2)</f>
        <v>0.14142135623730953</v>
      </c>
      <c r="AF49" s="4">
        <v>25.5</v>
      </c>
      <c r="AG49" s="5">
        <v>0.7152099609375</v>
      </c>
      <c r="AH49" s="5">
        <v>1.430419921875</v>
      </c>
      <c r="AI49" s="7" t="s">
        <v>6</v>
      </c>
      <c r="AJ49" s="5">
        <v>0.241763671875</v>
      </c>
      <c r="AK49" s="7" t="s">
        <v>7</v>
      </c>
      <c r="AL49" s="7">
        <v>0</v>
      </c>
    </row>
    <row r="50" spans="1:38" x14ac:dyDescent="0.2">
      <c r="A50" s="2">
        <v>1</v>
      </c>
      <c r="B50" s="2">
        <v>10.9</v>
      </c>
      <c r="C50" s="3">
        <f t="shared" si="19"/>
        <v>1.09E-2</v>
      </c>
      <c r="D50" s="17">
        <f t="shared" si="7"/>
        <v>9.3313155793250824E-5</v>
      </c>
      <c r="E50" s="16">
        <f t="shared" si="8"/>
        <v>2.4176367187500001E-4</v>
      </c>
      <c r="F50" s="5">
        <f t="shared" si="9"/>
        <v>0.241763671875</v>
      </c>
      <c r="G50" s="4">
        <v>25.5</v>
      </c>
      <c r="H50" s="5">
        <v>0.7152099609375</v>
      </c>
      <c r="I50" s="5">
        <v>1.430419921875</v>
      </c>
      <c r="J50" s="5">
        <f t="shared" si="20"/>
        <v>2.5908851739047747</v>
      </c>
      <c r="K50" s="11">
        <f t="shared" si="10"/>
        <v>8.9560000000000005E-7</v>
      </c>
      <c r="L50" s="12">
        <f t="shared" si="2"/>
        <v>31532.657878028185</v>
      </c>
      <c r="M50" s="5">
        <f t="shared" si="11"/>
        <v>0.7152099609375</v>
      </c>
      <c r="N50" s="7">
        <f t="shared" si="21"/>
        <v>2.2785718292580675E-2</v>
      </c>
      <c r="O50" s="6">
        <f t="shared" si="22"/>
        <v>2.3041663231599958E-2</v>
      </c>
      <c r="P50" s="14">
        <f t="shared" si="26"/>
        <v>0.72324369362424767</v>
      </c>
      <c r="Q50" s="5">
        <f t="shared" si="23"/>
        <v>0.7152099609375</v>
      </c>
      <c r="R50" s="5">
        <f t="shared" si="14"/>
        <v>1.1232691273226993E-2</v>
      </c>
      <c r="S50" s="5">
        <f t="shared" si="15"/>
        <v>0.05</v>
      </c>
      <c r="T50" s="16">
        <v>5.0000000000000002E-5</v>
      </c>
      <c r="U50" s="13">
        <f t="shared" si="16"/>
        <v>5.0000000000000004E-6</v>
      </c>
      <c r="V50" s="5">
        <v>0.05</v>
      </c>
      <c r="W50" s="5">
        <v>0.1</v>
      </c>
      <c r="X50" s="5">
        <v>0.1</v>
      </c>
      <c r="Y50" s="16">
        <f t="shared" si="24"/>
        <v>8.5608399810321872E-7</v>
      </c>
      <c r="Z50" s="6">
        <f t="shared" si="27"/>
        <v>5.8618534489524546E-2</v>
      </c>
      <c r="AA50" s="5">
        <f t="shared" si="25"/>
        <v>727.93903128194859</v>
      </c>
      <c r="AB50" s="15">
        <f>SQRT((2*9.81*C50*AE50/(J50^2*A50))^2+(-2*M50*9.81*C50*0.01/(J50^2*A50^2))^2+(2*M50*9.81*T50/(J50^2*A50))^2+(-4*M50*9.81*C50*Z50/(J50^3*A50))^2)</f>
        <v>4.6287737722961794E-3</v>
      </c>
      <c r="AC50" s="13">
        <f t="shared" si="18"/>
        <v>2.9067498959547662E-4</v>
      </c>
      <c r="AD50" s="6">
        <f>SQRT((J50^2*A50*AC50/(2*9.81*C50))^2+(J50*O50*A50*Z50/(9.81*C50))^2+(J50^2*O50*0.00005/(2*9.81*C50))^2+(-1*J50^2*O50*A50*T50/(2*9.81*C50^2))^2)</f>
        <v>3.4136283358804975E-2</v>
      </c>
      <c r="AE50" s="6">
        <f>SQRT(W50^2+X50^2)</f>
        <v>0.14142135623730953</v>
      </c>
      <c r="AF50" s="4">
        <v>25.5</v>
      </c>
      <c r="AG50" s="5">
        <v>0.7152099609375</v>
      </c>
      <c r="AH50" s="5">
        <v>1.430419921875</v>
      </c>
      <c r="AI50" s="7" t="s">
        <v>6</v>
      </c>
      <c r="AJ50" s="5">
        <v>0.241763671875</v>
      </c>
      <c r="AK50" s="7" t="s">
        <v>7</v>
      </c>
      <c r="AL50" s="7">
        <v>0</v>
      </c>
    </row>
    <row r="51" spans="1:38" x14ac:dyDescent="0.2">
      <c r="A51" s="2">
        <v>1</v>
      </c>
      <c r="B51" s="2">
        <v>10.9</v>
      </c>
      <c r="C51" s="3">
        <f t="shared" si="19"/>
        <v>1.09E-2</v>
      </c>
      <c r="D51" s="17">
        <f t="shared" si="7"/>
        <v>9.3313155793250824E-5</v>
      </c>
      <c r="E51" s="16">
        <f t="shared" si="8"/>
        <v>2.5275292968750002E-4</v>
      </c>
      <c r="F51" s="5">
        <f t="shared" si="9"/>
        <v>0.25275292968750002</v>
      </c>
      <c r="G51" s="4">
        <v>25.5</v>
      </c>
      <c r="H51" s="5">
        <v>0.7265625</v>
      </c>
      <c r="I51" s="5">
        <v>1.453125</v>
      </c>
      <c r="J51" s="5">
        <f t="shared" si="20"/>
        <v>2.7086526818095376</v>
      </c>
      <c r="K51" s="11">
        <f t="shared" si="10"/>
        <v>8.9560000000000005E-7</v>
      </c>
      <c r="L51" s="12">
        <f t="shared" si="2"/>
        <v>32965.960508847653</v>
      </c>
      <c r="M51" s="5">
        <f t="shared" si="11"/>
        <v>0.7265625</v>
      </c>
      <c r="N51" s="7">
        <f t="shared" si="21"/>
        <v>2.1178336178803336E-2</v>
      </c>
      <c r="O51" s="6">
        <f t="shared" si="22"/>
        <v>2.2800494571879694E-2</v>
      </c>
      <c r="P51" s="14">
        <f t="shared" si="26"/>
        <v>0.78221368277087122</v>
      </c>
      <c r="Q51" s="5">
        <f t="shared" si="23"/>
        <v>0.7265625</v>
      </c>
      <c r="R51" s="5">
        <f t="shared" si="14"/>
        <v>7.6595176286790495E-2</v>
      </c>
      <c r="S51" s="5">
        <f t="shared" si="15"/>
        <v>0.05</v>
      </c>
      <c r="T51" s="16">
        <v>5.0000000000000002E-5</v>
      </c>
      <c r="U51" s="13">
        <f t="shared" si="16"/>
        <v>5.0000000000000004E-6</v>
      </c>
      <c r="V51" s="5">
        <v>0.05</v>
      </c>
      <c r="W51" s="5">
        <v>0.1</v>
      </c>
      <c r="X51" s="5">
        <v>0.1</v>
      </c>
      <c r="Y51" s="16">
        <f t="shared" si="24"/>
        <v>8.5608399810321872E-7</v>
      </c>
      <c r="Z51" s="6">
        <f t="shared" si="27"/>
        <v>5.9064904631221472E-2</v>
      </c>
      <c r="AA51" s="5">
        <f t="shared" si="25"/>
        <v>734.58932812359387</v>
      </c>
      <c r="AB51" s="15">
        <f>SQRT((2*9.81*C51*AE51/(J51^2*A51))^2+(-2*M51*9.81*C51*0.01/(J51^2*A51^2))^2+(2*M51*9.81*T51/(J51^2*A51))^2+(-4*M51*9.81*C51*Z51/(J51^3*A51))^2)</f>
        <v>4.2308735052639561E-3</v>
      </c>
      <c r="AC51" s="13">
        <f t="shared" si="18"/>
        <v>2.7618353417841265E-4</v>
      </c>
      <c r="AD51" s="6">
        <f>SQRT((J51^2*A51*AC51/(2*9.81*C51))^2+(J51*O51*A51*Z51/(9.81*C51))^2+(J51^2*O51*0.00005/(2*9.81*C51))^2+(-1*J51^2*O51*A51*T51/(2*9.81*C51^2))^2)</f>
        <v>3.5586670207672998E-2</v>
      </c>
      <c r="AE51" s="6">
        <f>SQRT(W51^2+X51^2)</f>
        <v>0.14142135623730953</v>
      </c>
      <c r="AF51" s="4">
        <v>25.5</v>
      </c>
      <c r="AG51" s="5">
        <v>0.7265625</v>
      </c>
      <c r="AH51" s="5">
        <v>1.453125</v>
      </c>
      <c r="AI51" s="7" t="s">
        <v>6</v>
      </c>
      <c r="AJ51" s="5">
        <v>0.25275292968750002</v>
      </c>
      <c r="AK51" s="7" t="s">
        <v>7</v>
      </c>
      <c r="AL51" s="7">
        <v>0</v>
      </c>
    </row>
    <row r="52" spans="1:38" x14ac:dyDescent="0.2">
      <c r="A52" s="2">
        <v>1</v>
      </c>
      <c r="B52" s="2">
        <v>10.9</v>
      </c>
      <c r="C52" s="3">
        <f t="shared" si="19"/>
        <v>1.09E-2</v>
      </c>
      <c r="D52" s="17">
        <f t="shared" si="7"/>
        <v>9.3313155793250824E-5</v>
      </c>
      <c r="E52" s="16">
        <f t="shared" si="8"/>
        <v>1.5384960937500001E-4</v>
      </c>
      <c r="F52" s="5">
        <f t="shared" si="9"/>
        <v>0.153849609375</v>
      </c>
      <c r="G52" s="4">
        <v>25.5</v>
      </c>
      <c r="H52" s="5">
        <v>0.340576171875</v>
      </c>
      <c r="I52" s="5">
        <v>0.703857421875</v>
      </c>
      <c r="J52" s="5">
        <f t="shared" si="20"/>
        <v>1.6487451106666751</v>
      </c>
      <c r="K52" s="11">
        <f t="shared" si="10"/>
        <v>8.9560000000000005E-7</v>
      </c>
      <c r="L52" s="12">
        <f t="shared" si="2"/>
        <v>20066.236831472484</v>
      </c>
      <c r="M52" s="5">
        <f t="shared" si="11"/>
        <v>0.36328125</v>
      </c>
      <c r="N52" s="7">
        <f t="shared" si="21"/>
        <v>2.8579948567823889E-2</v>
      </c>
      <c r="O52" s="6">
        <f t="shared" si="22"/>
        <v>2.5727364766218924E-2</v>
      </c>
      <c r="P52" s="14">
        <f t="shared" si="26"/>
        <v>0.32702190521085334</v>
      </c>
      <c r="Q52" s="5">
        <f t="shared" si="23"/>
        <v>0.36328125</v>
      </c>
      <c r="R52" s="5">
        <f t="shared" si="14"/>
        <v>0.11087741894772397</v>
      </c>
      <c r="S52" s="5">
        <f t="shared" si="15"/>
        <v>0.05</v>
      </c>
      <c r="T52" s="16">
        <v>5.0000000000000002E-5</v>
      </c>
      <c r="U52" s="13">
        <f t="shared" si="16"/>
        <v>5.0000000000000004E-6</v>
      </c>
      <c r="V52" s="5">
        <v>0.05</v>
      </c>
      <c r="W52" s="5">
        <v>0.1</v>
      </c>
      <c r="X52" s="5">
        <v>0.1</v>
      </c>
      <c r="Y52" s="16">
        <f t="shared" si="24"/>
        <v>8.5608399810321872E-7</v>
      </c>
      <c r="Z52" s="6">
        <f t="shared" si="27"/>
        <v>5.5677088608933549E-2</v>
      </c>
      <c r="AA52" s="5">
        <f t="shared" si="25"/>
        <v>683.84738633391316</v>
      </c>
      <c r="AB52" s="15">
        <f>SQRT((2*9.81*C52*AE52/(J52^2*A52))^2+(-2*M52*9.81*C52*0.01/(J52^2*A52^2))^2+(2*M52*9.81*T52/(J52^2*A52))^2+(-4*M52*9.81*C52*Z52/(J52^3*A52))^2)</f>
        <v>1.129643455074472E-2</v>
      </c>
      <c r="AC52" s="13">
        <f t="shared" si="18"/>
        <v>5.0627760216582596E-4</v>
      </c>
      <c r="AD52" s="6">
        <f>SQRT((J52^2*A52*AC52/(2*9.81*C52))^2+(J52*O52*A52*Z52/(9.81*C52))^2+(J52^2*O52*0.00005/(2*9.81*C52))^2+(-1*J52^2*O52*A52*T52/(2*9.81*C52^2))^2)</f>
        <v>2.3053937059653546E-2</v>
      </c>
      <c r="AE52" s="6">
        <f>SQRT(W52^2+X52^2)</f>
        <v>0.14142135623730953</v>
      </c>
      <c r="AF52" s="4">
        <v>25.5</v>
      </c>
      <c r="AG52" s="5">
        <v>0.340576171875</v>
      </c>
      <c r="AH52" s="5">
        <v>0.703857421875</v>
      </c>
      <c r="AI52" s="7" t="s">
        <v>6</v>
      </c>
      <c r="AJ52" s="5">
        <v>0.153849609375</v>
      </c>
      <c r="AK52" s="7" t="s">
        <v>7</v>
      </c>
      <c r="AL52" s="7">
        <v>0</v>
      </c>
    </row>
    <row r="53" spans="1:38" x14ac:dyDescent="0.2">
      <c r="A53" s="2">
        <v>1</v>
      </c>
      <c r="B53" s="2">
        <v>10.9</v>
      </c>
      <c r="C53" s="3">
        <f t="shared" si="19"/>
        <v>1.09E-2</v>
      </c>
      <c r="D53" s="17">
        <f t="shared" si="7"/>
        <v>9.3313155793250824E-5</v>
      </c>
      <c r="E53" s="16">
        <f t="shared" si="8"/>
        <v>1.5384960937500001E-4</v>
      </c>
      <c r="F53" s="5">
        <f t="shared" si="9"/>
        <v>0.153849609375</v>
      </c>
      <c r="G53" s="4">
        <v>25.5</v>
      </c>
      <c r="H53" s="5">
        <v>0.3519287109375</v>
      </c>
      <c r="I53" s="5">
        <v>0.6925048828125</v>
      </c>
      <c r="J53" s="5">
        <f t="shared" si="20"/>
        <v>1.6487451106666751</v>
      </c>
      <c r="K53" s="11">
        <f t="shared" si="10"/>
        <v>8.9560000000000005E-7</v>
      </c>
      <c r="L53" s="12">
        <f t="shared" si="2"/>
        <v>20066.236831472484</v>
      </c>
      <c r="M53" s="5">
        <f t="shared" si="11"/>
        <v>0.340576171875</v>
      </c>
      <c r="N53" s="7">
        <f t="shared" si="21"/>
        <v>2.6793701782334894E-2</v>
      </c>
      <c r="O53" s="6">
        <f t="shared" si="22"/>
        <v>2.5727364766218924E-2</v>
      </c>
      <c r="P53" s="14">
        <f t="shared" si="26"/>
        <v>0.32702190521085334</v>
      </c>
      <c r="Q53" s="5">
        <f t="shared" si="23"/>
        <v>0.340576171875</v>
      </c>
      <c r="R53" s="5">
        <f t="shared" si="14"/>
        <v>4.1447580263491227E-2</v>
      </c>
      <c r="S53" s="5">
        <f t="shared" si="15"/>
        <v>0.05</v>
      </c>
      <c r="T53" s="16">
        <v>5.0000000000000002E-5</v>
      </c>
      <c r="U53" s="13">
        <f t="shared" si="16"/>
        <v>5.0000000000000004E-6</v>
      </c>
      <c r="V53" s="5">
        <v>0.05</v>
      </c>
      <c r="W53" s="5">
        <v>0.1</v>
      </c>
      <c r="X53" s="5">
        <v>0.1</v>
      </c>
      <c r="Y53" s="16">
        <f t="shared" si="24"/>
        <v>8.5608399810321872E-7</v>
      </c>
      <c r="Z53" s="6">
        <f t="shared" si="27"/>
        <v>5.5677088608933549E-2</v>
      </c>
      <c r="AA53" s="5">
        <f t="shared" si="25"/>
        <v>683.84738633391316</v>
      </c>
      <c r="AB53" s="15">
        <f>SQRT((2*9.81*C53*AE53/(J53^2*A53))^2+(-2*M53*9.81*C53*0.01/(J53^2*A53^2))^2+(2*M53*9.81*T53/(J53^2*A53))^2+(-4*M53*9.81*C53*Z53/(J53^3*A53))^2)</f>
        <v>1.1275915944353936E-2</v>
      </c>
      <c r="AC53" s="13">
        <f t="shared" si="18"/>
        <v>5.0627760216582596E-4</v>
      </c>
      <c r="AD53" s="6">
        <f>SQRT((J53^2*A53*AC53/(2*9.81*C53))^2+(J53*O53*A53*Z53/(9.81*C53))^2+(J53^2*O53*0.00005/(2*9.81*C53))^2+(-1*J53^2*O53*A53*T53/(2*9.81*C53^2))^2)</f>
        <v>2.3053937059653546E-2</v>
      </c>
      <c r="AE53" s="6">
        <f>SQRT(W53^2+X53^2)</f>
        <v>0.14142135623730953</v>
      </c>
      <c r="AF53" s="4">
        <v>25.5</v>
      </c>
      <c r="AG53" s="5">
        <v>0.3519287109375</v>
      </c>
      <c r="AH53" s="5">
        <v>0.6925048828125</v>
      </c>
      <c r="AI53" s="7" t="s">
        <v>6</v>
      </c>
      <c r="AJ53" s="5">
        <v>0.153849609375</v>
      </c>
      <c r="AK53" s="7" t="s">
        <v>7</v>
      </c>
      <c r="AL53" s="7">
        <v>0</v>
      </c>
    </row>
    <row r="54" spans="1:38" x14ac:dyDescent="0.2">
      <c r="A54" s="2">
        <v>1</v>
      </c>
      <c r="B54" s="2">
        <v>10.9</v>
      </c>
      <c r="C54" s="3">
        <f t="shared" si="19"/>
        <v>1.09E-2</v>
      </c>
      <c r="D54" s="17">
        <f t="shared" si="7"/>
        <v>9.3313155793250824E-5</v>
      </c>
      <c r="E54" s="16">
        <f t="shared" si="8"/>
        <v>1.4286035156249998E-4</v>
      </c>
      <c r="F54" s="5">
        <f t="shared" si="9"/>
        <v>0.14286035156249999</v>
      </c>
      <c r="G54" s="4">
        <v>25.5</v>
      </c>
      <c r="H54" s="5">
        <v>0.3519287109375</v>
      </c>
      <c r="I54" s="5">
        <v>0.6925048828125</v>
      </c>
      <c r="J54" s="5">
        <f t="shared" si="20"/>
        <v>1.5309776027619124</v>
      </c>
      <c r="K54" s="11">
        <f t="shared" si="10"/>
        <v>8.9560000000000005E-7</v>
      </c>
      <c r="L54" s="12">
        <f t="shared" si="2"/>
        <v>18632.934200653021</v>
      </c>
      <c r="M54" s="5">
        <f t="shared" si="11"/>
        <v>0.340576171875</v>
      </c>
      <c r="N54" s="7">
        <f t="shared" si="21"/>
        <v>3.1074352362944618E-2</v>
      </c>
      <c r="O54" s="6">
        <f t="shared" si="22"/>
        <v>2.621224118976442E-2</v>
      </c>
      <c r="P54" s="14">
        <f t="shared" si="26"/>
        <v>0.28728723470741419</v>
      </c>
      <c r="Q54" s="5">
        <f t="shared" si="23"/>
        <v>0.340576171875</v>
      </c>
      <c r="R54" s="5">
        <f t="shared" si="14"/>
        <v>0.1854900974693762</v>
      </c>
      <c r="S54" s="5">
        <f t="shared" si="15"/>
        <v>0.05</v>
      </c>
      <c r="T54" s="16">
        <v>5.0000000000000002E-5</v>
      </c>
      <c r="U54" s="13">
        <f t="shared" si="16"/>
        <v>5.0000000000000004E-6</v>
      </c>
      <c r="V54" s="5">
        <v>0.05</v>
      </c>
      <c r="W54" s="5">
        <v>0.1</v>
      </c>
      <c r="X54" s="5">
        <v>0.1</v>
      </c>
      <c r="Y54" s="16">
        <f t="shared" si="24"/>
        <v>8.5608399810321872E-7</v>
      </c>
      <c r="Z54" s="6">
        <f t="shared" si="27"/>
        <v>5.5393320643644509E-2</v>
      </c>
      <c r="AA54" s="5">
        <f t="shared" si="25"/>
        <v>679.56714102294677</v>
      </c>
      <c r="AB54" s="15">
        <f>SQRT((2*9.81*C54*AE54/(J54^2*A54))^2+(-2*M54*9.81*C54*0.01/(J54^2*A54^2))^2+(2*M54*9.81*T54/(J54^2*A54))^2+(-4*M54*9.81*C54*Z54/(J54^3*A54))^2)</f>
        <v>1.3102289323034947E-2</v>
      </c>
      <c r="AC54" s="13">
        <f t="shared" si="18"/>
        <v>5.5719839263504889E-4</v>
      </c>
      <c r="AD54" s="6">
        <f>SQRT((J54^2*A54*AC54/(2*9.81*C54))^2+(J54*O54*A54*Z54/(9.81*C54))^2+(J54^2*O54*0.00005/(2*9.81*C54))^2+(-1*J54^2*O54*A54*T54/(2*9.81*C54^2))^2)</f>
        <v>2.1707519632098608E-2</v>
      </c>
      <c r="AE54" s="6">
        <f>SQRT(W54^2+X54^2)</f>
        <v>0.14142135623730953</v>
      </c>
      <c r="AF54" s="4">
        <v>25.5</v>
      </c>
      <c r="AG54" s="5">
        <v>0.3519287109375</v>
      </c>
      <c r="AH54" s="5">
        <v>0.6925048828125</v>
      </c>
      <c r="AI54" s="7" t="s">
        <v>6</v>
      </c>
      <c r="AJ54" s="5">
        <v>0.14286035156249999</v>
      </c>
      <c r="AK54" s="7" t="s">
        <v>7</v>
      </c>
      <c r="AL54" s="7">
        <v>0</v>
      </c>
    </row>
    <row r="55" spans="1:38" x14ac:dyDescent="0.2">
      <c r="A55" s="2">
        <v>1</v>
      </c>
      <c r="B55" s="2">
        <v>10.9</v>
      </c>
      <c r="C55" s="3">
        <f t="shared" si="19"/>
        <v>1.09E-2</v>
      </c>
      <c r="D55" s="17">
        <f t="shared" si="7"/>
        <v>9.3313155793250824E-5</v>
      </c>
      <c r="E55" s="16">
        <f t="shared" si="8"/>
        <v>1.4286035156249998E-4</v>
      </c>
      <c r="F55" s="5">
        <f t="shared" si="9"/>
        <v>0.14286035156249999</v>
      </c>
      <c r="G55" s="4">
        <v>25.5</v>
      </c>
      <c r="H55" s="5">
        <v>0.340576171875</v>
      </c>
      <c r="I55" s="5">
        <v>0.6925048828125</v>
      </c>
      <c r="J55" s="5">
        <f t="shared" si="20"/>
        <v>1.5309776027619124</v>
      </c>
      <c r="K55" s="11">
        <f t="shared" si="10"/>
        <v>8.9560000000000005E-7</v>
      </c>
      <c r="L55" s="12">
        <f t="shared" si="2"/>
        <v>18632.934200653021</v>
      </c>
      <c r="M55" s="5">
        <f t="shared" si="11"/>
        <v>0.3519287109375</v>
      </c>
      <c r="N55" s="7">
        <f t="shared" si="21"/>
        <v>3.211016410837611E-2</v>
      </c>
      <c r="O55" s="6">
        <f t="shared" si="22"/>
        <v>2.621224118976442E-2</v>
      </c>
      <c r="P55" s="14">
        <f t="shared" si="26"/>
        <v>0.28728723470741419</v>
      </c>
      <c r="Q55" s="5">
        <f t="shared" si="23"/>
        <v>0.3519287109375</v>
      </c>
      <c r="R55" s="5">
        <f t="shared" si="14"/>
        <v>0.22500643405168874</v>
      </c>
      <c r="S55" s="5">
        <f t="shared" si="15"/>
        <v>0.05</v>
      </c>
      <c r="T55" s="16">
        <v>5.0000000000000002E-5</v>
      </c>
      <c r="U55" s="13">
        <f t="shared" si="16"/>
        <v>5.0000000000000004E-6</v>
      </c>
      <c r="V55" s="5">
        <v>0.05</v>
      </c>
      <c r="W55" s="5">
        <v>0.1</v>
      </c>
      <c r="X55" s="5">
        <v>0.1</v>
      </c>
      <c r="Y55" s="16">
        <f t="shared" si="24"/>
        <v>8.5608399810321872E-7</v>
      </c>
      <c r="Z55" s="6">
        <f t="shared" si="27"/>
        <v>5.5393320643644509E-2</v>
      </c>
      <c r="AA55" s="5">
        <f t="shared" si="25"/>
        <v>679.56714102294677</v>
      </c>
      <c r="AB55" s="15">
        <f>SQRT((2*9.81*C55*AE55/(J55^2*A55))^2+(-2*M55*9.81*C55*0.01/(J55^2*A55^2))^2+(2*M55*9.81*T55/(J55^2*A55))^2+(-4*M55*9.81*C55*Z55/(J55^3*A55))^2)</f>
        <v>1.3115663110300458E-2</v>
      </c>
      <c r="AC55" s="13">
        <f t="shared" si="18"/>
        <v>5.5719839263504889E-4</v>
      </c>
      <c r="AD55" s="6">
        <f>SQRT((J55^2*A55*AC55/(2*9.81*C55))^2+(J55*O55*A55*Z55/(9.81*C55))^2+(J55^2*O55*0.00005/(2*9.81*C55))^2+(-1*J55^2*O55*A55*T55/(2*9.81*C55^2))^2)</f>
        <v>2.1707519632098608E-2</v>
      </c>
      <c r="AE55" s="6">
        <f>SQRT(W55^2+X55^2)</f>
        <v>0.14142135623730953</v>
      </c>
      <c r="AF55" s="4">
        <v>25.5</v>
      </c>
      <c r="AG55" s="5">
        <v>0.340576171875</v>
      </c>
      <c r="AH55" s="5">
        <v>0.6925048828125</v>
      </c>
      <c r="AI55" s="7" t="s">
        <v>6</v>
      </c>
      <c r="AJ55" s="5">
        <v>0.14286035156249999</v>
      </c>
      <c r="AK55" s="7" t="s">
        <v>7</v>
      </c>
      <c r="AL55" s="7">
        <v>0</v>
      </c>
    </row>
    <row r="56" spans="1:38" x14ac:dyDescent="0.2">
      <c r="A56" s="2">
        <v>1</v>
      </c>
      <c r="B56" s="2">
        <v>10.9</v>
      </c>
      <c r="C56" s="3">
        <f t="shared" si="19"/>
        <v>1.09E-2</v>
      </c>
      <c r="D56" s="17">
        <f t="shared" si="7"/>
        <v>9.3313155793250824E-5</v>
      </c>
      <c r="E56" s="16">
        <f t="shared" si="8"/>
        <v>1.5384960937500001E-4</v>
      </c>
      <c r="F56" s="5">
        <f t="shared" si="9"/>
        <v>0.153849609375</v>
      </c>
      <c r="G56" s="4">
        <v>25.5</v>
      </c>
      <c r="H56" s="5">
        <v>0.340576171875</v>
      </c>
      <c r="I56" s="5">
        <v>0.6925048828125</v>
      </c>
      <c r="J56" s="5">
        <f t="shared" si="20"/>
        <v>1.6487451106666751</v>
      </c>
      <c r="K56" s="11">
        <f t="shared" si="10"/>
        <v>8.9560000000000005E-7</v>
      </c>
      <c r="L56" s="12">
        <f t="shared" si="2"/>
        <v>20066.236831472484</v>
      </c>
      <c r="M56" s="5">
        <f t="shared" si="11"/>
        <v>0.3519287109375</v>
      </c>
      <c r="N56" s="7">
        <f t="shared" si="21"/>
        <v>2.7686825175079394E-2</v>
      </c>
      <c r="O56" s="6">
        <f t="shared" si="22"/>
        <v>2.5727364766218924E-2</v>
      </c>
      <c r="P56" s="14">
        <f t="shared" si="26"/>
        <v>0.32702190521085334</v>
      </c>
      <c r="Q56" s="5">
        <f t="shared" si="23"/>
        <v>0.3519287109375</v>
      </c>
      <c r="R56" s="5">
        <f t="shared" si="14"/>
        <v>7.61624996056076E-2</v>
      </c>
      <c r="S56" s="5">
        <f t="shared" si="15"/>
        <v>0.05</v>
      </c>
      <c r="T56" s="16">
        <v>5.0000000000000002E-5</v>
      </c>
      <c r="U56" s="13">
        <f t="shared" si="16"/>
        <v>5.0000000000000004E-6</v>
      </c>
      <c r="V56" s="5">
        <v>0.05</v>
      </c>
      <c r="W56" s="5">
        <v>0.1</v>
      </c>
      <c r="X56" s="5">
        <v>0.1</v>
      </c>
      <c r="Y56" s="16">
        <f t="shared" si="24"/>
        <v>8.5608399810321872E-7</v>
      </c>
      <c r="Z56" s="6">
        <f t="shared" si="27"/>
        <v>5.5677088608933549E-2</v>
      </c>
      <c r="AA56" s="5">
        <f t="shared" si="25"/>
        <v>683.84738633391316</v>
      </c>
      <c r="AB56" s="15">
        <f>SQRT((2*9.81*C56*AE56/(J56^2*A56))^2+(-2*M56*9.81*C56*0.01/(J56^2*A56^2))^2+(2*M56*9.81*T56/(J56^2*A56))^2+(-4*M56*9.81*C56*Z56/(J56^3*A56))^2)</f>
        <v>1.128601443670201E-2</v>
      </c>
      <c r="AC56" s="13">
        <f t="shared" si="18"/>
        <v>5.0627760216582596E-4</v>
      </c>
      <c r="AD56" s="6">
        <f>SQRT((J56^2*A56*AC56/(2*9.81*C56))^2+(J56*O56*A56*Z56/(9.81*C56))^2+(J56^2*O56*0.00005/(2*9.81*C56))^2+(-1*J56^2*O56*A56*T56/(2*9.81*C56^2))^2)</f>
        <v>2.3053937059653546E-2</v>
      </c>
      <c r="AE56" s="6">
        <f>SQRT(W56^2+X56^2)</f>
        <v>0.14142135623730953</v>
      </c>
      <c r="AF56" s="4">
        <v>25.5</v>
      </c>
      <c r="AG56" s="5">
        <v>0.340576171875</v>
      </c>
      <c r="AH56" s="5">
        <v>0.6925048828125</v>
      </c>
      <c r="AI56" s="7" t="s">
        <v>6</v>
      </c>
      <c r="AJ56" s="5">
        <v>0.153849609375</v>
      </c>
      <c r="AK56" s="7" t="s">
        <v>7</v>
      </c>
      <c r="AL56" s="7">
        <v>0</v>
      </c>
    </row>
    <row r="57" spans="1:38" x14ac:dyDescent="0.2">
      <c r="A57" s="2">
        <v>1</v>
      </c>
      <c r="B57" s="2">
        <v>10.9</v>
      </c>
      <c r="C57" s="3">
        <f t="shared" si="19"/>
        <v>1.09E-2</v>
      </c>
      <c r="D57" s="17">
        <f t="shared" si="7"/>
        <v>9.3313155793250824E-5</v>
      </c>
      <c r="E57" s="16">
        <f t="shared" si="8"/>
        <v>5.4946289062500002E-5</v>
      </c>
      <c r="F57" s="5">
        <f t="shared" si="9"/>
        <v>5.4946289062500001E-2</v>
      </c>
      <c r="G57" s="4">
        <v>25.5</v>
      </c>
      <c r="H57" s="5">
        <v>0.1475830078125</v>
      </c>
      <c r="I57" s="5">
        <v>0.295166015625</v>
      </c>
      <c r="J57" s="5">
        <f t="shared" si="20"/>
        <v>0.58883753952381246</v>
      </c>
      <c r="K57" s="11">
        <f t="shared" si="10"/>
        <v>8.9560000000000005E-7</v>
      </c>
      <c r="L57" s="12">
        <f t="shared" si="2"/>
        <v>7166.5131540973152</v>
      </c>
      <c r="M57" s="5">
        <f t="shared" si="11"/>
        <v>0.1475830078125</v>
      </c>
      <c r="N57" s="7">
        <f t="shared" si="21"/>
        <v>9.1027136188519112E-2</v>
      </c>
      <c r="O57" s="6">
        <f t="shared" si="22"/>
        <v>3.3920339519470606E-2</v>
      </c>
      <c r="P57" s="14">
        <f t="shared" si="26"/>
        <v>5.4995311748982367E-2</v>
      </c>
      <c r="Q57" s="5">
        <f t="shared" si="23"/>
        <v>0.1475830078125</v>
      </c>
      <c r="R57" s="5">
        <f t="shared" si="14"/>
        <v>1.6835561635893603</v>
      </c>
      <c r="S57" s="5">
        <f t="shared" si="15"/>
        <v>0.05</v>
      </c>
      <c r="T57" s="16">
        <v>5.0000000000000002E-5</v>
      </c>
      <c r="U57" s="13">
        <f t="shared" si="16"/>
        <v>5.0000000000000004E-6</v>
      </c>
      <c r="V57" s="5">
        <v>0.05</v>
      </c>
      <c r="W57" s="5">
        <v>0.1</v>
      </c>
      <c r="X57" s="5">
        <v>0.1</v>
      </c>
      <c r="Y57" s="16">
        <f t="shared" si="24"/>
        <v>8.5608399810321872E-7</v>
      </c>
      <c r="Z57" s="6">
        <f t="shared" si="27"/>
        <v>5.3854644897755502E-2</v>
      </c>
      <c r="AA57" s="5">
        <f t="shared" si="25"/>
        <v>656.2678617943385</v>
      </c>
      <c r="AB57" s="15">
        <f>SQRT((2*9.81*C57*AE57/(J57^2*A57))^2+(-2*M57*9.81*C57*0.01/(J57^2*A57^2))^2+(2*M57*9.81*T57/(J57^2*A57))^2+(-4*M57*9.81*C57*Z57/(J57^3*A57))^2)</f>
        <v>8.8807340021680281E-2</v>
      </c>
      <c r="AC57" s="13">
        <f t="shared" si="18"/>
        <v>2.0595200352491274E-3</v>
      </c>
      <c r="AD57" s="6">
        <f>SQRT((J57^2*A57*AC57/(2*9.81*C57))^2+(J57*O57*A57*Z57/(9.81*C57))^2+(J57^2*O57*0.00005/(2*9.81*C57))^2+(-1*J57^2*O57*A57*T57/(2*9.81*C57^2))^2)</f>
        <v>1.0602363951942121E-2</v>
      </c>
      <c r="AE57" s="6">
        <f>SQRT(W57^2+X57^2)</f>
        <v>0.14142135623730953</v>
      </c>
      <c r="AF57" s="4">
        <v>25.5</v>
      </c>
      <c r="AG57" s="5">
        <v>0.1475830078125</v>
      </c>
      <c r="AH57" s="5">
        <v>0.295166015625</v>
      </c>
      <c r="AI57" s="7" t="s">
        <v>6</v>
      </c>
      <c r="AJ57" s="5">
        <v>5.4946289062500001E-2</v>
      </c>
      <c r="AK57" s="7" t="s">
        <v>7</v>
      </c>
      <c r="AL57" s="7">
        <v>0</v>
      </c>
    </row>
    <row r="58" spans="1:38" x14ac:dyDescent="0.2">
      <c r="A58" s="2">
        <v>1</v>
      </c>
      <c r="B58" s="2">
        <v>10.9</v>
      </c>
      <c r="C58" s="3">
        <f t="shared" si="19"/>
        <v>1.09E-2</v>
      </c>
      <c r="D58" s="17">
        <f t="shared" si="7"/>
        <v>9.3313155793250824E-5</v>
      </c>
      <c r="E58" s="16">
        <f t="shared" si="8"/>
        <v>5.4946289062500002E-5</v>
      </c>
      <c r="F58" s="5">
        <f t="shared" si="9"/>
        <v>5.4946289062500001E-2</v>
      </c>
      <c r="G58" s="4">
        <v>25.5</v>
      </c>
      <c r="H58" s="5">
        <v>0.1475830078125</v>
      </c>
      <c r="I58" s="5">
        <v>0.295166015625</v>
      </c>
      <c r="J58" s="5">
        <f t="shared" si="20"/>
        <v>0.58883753952381246</v>
      </c>
      <c r="K58" s="11">
        <f t="shared" si="10"/>
        <v>8.9560000000000005E-7</v>
      </c>
      <c r="L58" s="12">
        <f t="shared" si="2"/>
        <v>7166.5131540973152</v>
      </c>
      <c r="M58" s="5">
        <f t="shared" si="11"/>
        <v>0.1475830078125</v>
      </c>
      <c r="N58" s="7">
        <f t="shared" si="21"/>
        <v>9.1027136188519112E-2</v>
      </c>
      <c r="O58" s="6">
        <f t="shared" si="22"/>
        <v>3.3920339519470606E-2</v>
      </c>
      <c r="P58" s="14">
        <f t="shared" si="26"/>
        <v>5.4995311748982367E-2</v>
      </c>
      <c r="Q58" s="5">
        <f t="shared" si="23"/>
        <v>0.1475830078125</v>
      </c>
      <c r="R58" s="5">
        <f t="shared" si="14"/>
        <v>1.6835561635893603</v>
      </c>
      <c r="S58" s="5">
        <f t="shared" si="15"/>
        <v>0.05</v>
      </c>
      <c r="T58" s="16">
        <v>5.0000000000000002E-5</v>
      </c>
      <c r="U58" s="13">
        <f t="shared" si="16"/>
        <v>5.0000000000000004E-6</v>
      </c>
      <c r="V58" s="5">
        <v>0.05</v>
      </c>
      <c r="W58" s="5">
        <v>0.1</v>
      </c>
      <c r="X58" s="5">
        <v>0.1</v>
      </c>
      <c r="Y58" s="16">
        <f t="shared" si="24"/>
        <v>8.5608399810321872E-7</v>
      </c>
      <c r="Z58" s="6">
        <f t="shared" si="27"/>
        <v>5.3854644897755502E-2</v>
      </c>
      <c r="AA58" s="5">
        <f t="shared" si="25"/>
        <v>656.2678617943385</v>
      </c>
      <c r="AB58" s="15">
        <f>SQRT((2*9.81*C58*AE58/(J58^2*A58))^2+(-2*M58*9.81*C58*0.01/(J58^2*A58^2))^2+(2*M58*9.81*T58/(J58^2*A58))^2+(-4*M58*9.81*C58*Z58/(J58^3*A58))^2)</f>
        <v>8.8807340021680281E-2</v>
      </c>
      <c r="AC58" s="13">
        <f t="shared" si="18"/>
        <v>2.0595200352491274E-3</v>
      </c>
      <c r="AD58" s="6">
        <f>SQRT((J58^2*A58*AC58/(2*9.81*C58))^2+(J58*O58*A58*Z58/(9.81*C58))^2+(J58^2*O58*0.00005/(2*9.81*C58))^2+(-1*J58^2*O58*A58*T58/(2*9.81*C58^2))^2)</f>
        <v>1.0602363951942121E-2</v>
      </c>
      <c r="AE58" s="6">
        <f>SQRT(W58^2+X58^2)</f>
        <v>0.14142135623730953</v>
      </c>
      <c r="AF58" s="4">
        <v>25.5</v>
      </c>
      <c r="AG58" s="5">
        <v>0.1475830078125</v>
      </c>
      <c r="AH58" s="5">
        <v>0.295166015625</v>
      </c>
      <c r="AI58" s="7" t="s">
        <v>6</v>
      </c>
      <c r="AJ58" s="5">
        <v>5.4946289062500001E-2</v>
      </c>
      <c r="AK58" s="7" t="s">
        <v>7</v>
      </c>
      <c r="AL58" s="7">
        <v>0</v>
      </c>
    </row>
    <row r="59" spans="1:38" x14ac:dyDescent="0.2">
      <c r="A59" s="2">
        <v>1</v>
      </c>
      <c r="B59" s="2">
        <v>10.9</v>
      </c>
      <c r="C59" s="3">
        <f t="shared" si="19"/>
        <v>1.09E-2</v>
      </c>
      <c r="D59" s="17">
        <f t="shared" si="7"/>
        <v>9.3313155793250824E-5</v>
      </c>
      <c r="E59" s="16">
        <f t="shared" si="8"/>
        <v>5.4946289062500002E-5</v>
      </c>
      <c r="F59" s="5">
        <f t="shared" si="9"/>
        <v>5.4946289062500001E-2</v>
      </c>
      <c r="G59" s="4">
        <v>25.5</v>
      </c>
      <c r="H59" s="5">
        <v>0.1475830078125</v>
      </c>
      <c r="I59" s="5">
        <v>0.295166015625</v>
      </c>
      <c r="J59" s="5">
        <f t="shared" si="20"/>
        <v>0.58883753952381246</v>
      </c>
      <c r="K59" s="11">
        <f t="shared" si="10"/>
        <v>8.9560000000000005E-7</v>
      </c>
      <c r="L59" s="12">
        <f t="shared" si="2"/>
        <v>7166.5131540973152</v>
      </c>
      <c r="M59" s="5">
        <f t="shared" si="11"/>
        <v>0.1475830078125</v>
      </c>
      <c r="N59" s="7">
        <f t="shared" si="21"/>
        <v>9.1027136188519112E-2</v>
      </c>
      <c r="O59" s="6">
        <f t="shared" si="22"/>
        <v>3.3920339519470606E-2</v>
      </c>
      <c r="P59" s="14">
        <f t="shared" si="26"/>
        <v>5.4995311748982367E-2</v>
      </c>
      <c r="Q59" s="5">
        <f t="shared" si="23"/>
        <v>0.1475830078125</v>
      </c>
      <c r="R59" s="5">
        <f t="shared" si="14"/>
        <v>1.6835561635893603</v>
      </c>
      <c r="S59" s="5">
        <f t="shared" si="15"/>
        <v>0.05</v>
      </c>
      <c r="T59" s="16">
        <v>5.0000000000000002E-5</v>
      </c>
      <c r="U59" s="13">
        <f t="shared" si="16"/>
        <v>5.0000000000000004E-6</v>
      </c>
      <c r="V59" s="5">
        <v>0.05</v>
      </c>
      <c r="W59" s="5">
        <v>0.1</v>
      </c>
      <c r="X59" s="5">
        <v>0.1</v>
      </c>
      <c r="Y59" s="16">
        <f t="shared" si="24"/>
        <v>8.5608399810321872E-7</v>
      </c>
      <c r="Z59" s="6">
        <f t="shared" si="27"/>
        <v>5.3854644897755502E-2</v>
      </c>
      <c r="AA59" s="5">
        <f t="shared" si="25"/>
        <v>656.2678617943385</v>
      </c>
      <c r="AB59" s="15">
        <f>SQRT((2*9.81*C59*AE59/(J59^2*A59))^2+(-2*M59*9.81*C59*0.01/(J59^2*A59^2))^2+(2*M59*9.81*T59/(J59^2*A59))^2+(-4*M59*9.81*C59*Z59/(J59^3*A59))^2)</f>
        <v>8.8807340021680281E-2</v>
      </c>
      <c r="AC59" s="13">
        <f t="shared" si="18"/>
        <v>2.0595200352491274E-3</v>
      </c>
      <c r="AD59" s="6">
        <f>SQRT((J59^2*A59*AC59/(2*9.81*C59))^2+(J59*O59*A59*Z59/(9.81*C59))^2+(J59^2*O59*0.00005/(2*9.81*C59))^2+(-1*J59^2*O59*A59*T59/(2*9.81*C59^2))^2)</f>
        <v>1.0602363951942121E-2</v>
      </c>
      <c r="AE59" s="6">
        <f>SQRT(W59^2+X59^2)</f>
        <v>0.14142135623730953</v>
      </c>
      <c r="AF59" s="4">
        <v>25.5</v>
      </c>
      <c r="AG59" s="5">
        <v>0.1475830078125</v>
      </c>
      <c r="AH59" s="5">
        <v>0.295166015625</v>
      </c>
      <c r="AI59" s="7" t="s">
        <v>6</v>
      </c>
      <c r="AJ59" s="5">
        <v>5.4946289062500001E-2</v>
      </c>
      <c r="AK59" s="7" t="s">
        <v>7</v>
      </c>
      <c r="AL59" s="7">
        <v>0</v>
      </c>
    </row>
    <row r="60" spans="1:38" x14ac:dyDescent="0.2">
      <c r="A60" s="2">
        <v>1</v>
      </c>
      <c r="B60" s="2">
        <v>10.9</v>
      </c>
      <c r="C60" s="3">
        <f t="shared" si="19"/>
        <v>1.09E-2</v>
      </c>
      <c r="D60" s="17">
        <f t="shared" si="7"/>
        <v>9.3313155793250824E-5</v>
      </c>
      <c r="E60" s="16">
        <f t="shared" si="8"/>
        <v>6.5935546874999995E-5</v>
      </c>
      <c r="F60" s="5">
        <f t="shared" si="9"/>
        <v>6.5935546875000001E-2</v>
      </c>
      <c r="G60" s="4">
        <v>25.5</v>
      </c>
      <c r="H60" s="5">
        <v>0.1475830078125</v>
      </c>
      <c r="I60" s="5">
        <v>0.295166015625</v>
      </c>
      <c r="J60" s="5">
        <f t="shared" si="20"/>
        <v>0.70660504742857499</v>
      </c>
      <c r="K60" s="11">
        <f t="shared" si="10"/>
        <v>8.9560000000000005E-7</v>
      </c>
      <c r="L60" s="12">
        <f t="shared" si="2"/>
        <v>8599.8157849167783</v>
      </c>
      <c r="M60" s="5">
        <f t="shared" si="11"/>
        <v>0.1475830078125</v>
      </c>
      <c r="N60" s="7">
        <f t="shared" si="21"/>
        <v>6.3213289019804927E-2</v>
      </c>
      <c r="O60" s="6">
        <f t="shared" si="22"/>
        <v>3.2207281873717152E-2</v>
      </c>
      <c r="P60" s="14">
        <f t="shared" si="26"/>
        <v>7.5193801906098895E-2</v>
      </c>
      <c r="Q60" s="5">
        <f t="shared" si="23"/>
        <v>0.1475830078125</v>
      </c>
      <c r="R60" s="5">
        <f t="shared" si="14"/>
        <v>0.96270176625461579</v>
      </c>
      <c r="S60" s="5">
        <f t="shared" si="15"/>
        <v>0.05</v>
      </c>
      <c r="T60" s="16">
        <v>5.0000000000000002E-5</v>
      </c>
      <c r="U60" s="13">
        <f t="shared" si="16"/>
        <v>5.0000000000000004E-6</v>
      </c>
      <c r="V60" s="5">
        <v>0.05</v>
      </c>
      <c r="W60" s="5">
        <v>0.1</v>
      </c>
      <c r="X60" s="5">
        <v>0.1</v>
      </c>
      <c r="Y60" s="16">
        <f t="shared" si="24"/>
        <v>8.5608399810321872E-7</v>
      </c>
      <c r="Z60" s="6">
        <f t="shared" si="27"/>
        <v>5.3973730045314784E-2</v>
      </c>
      <c r="AA60" s="5">
        <f t="shared" si="25"/>
        <v>658.07676880957308</v>
      </c>
      <c r="AB60" s="15">
        <f>SQRT((2*9.81*C60*AE60/(J60^2*A60))^2+(-2*M60*9.81*C60*0.01/(J60^2*A60^2))^2+(2*M60*9.81*T60/(J60^2*A60))^2+(-4*M60*9.81*C60*Z60/(J60^3*A60))^2)</f>
        <v>6.1343008455622364E-2</v>
      </c>
      <c r="AC60" s="13">
        <f t="shared" si="18"/>
        <v>1.5922858048285299E-3</v>
      </c>
      <c r="AD60" s="6">
        <f>SQRT((J60^2*A60*AC60/(2*9.81*C60))^2+(J60*O60*A60*Z60/(9.81*C60))^2+(J60^2*O60*0.00005/(2*9.81*C60))^2+(-1*J60^2*O60*A60*T60/(2*9.81*C60^2))^2)</f>
        <v>1.2078766144579549E-2</v>
      </c>
      <c r="AE60" s="6">
        <f>SQRT(W60^2+X60^2)</f>
        <v>0.14142135623730953</v>
      </c>
      <c r="AF60" s="4">
        <v>25.5</v>
      </c>
      <c r="AG60" s="5">
        <v>0.1475830078125</v>
      </c>
      <c r="AH60" s="5">
        <v>0.295166015625</v>
      </c>
      <c r="AI60" s="7" t="s">
        <v>6</v>
      </c>
      <c r="AJ60" s="5">
        <v>6.5935546875000001E-2</v>
      </c>
      <c r="AK60" s="7" t="s">
        <v>7</v>
      </c>
      <c r="AL60" s="7">
        <v>0</v>
      </c>
    </row>
    <row r="61" spans="1:38" x14ac:dyDescent="0.2">
      <c r="A61" s="2">
        <v>1</v>
      </c>
      <c r="B61" s="2">
        <v>10.9</v>
      </c>
      <c r="C61" s="3">
        <f t="shared" si="19"/>
        <v>1.09E-2</v>
      </c>
      <c r="D61" s="17">
        <f t="shared" si="7"/>
        <v>9.3313155793250824E-5</v>
      </c>
      <c r="E61" s="16">
        <f t="shared" si="8"/>
        <v>6.5935546874999995E-5</v>
      </c>
      <c r="F61" s="5">
        <f t="shared" si="9"/>
        <v>6.5935546875000001E-2</v>
      </c>
      <c r="G61" s="4">
        <v>25.5</v>
      </c>
      <c r="H61" s="5">
        <v>0.1475830078125</v>
      </c>
      <c r="I61" s="5">
        <v>0.295166015625</v>
      </c>
      <c r="J61" s="5">
        <f t="shared" si="20"/>
        <v>0.70660504742857499</v>
      </c>
      <c r="K61" s="11">
        <f t="shared" si="10"/>
        <v>8.9560000000000005E-7</v>
      </c>
      <c r="L61" s="12">
        <f t="shared" si="2"/>
        <v>8599.8157849167783</v>
      </c>
      <c r="M61" s="5">
        <f t="shared" si="11"/>
        <v>0.1475830078125</v>
      </c>
      <c r="N61" s="7">
        <f t="shared" si="21"/>
        <v>6.3213289019804927E-2</v>
      </c>
      <c r="O61" s="6">
        <f t="shared" si="22"/>
        <v>3.2207281873717152E-2</v>
      </c>
      <c r="P61" s="14">
        <f t="shared" si="26"/>
        <v>7.5193801906098895E-2</v>
      </c>
      <c r="Q61" s="5">
        <f t="shared" si="23"/>
        <v>0.1475830078125</v>
      </c>
      <c r="R61" s="5">
        <f t="shared" si="14"/>
        <v>0.96270176625461579</v>
      </c>
      <c r="S61" s="5">
        <f t="shared" si="15"/>
        <v>0.05</v>
      </c>
      <c r="T61" s="16">
        <v>5.0000000000000002E-5</v>
      </c>
      <c r="U61" s="13">
        <f t="shared" si="16"/>
        <v>5.0000000000000004E-6</v>
      </c>
      <c r="V61" s="5">
        <v>0.05</v>
      </c>
      <c r="W61" s="5">
        <v>0.1</v>
      </c>
      <c r="X61" s="5">
        <v>0.1</v>
      </c>
      <c r="Y61" s="16">
        <f t="shared" si="24"/>
        <v>8.5608399810321872E-7</v>
      </c>
      <c r="Z61" s="6">
        <f t="shared" si="27"/>
        <v>5.3973730045314784E-2</v>
      </c>
      <c r="AA61" s="5">
        <f t="shared" si="25"/>
        <v>658.07676880957308</v>
      </c>
      <c r="AB61" s="15">
        <f>SQRT((2*9.81*C61*AE61/(J61^2*A61))^2+(-2*M61*9.81*C61*0.01/(J61^2*A61^2))^2+(2*M61*9.81*T61/(J61^2*A61))^2+(-4*M61*9.81*C61*Z61/(J61^3*A61))^2)</f>
        <v>6.1343008455622364E-2</v>
      </c>
      <c r="AC61" s="13">
        <f t="shared" si="18"/>
        <v>1.5922858048285299E-3</v>
      </c>
      <c r="AD61" s="6">
        <f>SQRT((J61^2*A61*AC61/(2*9.81*C61))^2+(J61*O61*A61*Z61/(9.81*C61))^2+(J61^2*O61*0.00005/(2*9.81*C61))^2+(-1*J61^2*O61*A61*T61/(2*9.81*C61^2))^2)</f>
        <v>1.2078766144579549E-2</v>
      </c>
      <c r="AE61" s="6">
        <f>SQRT(W61^2+X61^2)</f>
        <v>0.14142135623730953</v>
      </c>
      <c r="AF61" s="4">
        <v>25.5</v>
      </c>
      <c r="AG61" s="5">
        <v>0.1475830078125</v>
      </c>
      <c r="AH61" s="5">
        <v>0.295166015625</v>
      </c>
      <c r="AI61" s="7" t="s">
        <v>6</v>
      </c>
      <c r="AJ61" s="5">
        <v>6.5935546875000001E-2</v>
      </c>
      <c r="AK61" s="7" t="s">
        <v>7</v>
      </c>
      <c r="AL61" s="7">
        <v>0</v>
      </c>
    </row>
    <row r="62" spans="1:38" x14ac:dyDescent="0.2">
      <c r="A62" s="2">
        <v>1</v>
      </c>
      <c r="B62" s="2">
        <v>17.2</v>
      </c>
      <c r="C62" s="3">
        <f t="shared" si="19"/>
        <v>1.72E-2</v>
      </c>
      <c r="D62" s="17">
        <f t="shared" si="7"/>
        <v>2.3235219265950111E-4</v>
      </c>
      <c r="E62" s="16">
        <f t="shared" si="8"/>
        <v>7.4726953125E-4</v>
      </c>
      <c r="F62" s="5">
        <f t="shared" si="9"/>
        <v>0.74726953124999995</v>
      </c>
      <c r="G62" s="4">
        <v>25.5</v>
      </c>
      <c r="H62" s="5">
        <v>5.381103515625</v>
      </c>
      <c r="I62" s="5">
        <v>5.926025390625</v>
      </c>
      <c r="J62" s="5">
        <f t="shared" si="20"/>
        <v>3.2161070773499474</v>
      </c>
      <c r="K62" s="11">
        <f t="shared" si="10"/>
        <v>8.9560000000000005E-7</v>
      </c>
      <c r="L62" s="12">
        <f t="shared" si="2"/>
        <v>61765.343602522436</v>
      </c>
      <c r="M62" s="5">
        <f t="shared" si="11"/>
        <v>0.544921875</v>
      </c>
      <c r="N62" s="7">
        <f t="shared" si="21"/>
        <v>1.7778728290728827E-2</v>
      </c>
      <c r="O62" s="6">
        <f t="shared" si="22"/>
        <v>1.9762597528706842E-2</v>
      </c>
      <c r="P62" s="14">
        <f t="shared" si="26"/>
        <v>0.60572789707513031</v>
      </c>
      <c r="Q62" s="5">
        <f t="shared" si="23"/>
        <v>0.544921875</v>
      </c>
      <c r="R62" s="5">
        <f t="shared" si="14"/>
        <v>0.11158667850346493</v>
      </c>
      <c r="S62" s="5">
        <f t="shared" si="15"/>
        <v>0.05</v>
      </c>
      <c r="T62" s="16">
        <v>5.0000000000000002E-5</v>
      </c>
      <c r="U62" s="13">
        <f t="shared" si="16"/>
        <v>5.0000000000000004E-6</v>
      </c>
      <c r="V62" s="5">
        <v>0.05</v>
      </c>
      <c r="W62" s="5">
        <v>0.1</v>
      </c>
      <c r="X62" s="5">
        <v>0.1</v>
      </c>
      <c r="Y62" s="16">
        <f t="shared" si="24"/>
        <v>1.3508848410436112E-6</v>
      </c>
      <c r="Z62" s="6">
        <f t="shared" si="27"/>
        <v>2.8507825399205673E-2</v>
      </c>
      <c r="AA62" s="5">
        <f t="shared" si="25"/>
        <v>576.18293423538819</v>
      </c>
      <c r="AB62" s="15">
        <f>SQRT((2*9.81*C62*AE62/(J62^2*A62))^2+(-2*M62*9.81*C62*0.01/(J62^2*A62^2))^2+(2*M62*9.81*T62/(J62^2*A62))^2+(-4*M62*9.81*C62*Z62/(J62^3*A62))^2)</f>
        <v>4.6284980974699071E-3</v>
      </c>
      <c r="AC62" s="13">
        <f t="shared" si="18"/>
        <v>9.3300521068719752E-5</v>
      </c>
      <c r="AD62" s="6">
        <f>SQRT((J62^2*A62*AC62/(2*9.81*C62))^2+(J62*O62*A62*Z62/(9.81*C62))^2+(J62^2*O62*0.00005/(2*9.81*C62))^2+(-1*J62^2*O62*A62*T62/(2*9.81*C62^2))^2)</f>
        <v>1.1251369538956743E-2</v>
      </c>
      <c r="AE62" s="6">
        <f>SQRT(W62^2+X62^2)</f>
        <v>0.14142135623730953</v>
      </c>
      <c r="AF62" s="4">
        <v>25.5</v>
      </c>
      <c r="AG62" s="5">
        <v>5.381103515625</v>
      </c>
      <c r="AH62" s="5">
        <v>5.926025390625</v>
      </c>
      <c r="AI62" s="7" t="s">
        <v>6</v>
      </c>
      <c r="AJ62" s="5">
        <v>0.74726953124999995</v>
      </c>
      <c r="AK62" s="7" t="s">
        <v>7</v>
      </c>
      <c r="AL62" s="7">
        <v>0</v>
      </c>
    </row>
    <row r="63" spans="1:38" x14ac:dyDescent="0.2">
      <c r="A63" s="2">
        <v>1</v>
      </c>
      <c r="B63" s="2">
        <v>17.2</v>
      </c>
      <c r="C63" s="3">
        <f t="shared" si="19"/>
        <v>1.72E-2</v>
      </c>
      <c r="D63" s="17">
        <f t="shared" si="7"/>
        <v>2.3235219265950111E-4</v>
      </c>
      <c r="E63" s="16">
        <f t="shared" si="8"/>
        <v>7.4726953125E-4</v>
      </c>
      <c r="F63" s="5">
        <f t="shared" si="9"/>
        <v>0.74726953124999995</v>
      </c>
      <c r="G63" s="4">
        <v>25.5</v>
      </c>
      <c r="H63" s="5">
        <v>5.381103515625</v>
      </c>
      <c r="I63" s="5">
        <v>5.926025390625</v>
      </c>
      <c r="J63" s="5">
        <f t="shared" si="20"/>
        <v>3.2161070773499474</v>
      </c>
      <c r="K63" s="11">
        <f t="shared" si="10"/>
        <v>8.9560000000000005E-7</v>
      </c>
      <c r="L63" s="12">
        <f t="shared" si="2"/>
        <v>61765.343602522436</v>
      </c>
      <c r="M63" s="5">
        <f t="shared" si="11"/>
        <v>0.544921875</v>
      </c>
      <c r="N63" s="7">
        <f t="shared" si="21"/>
        <v>1.7778728290728827E-2</v>
      </c>
      <c r="O63" s="6">
        <f t="shared" si="22"/>
        <v>1.9762597528706842E-2</v>
      </c>
      <c r="P63" s="14">
        <f t="shared" si="26"/>
        <v>0.60572789707513031</v>
      </c>
      <c r="Q63" s="5">
        <f t="shared" si="23"/>
        <v>0.544921875</v>
      </c>
      <c r="R63" s="5">
        <f t="shared" si="14"/>
        <v>0.11158667850346493</v>
      </c>
      <c r="S63" s="5">
        <f t="shared" si="15"/>
        <v>0.05</v>
      </c>
      <c r="T63" s="16">
        <v>5.0000000000000002E-5</v>
      </c>
      <c r="U63" s="13">
        <f t="shared" si="16"/>
        <v>5.0000000000000004E-6</v>
      </c>
      <c r="V63" s="5">
        <v>0.05</v>
      </c>
      <c r="W63" s="5">
        <v>0.1</v>
      </c>
      <c r="X63" s="5">
        <v>0.1</v>
      </c>
      <c r="Y63" s="16">
        <f t="shared" si="24"/>
        <v>1.3508848410436112E-6</v>
      </c>
      <c r="Z63" s="6">
        <f t="shared" si="27"/>
        <v>2.8507825399205673E-2</v>
      </c>
      <c r="AA63" s="5">
        <f t="shared" si="25"/>
        <v>576.18293423538819</v>
      </c>
      <c r="AB63" s="15">
        <f>SQRT((2*9.81*C63*AE63/(J63^2*A63))^2+(-2*M63*9.81*C63*0.01/(J63^2*A63^2))^2+(2*M63*9.81*T63/(J63^2*A63))^2+(-4*M63*9.81*C63*Z63/(J63^3*A63))^2)</f>
        <v>4.6284980974699071E-3</v>
      </c>
      <c r="AC63" s="13">
        <f t="shared" si="18"/>
        <v>9.3300521068719752E-5</v>
      </c>
      <c r="AD63" s="6">
        <f>SQRT((J63^2*A63*AC63/(2*9.81*C63))^2+(J63*O63*A63*Z63/(9.81*C63))^2+(J63^2*O63*0.00005/(2*9.81*C63))^2+(-1*J63^2*O63*A63*T63/(2*9.81*C63^2))^2)</f>
        <v>1.1251369538956743E-2</v>
      </c>
      <c r="AE63" s="6">
        <f>SQRT(W63^2+X63^2)</f>
        <v>0.14142135623730953</v>
      </c>
      <c r="AF63" s="4">
        <v>25.5</v>
      </c>
      <c r="AG63" s="5">
        <v>5.381103515625</v>
      </c>
      <c r="AH63" s="5">
        <v>5.926025390625</v>
      </c>
      <c r="AI63" s="7" t="s">
        <v>6</v>
      </c>
      <c r="AJ63" s="5">
        <v>0.74726953124999995</v>
      </c>
      <c r="AK63" s="7" t="s">
        <v>7</v>
      </c>
      <c r="AL63" s="7">
        <v>0</v>
      </c>
    </row>
    <row r="64" spans="1:38" x14ac:dyDescent="0.2">
      <c r="A64" s="2">
        <v>1</v>
      </c>
      <c r="B64" s="2">
        <v>17.2</v>
      </c>
      <c r="C64" s="3">
        <f t="shared" si="19"/>
        <v>1.72E-2</v>
      </c>
      <c r="D64" s="17">
        <f t="shared" si="7"/>
        <v>2.3235219265950111E-4</v>
      </c>
      <c r="E64" s="16">
        <f t="shared" si="8"/>
        <v>7.4726953125E-4</v>
      </c>
      <c r="F64" s="5">
        <f t="shared" si="9"/>
        <v>0.74726953124999995</v>
      </c>
      <c r="G64" s="4">
        <v>25.5</v>
      </c>
      <c r="H64" s="5">
        <v>5.335693359375</v>
      </c>
      <c r="I64" s="5">
        <v>5.8919677734375</v>
      </c>
      <c r="J64" s="5">
        <f t="shared" si="20"/>
        <v>3.2161070773499474</v>
      </c>
      <c r="K64" s="11">
        <f t="shared" si="10"/>
        <v>8.9560000000000005E-7</v>
      </c>
      <c r="L64" s="12">
        <f t="shared" si="2"/>
        <v>61765.343602522436</v>
      </c>
      <c r="M64" s="5">
        <f t="shared" si="11"/>
        <v>0.5562744140625</v>
      </c>
      <c r="N64" s="7">
        <f t="shared" si="21"/>
        <v>1.8149118463452345E-2</v>
      </c>
      <c r="O64" s="6">
        <f t="shared" si="22"/>
        <v>1.9762597528706842E-2</v>
      </c>
      <c r="P64" s="14">
        <f t="shared" si="26"/>
        <v>0.60572789707513031</v>
      </c>
      <c r="Q64" s="5">
        <f t="shared" si="23"/>
        <v>0.5562744140625</v>
      </c>
      <c r="R64" s="5">
        <f t="shared" si="14"/>
        <v>8.8901236085026869E-2</v>
      </c>
      <c r="S64" s="5">
        <f t="shared" si="15"/>
        <v>0.05</v>
      </c>
      <c r="T64" s="16">
        <v>5.0000000000000002E-5</v>
      </c>
      <c r="U64" s="13">
        <f t="shared" si="16"/>
        <v>5.0000000000000004E-6</v>
      </c>
      <c r="V64" s="5">
        <v>0.05</v>
      </c>
      <c r="W64" s="5">
        <v>0.1</v>
      </c>
      <c r="X64" s="5">
        <v>0.1</v>
      </c>
      <c r="Y64" s="16">
        <f t="shared" si="24"/>
        <v>1.3508848410436112E-6</v>
      </c>
      <c r="Z64" s="6">
        <f t="shared" si="27"/>
        <v>2.8507825399205673E-2</v>
      </c>
      <c r="AA64" s="5">
        <f t="shared" si="25"/>
        <v>576.18293423538819</v>
      </c>
      <c r="AB64" s="15">
        <f>SQRT((2*9.81*C64*AE64/(J64^2*A64))^2+(-2*M64*9.81*C64*0.01/(J64^2*A64^2))^2+(2*M64*9.81*T64/(J64^2*A64))^2+(-4*M64*9.81*C64*Z64/(J64^3*A64))^2)</f>
        <v>4.6291057613215576E-3</v>
      </c>
      <c r="AC64" s="13">
        <f t="shared" si="18"/>
        <v>9.3300521068719752E-5</v>
      </c>
      <c r="AD64" s="6">
        <f>SQRT((J64^2*A64*AC64/(2*9.81*C64))^2+(J64*O64*A64*Z64/(9.81*C64))^2+(J64^2*O64*0.00005/(2*9.81*C64))^2+(-1*J64^2*O64*A64*T64/(2*9.81*C64^2))^2)</f>
        <v>1.1251369538956743E-2</v>
      </c>
      <c r="AE64" s="6">
        <f>SQRT(W64^2+X64^2)</f>
        <v>0.14142135623730953</v>
      </c>
      <c r="AF64" s="4">
        <v>25.5</v>
      </c>
      <c r="AG64" s="5">
        <v>5.335693359375</v>
      </c>
      <c r="AH64" s="5">
        <v>5.8919677734375</v>
      </c>
      <c r="AI64" s="7" t="s">
        <v>6</v>
      </c>
      <c r="AJ64" s="5">
        <v>0.74726953124999995</v>
      </c>
      <c r="AK64" s="7" t="s">
        <v>7</v>
      </c>
      <c r="AL64" s="7">
        <v>0</v>
      </c>
    </row>
    <row r="65" spans="1:38" x14ac:dyDescent="0.2">
      <c r="A65" s="2">
        <v>1</v>
      </c>
      <c r="B65" s="2">
        <v>17.2</v>
      </c>
      <c r="C65" s="3">
        <f t="shared" si="19"/>
        <v>1.72E-2</v>
      </c>
      <c r="D65" s="17">
        <f t="shared" si="7"/>
        <v>2.3235219265950111E-4</v>
      </c>
      <c r="E65" s="16">
        <f t="shared" si="8"/>
        <v>7.4726953125E-4</v>
      </c>
      <c r="F65" s="5">
        <f t="shared" si="9"/>
        <v>0.74726953124999995</v>
      </c>
      <c r="G65" s="4">
        <v>25.5</v>
      </c>
      <c r="H65" s="5">
        <v>5.335693359375</v>
      </c>
      <c r="I65" s="5">
        <v>5.8919677734375</v>
      </c>
      <c r="J65" s="5">
        <f t="shared" si="20"/>
        <v>3.2161070773499474</v>
      </c>
      <c r="K65" s="11">
        <f t="shared" si="10"/>
        <v>8.9560000000000005E-7</v>
      </c>
      <c r="L65" s="12">
        <f t="shared" si="2"/>
        <v>61765.343602522436</v>
      </c>
      <c r="M65" s="5">
        <f t="shared" si="11"/>
        <v>0.5562744140625</v>
      </c>
      <c r="N65" s="7">
        <f t="shared" si="21"/>
        <v>1.8149118463452345E-2</v>
      </c>
      <c r="O65" s="6">
        <f t="shared" si="22"/>
        <v>1.9762597528706842E-2</v>
      </c>
      <c r="P65" s="14">
        <f t="shared" si="26"/>
        <v>0.60572789707513031</v>
      </c>
      <c r="Q65" s="5">
        <f t="shared" si="23"/>
        <v>0.5562744140625</v>
      </c>
      <c r="R65" s="5">
        <f t="shared" si="14"/>
        <v>8.8901236085026869E-2</v>
      </c>
      <c r="S65" s="5">
        <f t="shared" si="15"/>
        <v>0.05</v>
      </c>
      <c r="T65" s="16">
        <v>5.0000000000000002E-5</v>
      </c>
      <c r="U65" s="13">
        <f t="shared" si="16"/>
        <v>5.0000000000000004E-6</v>
      </c>
      <c r="V65" s="5">
        <v>0.05</v>
      </c>
      <c r="W65" s="5">
        <v>0.1</v>
      </c>
      <c r="X65" s="5">
        <v>0.1</v>
      </c>
      <c r="Y65" s="16">
        <f t="shared" si="24"/>
        <v>1.3508848410436112E-6</v>
      </c>
      <c r="Z65" s="6">
        <f t="shared" si="27"/>
        <v>2.8507825399205673E-2</v>
      </c>
      <c r="AA65" s="5">
        <f t="shared" si="25"/>
        <v>576.18293423538819</v>
      </c>
      <c r="AB65" s="15">
        <f>SQRT((2*9.81*C65*AE65/(J65^2*A65))^2+(-2*M65*9.81*C65*0.01/(J65^2*A65^2))^2+(2*M65*9.81*T65/(J65^2*A65))^2+(-4*M65*9.81*C65*Z65/(J65^3*A65))^2)</f>
        <v>4.6291057613215576E-3</v>
      </c>
      <c r="AC65" s="13">
        <f t="shared" si="18"/>
        <v>9.3300521068719752E-5</v>
      </c>
      <c r="AD65" s="6">
        <f>SQRT((J65^2*A65*AC65/(2*9.81*C65))^2+(J65*O65*A65*Z65/(9.81*C65))^2+(J65^2*O65*0.00005/(2*9.81*C65))^2+(-1*J65^2*O65*A65*T65/(2*9.81*C65^2))^2)</f>
        <v>1.1251369538956743E-2</v>
      </c>
      <c r="AE65" s="6">
        <f>SQRT(W65^2+X65^2)</f>
        <v>0.14142135623730953</v>
      </c>
      <c r="AF65" s="4">
        <v>25.5</v>
      </c>
      <c r="AG65" s="5">
        <v>5.335693359375</v>
      </c>
      <c r="AH65" s="5">
        <v>5.8919677734375</v>
      </c>
      <c r="AI65" s="7" t="s">
        <v>6</v>
      </c>
      <c r="AJ65" s="5">
        <v>0.74726953124999995</v>
      </c>
      <c r="AK65" s="7" t="s">
        <v>7</v>
      </c>
      <c r="AL65" s="7">
        <v>0</v>
      </c>
    </row>
    <row r="66" spans="1:38" x14ac:dyDescent="0.2">
      <c r="A66" s="2">
        <v>1</v>
      </c>
      <c r="B66" s="2">
        <v>17.2</v>
      </c>
      <c r="C66" s="3">
        <f t="shared" ref="C66:C97" si="28">IF(ISNUMBER(B66),B66/1000,"")</f>
        <v>1.72E-2</v>
      </c>
      <c r="D66" s="17">
        <f t="shared" si="7"/>
        <v>2.3235219265950111E-4</v>
      </c>
      <c r="E66" s="16">
        <f t="shared" si="8"/>
        <v>7.4726953125E-4</v>
      </c>
      <c r="F66" s="5">
        <f t="shared" si="9"/>
        <v>0.74726953124999995</v>
      </c>
      <c r="G66" s="4">
        <v>25.5</v>
      </c>
      <c r="H66" s="5">
        <v>5.3243408203125</v>
      </c>
      <c r="I66" s="5">
        <v>5.880615234375</v>
      </c>
      <c r="J66" s="5">
        <f t="shared" ref="J66:J97" si="29">F66*0.001/D66</f>
        <v>3.2161070773499474</v>
      </c>
      <c r="K66" s="11">
        <f t="shared" si="10"/>
        <v>8.9560000000000005E-7</v>
      </c>
      <c r="L66" s="12">
        <f t="shared" si="2"/>
        <v>61765.343602522436</v>
      </c>
      <c r="M66" s="5">
        <f t="shared" si="11"/>
        <v>0.5562744140625</v>
      </c>
      <c r="N66" s="7">
        <f t="shared" ref="N66:N97" si="30">2 * 9.81 * M66*C66/(J66^2*A66)</f>
        <v>1.8149118463452345E-2</v>
      </c>
      <c r="O66" s="6">
        <f t="shared" ref="O66:O91" si="31">(-1.8*LOG(6.9/L66))^-2</f>
        <v>1.9762597528706842E-2</v>
      </c>
      <c r="P66" s="14">
        <f t="shared" si="26"/>
        <v>0.60572789707513031</v>
      </c>
      <c r="Q66" s="5">
        <f t="shared" ref="Q66:Q97" si="32">I66-H66</f>
        <v>0.5562744140625</v>
      </c>
      <c r="R66" s="5">
        <f t="shared" si="14"/>
        <v>8.8901236085026869E-2</v>
      </c>
      <c r="S66" s="5">
        <f t="shared" si="15"/>
        <v>0.05</v>
      </c>
      <c r="T66" s="16">
        <v>5.0000000000000002E-5</v>
      </c>
      <c r="U66" s="13">
        <f t="shared" si="16"/>
        <v>5.0000000000000004E-6</v>
      </c>
      <c r="V66" s="5">
        <v>0.05</v>
      </c>
      <c r="W66" s="5">
        <v>0.1</v>
      </c>
      <c r="X66" s="5">
        <v>0.1</v>
      </c>
      <c r="Y66" s="16">
        <f t="shared" ref="Y66:Y97" si="33">PI()/2*C66*T66</f>
        <v>1.3508848410436112E-6</v>
      </c>
      <c r="Z66" s="6">
        <f t="shared" si="27"/>
        <v>2.8507825399205673E-2</v>
      </c>
      <c r="AA66" s="5">
        <f t="shared" ref="AA66:AA97" si="34">SQRT((C66*Z66/K66)^2+(J66*T66/K66)^2)</f>
        <v>576.18293423538819</v>
      </c>
      <c r="AB66" s="15">
        <f>SQRT((2*9.81*C66*AE66/(J66^2*A66))^2+(-2*M66*9.81*C66*0.01/(J66^2*A66^2))^2+(2*M66*9.81*T66/(J66^2*A66))^2+(-4*M66*9.81*C66*Z66/(J66^3*A66))^2)</f>
        <v>4.6291057613215576E-3</v>
      </c>
      <c r="AC66" s="13">
        <f t="shared" si="18"/>
        <v>9.3300521068719752E-5</v>
      </c>
      <c r="AD66" s="6">
        <f>SQRT((J66^2*A66*AC66/(2*9.81*C66))^2+(J66*O66*A66*Z66/(9.81*C66))^2+(J66^2*O66*0.00005/(2*9.81*C66))^2+(-1*J66^2*O66*A66*T66/(2*9.81*C66^2))^2)</f>
        <v>1.1251369538956743E-2</v>
      </c>
      <c r="AE66" s="6">
        <f>SQRT(W66^2+X66^2)</f>
        <v>0.14142135623730953</v>
      </c>
      <c r="AF66" s="4">
        <v>25.5</v>
      </c>
      <c r="AG66" s="5">
        <v>5.3243408203125</v>
      </c>
      <c r="AH66" s="5">
        <v>5.880615234375</v>
      </c>
      <c r="AI66" s="7" t="s">
        <v>6</v>
      </c>
      <c r="AJ66" s="5">
        <v>0.74726953124999995</v>
      </c>
      <c r="AK66" s="7" t="s">
        <v>7</v>
      </c>
      <c r="AL66" s="7">
        <v>0</v>
      </c>
    </row>
    <row r="67" spans="1:38" x14ac:dyDescent="0.2">
      <c r="A67" s="2">
        <v>1</v>
      </c>
      <c r="B67" s="2">
        <v>17.2</v>
      </c>
      <c r="C67" s="3">
        <f t="shared" si="28"/>
        <v>1.72E-2</v>
      </c>
      <c r="D67" s="17">
        <f t="shared" ref="D67:D121" si="35">PI()*C67^2/4</f>
        <v>2.3235219265950111E-4</v>
      </c>
      <c r="E67" s="16">
        <f t="shared" ref="E67:E121" si="36">F67/1000</f>
        <v>6.4836621093750004E-4</v>
      </c>
      <c r="F67" s="5">
        <f t="shared" ref="F67:F121" si="37">AJ67</f>
        <v>0.64836621093750002</v>
      </c>
      <c r="G67" s="4">
        <v>25.5</v>
      </c>
      <c r="H67" s="5">
        <v>4.0301513671875</v>
      </c>
      <c r="I67" s="5">
        <v>4.4842529296875</v>
      </c>
      <c r="J67" s="5">
        <f t="shared" si="29"/>
        <v>2.7904458465242192</v>
      </c>
      <c r="K67" s="11">
        <f t="shared" ref="K67:K121" si="38">0.00000101+(G67-20)*(0.000000802-0.00000101)/(30-20)</f>
        <v>8.9560000000000005E-7</v>
      </c>
      <c r="L67" s="12">
        <f t="shared" ref="L67:L121" si="39">J67*C67/K67</f>
        <v>53590.518713953294</v>
      </c>
      <c r="M67" s="5">
        <f t="shared" ref="M67:M121" si="40">I67-H67</f>
        <v>0.4541015625</v>
      </c>
      <c r="N67" s="7">
        <f t="shared" si="30"/>
        <v>1.9680369533737935E-2</v>
      </c>
      <c r="O67" s="6">
        <f t="shared" si="31"/>
        <v>2.0394001742252369E-2</v>
      </c>
      <c r="P67" s="14">
        <f t="shared" ref="P67:P98" si="41">O67*J67^2*A67/(2*9.81*C67)</f>
        <v>0.47056779299334484</v>
      </c>
      <c r="Q67" s="5">
        <f t="shared" si="32"/>
        <v>0.4541015625</v>
      </c>
      <c r="R67" s="5">
        <f t="shared" ref="R67:R121" si="42">ABS(P67-Q67)/MIN(P67,Q67)</f>
        <v>3.6261118333731419E-2</v>
      </c>
      <c r="S67" s="5">
        <f t="shared" ref="S67:S121" si="43">T67*1000</f>
        <v>0.05</v>
      </c>
      <c r="T67" s="16">
        <v>5.0000000000000002E-5</v>
      </c>
      <c r="U67" s="13">
        <f t="shared" ref="U67:U121" si="44">0.005/1000</f>
        <v>5.0000000000000004E-6</v>
      </c>
      <c r="V67" s="5">
        <v>0.05</v>
      </c>
      <c r="W67" s="5">
        <v>0.1</v>
      </c>
      <c r="X67" s="5">
        <v>0.1</v>
      </c>
      <c r="Y67" s="16">
        <f t="shared" si="33"/>
        <v>1.3508848410436112E-6</v>
      </c>
      <c r="Z67" s="6">
        <f t="shared" ref="Z67:Z98" si="45">SQRT((U67/D67)^2 + (-F67*Y67/(D67^2*1000))^2)</f>
        <v>2.6949442992697616E-2</v>
      </c>
      <c r="AA67" s="5">
        <f t="shared" si="34"/>
        <v>540.50162879314121</v>
      </c>
      <c r="AB67" s="15">
        <f>SQRT((2*9.81*C67*AE67/(J67^2*A67))^2+(-2*M67*9.81*C67*0.01/(J67^2*A67^2))^2+(2*M67*9.81*T67/(J67^2*A67))^2+(-4*M67*9.81*C67*Z67/(J67^3*A67))^2)</f>
        <v>6.1442756434419684E-3</v>
      </c>
      <c r="AC67" s="13">
        <f t="shared" ref="AC67:AC121" si="46">SQRT((2*1.8*(-1.8*LOG10(6.9/L67+(AL67/(C67*3.7))^1.11))^(-3)*(-1)/(6.9/L67+(AL67/(C67*3.7))^1.11)*(-6.9/L67^2)*AA67)^2+(-2*-1.8*(-1.8*LN((6.9/L67)+(POWER((AL67/C67)/3.7,1.11))))^(-3) * (-1.11 * POWER((AL67/C67)/3.7,0.11) * AL67/(3.7 * POWER(C67,2))) / (LN(10) * (6.9/L67 + POWER((AL67/C67)/3.7,1.11)))*S67)^2)</f>
        <v>1.057463108598354E-4</v>
      </c>
      <c r="AD67" s="6">
        <f>SQRT((J67^2*A67*AC67/(2*9.81*C67))^2+(J67*O67*A67*Z67/(9.81*C67))^2+(J67^2*O67*0.00005/(2*9.81*C67))^2+(-1*J67^2*O67*A67*T67/(2*9.81*C67^2))^2)</f>
        <v>9.5099867123440551E-3</v>
      </c>
      <c r="AE67" s="6">
        <f>SQRT(W67^2+X67^2)</f>
        <v>0.14142135623730953</v>
      </c>
      <c r="AF67" s="4">
        <v>25.5</v>
      </c>
      <c r="AG67" s="5">
        <v>4.0301513671875</v>
      </c>
      <c r="AH67" s="5">
        <v>4.4842529296875</v>
      </c>
      <c r="AI67" s="7" t="s">
        <v>6</v>
      </c>
      <c r="AJ67" s="5">
        <v>0.64836621093750002</v>
      </c>
      <c r="AK67" s="7" t="s">
        <v>7</v>
      </c>
      <c r="AL67" s="7">
        <v>0</v>
      </c>
    </row>
    <row r="68" spans="1:38" x14ac:dyDescent="0.2">
      <c r="A68" s="2">
        <v>1</v>
      </c>
      <c r="B68" s="2">
        <v>17.2</v>
      </c>
      <c r="C68" s="3">
        <f t="shared" si="28"/>
        <v>1.72E-2</v>
      </c>
      <c r="D68" s="17">
        <f t="shared" si="35"/>
        <v>2.3235219265950111E-4</v>
      </c>
      <c r="E68" s="16">
        <f t="shared" si="36"/>
        <v>6.4836621093750004E-4</v>
      </c>
      <c r="F68" s="5">
        <f t="shared" si="37"/>
        <v>0.64836621093750002</v>
      </c>
      <c r="G68" s="4">
        <v>25.5</v>
      </c>
      <c r="H68" s="5">
        <v>4.0528564453125</v>
      </c>
      <c r="I68" s="5">
        <v>4.49560546875</v>
      </c>
      <c r="J68" s="5">
        <f t="shared" si="29"/>
        <v>2.7904458465242192</v>
      </c>
      <c r="K68" s="11">
        <f t="shared" si="38"/>
        <v>8.9560000000000005E-7</v>
      </c>
      <c r="L68" s="12">
        <f t="shared" si="39"/>
        <v>53590.518713953294</v>
      </c>
      <c r="M68" s="5">
        <f t="shared" si="40"/>
        <v>0.4427490234375</v>
      </c>
      <c r="N68" s="7">
        <f t="shared" si="30"/>
        <v>1.9188360295394485E-2</v>
      </c>
      <c r="O68" s="6">
        <f t="shared" si="31"/>
        <v>2.0394001742252369E-2</v>
      </c>
      <c r="P68" s="14">
        <f t="shared" si="41"/>
        <v>0.47056779299334484</v>
      </c>
      <c r="Q68" s="5">
        <f t="shared" si="32"/>
        <v>0.4427490234375</v>
      </c>
      <c r="R68" s="5">
        <f t="shared" si="42"/>
        <v>6.2831916239724533E-2</v>
      </c>
      <c r="S68" s="5">
        <f t="shared" si="43"/>
        <v>0.05</v>
      </c>
      <c r="T68" s="16">
        <v>5.0000000000000002E-5</v>
      </c>
      <c r="U68" s="13">
        <f t="shared" si="44"/>
        <v>5.0000000000000004E-6</v>
      </c>
      <c r="V68" s="5">
        <v>0.05</v>
      </c>
      <c r="W68" s="5">
        <v>0.1</v>
      </c>
      <c r="X68" s="5">
        <v>0.1</v>
      </c>
      <c r="Y68" s="16">
        <f t="shared" si="33"/>
        <v>1.3508848410436112E-6</v>
      </c>
      <c r="Z68" s="6">
        <f t="shared" si="45"/>
        <v>2.6949442992697616E-2</v>
      </c>
      <c r="AA68" s="5">
        <f t="shared" si="34"/>
        <v>540.50162879314121</v>
      </c>
      <c r="AB68" s="15">
        <f>SQRT((2*9.81*C68*AE68/(J68^2*A68))^2+(-2*M68*9.81*C68*0.01/(J68^2*A68^2))^2+(2*M68*9.81*T68/(J68^2*A68))^2+(-4*M68*9.81*C68*Z68/(J68^3*A68))^2)</f>
        <v>6.1435262130746801E-3</v>
      </c>
      <c r="AC68" s="13">
        <f t="shared" si="46"/>
        <v>1.057463108598354E-4</v>
      </c>
      <c r="AD68" s="6">
        <f>SQRT((J68^2*A68*AC68/(2*9.81*C68))^2+(J68*O68*A68*Z68/(9.81*C68))^2+(J68^2*O68*0.00005/(2*9.81*C68))^2+(-1*J68^2*O68*A68*T68/(2*9.81*C68^2))^2)</f>
        <v>9.5099867123440551E-3</v>
      </c>
      <c r="AE68" s="6">
        <f>SQRT(W68^2+X68^2)</f>
        <v>0.14142135623730953</v>
      </c>
      <c r="AF68" s="4">
        <v>25.5</v>
      </c>
      <c r="AG68" s="5">
        <v>4.0528564453125</v>
      </c>
      <c r="AH68" s="5">
        <v>4.49560546875</v>
      </c>
      <c r="AI68" s="7" t="s">
        <v>6</v>
      </c>
      <c r="AJ68" s="5">
        <v>0.64836621093750002</v>
      </c>
      <c r="AK68" s="7" t="s">
        <v>7</v>
      </c>
      <c r="AL68" s="7">
        <v>0</v>
      </c>
    </row>
    <row r="69" spans="1:38" x14ac:dyDescent="0.2">
      <c r="A69" s="2">
        <v>1</v>
      </c>
      <c r="B69" s="2">
        <v>17.2</v>
      </c>
      <c r="C69" s="3">
        <f t="shared" si="28"/>
        <v>1.72E-2</v>
      </c>
      <c r="D69" s="17">
        <f t="shared" si="35"/>
        <v>2.3235219265950111E-4</v>
      </c>
      <c r="E69" s="16">
        <f t="shared" si="36"/>
        <v>6.4836621093750004E-4</v>
      </c>
      <c r="F69" s="5">
        <f t="shared" si="37"/>
        <v>0.64836621093750002</v>
      </c>
      <c r="G69" s="4">
        <v>25.5</v>
      </c>
      <c r="H69" s="5">
        <v>4.0528564453125</v>
      </c>
      <c r="I69" s="5">
        <v>4.49560546875</v>
      </c>
      <c r="J69" s="5">
        <f t="shared" si="29"/>
        <v>2.7904458465242192</v>
      </c>
      <c r="K69" s="11">
        <f t="shared" si="38"/>
        <v>8.9560000000000005E-7</v>
      </c>
      <c r="L69" s="12">
        <f t="shared" si="39"/>
        <v>53590.518713953294</v>
      </c>
      <c r="M69" s="5">
        <f t="shared" si="40"/>
        <v>0.4427490234375</v>
      </c>
      <c r="N69" s="7">
        <f t="shared" si="30"/>
        <v>1.9188360295394485E-2</v>
      </c>
      <c r="O69" s="6">
        <f t="shared" si="31"/>
        <v>2.0394001742252369E-2</v>
      </c>
      <c r="P69" s="14">
        <f t="shared" si="41"/>
        <v>0.47056779299334484</v>
      </c>
      <c r="Q69" s="5">
        <f t="shared" si="32"/>
        <v>0.4427490234375</v>
      </c>
      <c r="R69" s="5">
        <f t="shared" si="42"/>
        <v>6.2831916239724533E-2</v>
      </c>
      <c r="S69" s="5">
        <f t="shared" si="43"/>
        <v>0.05</v>
      </c>
      <c r="T69" s="16">
        <v>5.0000000000000002E-5</v>
      </c>
      <c r="U69" s="13">
        <f t="shared" si="44"/>
        <v>5.0000000000000004E-6</v>
      </c>
      <c r="V69" s="5">
        <v>0.05</v>
      </c>
      <c r="W69" s="5">
        <v>0.1</v>
      </c>
      <c r="X69" s="5">
        <v>0.1</v>
      </c>
      <c r="Y69" s="16">
        <f t="shared" si="33"/>
        <v>1.3508848410436112E-6</v>
      </c>
      <c r="Z69" s="6">
        <f t="shared" si="45"/>
        <v>2.6949442992697616E-2</v>
      </c>
      <c r="AA69" s="5">
        <f t="shared" si="34"/>
        <v>540.50162879314121</v>
      </c>
      <c r="AB69" s="15">
        <f>SQRT((2*9.81*C69*AE69/(J69^2*A69))^2+(-2*M69*9.81*C69*0.01/(J69^2*A69^2))^2+(2*M69*9.81*T69/(J69^2*A69))^2+(-4*M69*9.81*C69*Z69/(J69^3*A69))^2)</f>
        <v>6.1435262130746801E-3</v>
      </c>
      <c r="AC69" s="13">
        <f t="shared" si="46"/>
        <v>1.057463108598354E-4</v>
      </c>
      <c r="AD69" s="6">
        <f>SQRT((J69^2*A69*AC69/(2*9.81*C69))^2+(J69*O69*A69*Z69/(9.81*C69))^2+(J69^2*O69*0.00005/(2*9.81*C69))^2+(-1*J69^2*O69*A69*T69/(2*9.81*C69^2))^2)</f>
        <v>9.5099867123440551E-3</v>
      </c>
      <c r="AE69" s="6">
        <f>SQRT(W69^2+X69^2)</f>
        <v>0.14142135623730953</v>
      </c>
      <c r="AF69" s="4">
        <v>25.5</v>
      </c>
      <c r="AG69" s="5">
        <v>4.0528564453125</v>
      </c>
      <c r="AH69" s="5">
        <v>4.49560546875</v>
      </c>
      <c r="AI69" s="7" t="s">
        <v>6</v>
      </c>
      <c r="AJ69" s="5">
        <v>0.64836621093750002</v>
      </c>
      <c r="AK69" s="7" t="s">
        <v>7</v>
      </c>
      <c r="AL69" s="7">
        <v>0</v>
      </c>
    </row>
    <row r="70" spans="1:38" x14ac:dyDescent="0.2">
      <c r="A70" s="2">
        <v>1</v>
      </c>
      <c r="B70" s="2">
        <v>17.2</v>
      </c>
      <c r="C70" s="3">
        <f t="shared" si="28"/>
        <v>1.72E-2</v>
      </c>
      <c r="D70" s="17">
        <f t="shared" si="35"/>
        <v>2.3235219265950111E-4</v>
      </c>
      <c r="E70" s="16">
        <f t="shared" si="36"/>
        <v>6.4836621093750004E-4</v>
      </c>
      <c r="F70" s="5">
        <f t="shared" si="37"/>
        <v>0.64836621093750002</v>
      </c>
      <c r="G70" s="4">
        <v>25.5</v>
      </c>
      <c r="H70" s="5">
        <v>4.0528564453125</v>
      </c>
      <c r="I70" s="5">
        <v>4.49560546875</v>
      </c>
      <c r="J70" s="5">
        <f t="shared" si="29"/>
        <v>2.7904458465242192</v>
      </c>
      <c r="K70" s="11">
        <f t="shared" si="38"/>
        <v>8.9560000000000005E-7</v>
      </c>
      <c r="L70" s="12">
        <f t="shared" si="39"/>
        <v>53590.518713953294</v>
      </c>
      <c r="M70" s="5">
        <f t="shared" si="40"/>
        <v>0.4427490234375</v>
      </c>
      <c r="N70" s="7">
        <f t="shared" si="30"/>
        <v>1.9188360295394485E-2</v>
      </c>
      <c r="O70" s="6">
        <f t="shared" si="31"/>
        <v>2.0394001742252369E-2</v>
      </c>
      <c r="P70" s="14">
        <f t="shared" si="41"/>
        <v>0.47056779299334484</v>
      </c>
      <c r="Q70" s="5">
        <f t="shared" si="32"/>
        <v>0.4427490234375</v>
      </c>
      <c r="R70" s="5">
        <f t="shared" si="42"/>
        <v>6.2831916239724533E-2</v>
      </c>
      <c r="S70" s="5">
        <f t="shared" si="43"/>
        <v>0.05</v>
      </c>
      <c r="T70" s="16">
        <v>5.0000000000000002E-5</v>
      </c>
      <c r="U70" s="13">
        <f t="shared" si="44"/>
        <v>5.0000000000000004E-6</v>
      </c>
      <c r="V70" s="5">
        <v>0.05</v>
      </c>
      <c r="W70" s="5">
        <v>0.1</v>
      </c>
      <c r="X70" s="5">
        <v>0.1</v>
      </c>
      <c r="Y70" s="16">
        <f t="shared" si="33"/>
        <v>1.3508848410436112E-6</v>
      </c>
      <c r="Z70" s="6">
        <f t="shared" si="45"/>
        <v>2.6949442992697616E-2</v>
      </c>
      <c r="AA70" s="5">
        <f t="shared" si="34"/>
        <v>540.50162879314121</v>
      </c>
      <c r="AB70" s="15">
        <f>SQRT((2*9.81*C70*AE70/(J70^2*A70))^2+(-2*M70*9.81*C70*0.01/(J70^2*A70^2))^2+(2*M70*9.81*T70/(J70^2*A70))^2+(-4*M70*9.81*C70*Z70/(J70^3*A70))^2)</f>
        <v>6.1435262130746801E-3</v>
      </c>
      <c r="AC70" s="13">
        <f t="shared" si="46"/>
        <v>1.057463108598354E-4</v>
      </c>
      <c r="AD70" s="6">
        <f>SQRT((J70^2*A70*AC70/(2*9.81*C70))^2+(J70*O70*A70*Z70/(9.81*C70))^2+(J70^2*O70*0.00005/(2*9.81*C70))^2+(-1*J70^2*O70*A70*T70/(2*9.81*C70^2))^2)</f>
        <v>9.5099867123440551E-3</v>
      </c>
      <c r="AE70" s="6">
        <f>SQRT(W70^2+X70^2)</f>
        <v>0.14142135623730953</v>
      </c>
      <c r="AF70" s="4">
        <v>25.5</v>
      </c>
      <c r="AG70" s="5">
        <v>4.0528564453125</v>
      </c>
      <c r="AH70" s="5">
        <v>4.49560546875</v>
      </c>
      <c r="AI70" s="7" t="s">
        <v>6</v>
      </c>
      <c r="AJ70" s="5">
        <v>0.64836621093750002</v>
      </c>
      <c r="AK70" s="7" t="s">
        <v>7</v>
      </c>
      <c r="AL70" s="7">
        <v>0</v>
      </c>
    </row>
    <row r="71" spans="1:38" x14ac:dyDescent="0.2">
      <c r="A71" s="2">
        <v>1</v>
      </c>
      <c r="B71" s="2">
        <v>17.2</v>
      </c>
      <c r="C71" s="3">
        <f t="shared" si="28"/>
        <v>1.72E-2</v>
      </c>
      <c r="D71" s="17">
        <f t="shared" si="35"/>
        <v>2.3235219265950111E-4</v>
      </c>
      <c r="E71" s="16">
        <f t="shared" si="36"/>
        <v>6.4836621093750004E-4</v>
      </c>
      <c r="F71" s="5">
        <f t="shared" si="37"/>
        <v>0.64836621093750002</v>
      </c>
      <c r="G71" s="4">
        <v>25.5</v>
      </c>
      <c r="H71" s="5">
        <v>4.064208984375</v>
      </c>
      <c r="I71" s="5">
        <v>4.518310546875</v>
      </c>
      <c r="J71" s="5">
        <f t="shared" si="29"/>
        <v>2.7904458465242192</v>
      </c>
      <c r="K71" s="11">
        <f t="shared" si="38"/>
        <v>8.9560000000000005E-7</v>
      </c>
      <c r="L71" s="12">
        <f t="shared" si="39"/>
        <v>53590.518713953294</v>
      </c>
      <c r="M71" s="5">
        <f t="shared" si="40"/>
        <v>0.4541015625</v>
      </c>
      <c r="N71" s="7">
        <f t="shared" si="30"/>
        <v>1.9680369533737935E-2</v>
      </c>
      <c r="O71" s="6">
        <f t="shared" si="31"/>
        <v>2.0394001742252369E-2</v>
      </c>
      <c r="P71" s="14">
        <f t="shared" si="41"/>
        <v>0.47056779299334484</v>
      </c>
      <c r="Q71" s="5">
        <f t="shared" si="32"/>
        <v>0.4541015625</v>
      </c>
      <c r="R71" s="5">
        <f t="shared" si="42"/>
        <v>3.6261118333731419E-2</v>
      </c>
      <c r="S71" s="5">
        <f t="shared" si="43"/>
        <v>0.05</v>
      </c>
      <c r="T71" s="16">
        <v>5.0000000000000002E-5</v>
      </c>
      <c r="U71" s="13">
        <f t="shared" si="44"/>
        <v>5.0000000000000004E-6</v>
      </c>
      <c r="V71" s="5">
        <v>0.05</v>
      </c>
      <c r="W71" s="5">
        <v>0.1</v>
      </c>
      <c r="X71" s="5">
        <v>0.1</v>
      </c>
      <c r="Y71" s="16">
        <f t="shared" si="33"/>
        <v>1.3508848410436112E-6</v>
      </c>
      <c r="Z71" s="6">
        <f t="shared" si="45"/>
        <v>2.6949442992697616E-2</v>
      </c>
      <c r="AA71" s="5">
        <f t="shared" si="34"/>
        <v>540.50162879314121</v>
      </c>
      <c r="AB71" s="15">
        <f>SQRT((2*9.81*C71*AE71/(J71^2*A71))^2+(-2*M71*9.81*C71*0.01/(J71^2*A71^2))^2+(2*M71*9.81*T71/(J71^2*A71))^2+(-4*M71*9.81*C71*Z71/(J71^3*A71))^2)</f>
        <v>6.1442756434419684E-3</v>
      </c>
      <c r="AC71" s="13">
        <f t="shared" si="46"/>
        <v>1.057463108598354E-4</v>
      </c>
      <c r="AD71" s="6">
        <f>SQRT((J71^2*A71*AC71/(2*9.81*C71))^2+(J71*O71*A71*Z71/(9.81*C71))^2+(J71^2*O71*0.00005/(2*9.81*C71))^2+(-1*J71^2*O71*A71*T71/(2*9.81*C71^2))^2)</f>
        <v>9.5099867123440551E-3</v>
      </c>
      <c r="AE71" s="6">
        <f>SQRT(W71^2+X71^2)</f>
        <v>0.14142135623730953</v>
      </c>
      <c r="AF71" s="4">
        <v>25.5</v>
      </c>
      <c r="AG71" s="5">
        <v>4.064208984375</v>
      </c>
      <c r="AH71" s="5">
        <v>4.518310546875</v>
      </c>
      <c r="AI71" s="7" t="s">
        <v>6</v>
      </c>
      <c r="AJ71" s="5">
        <v>0.64836621093750002</v>
      </c>
      <c r="AK71" s="7" t="s">
        <v>7</v>
      </c>
      <c r="AL71" s="7">
        <v>0</v>
      </c>
    </row>
    <row r="72" spans="1:38" x14ac:dyDescent="0.2">
      <c r="A72" s="2">
        <v>1</v>
      </c>
      <c r="B72" s="2">
        <v>17.2</v>
      </c>
      <c r="C72" s="3">
        <f t="shared" si="28"/>
        <v>1.72E-2</v>
      </c>
      <c r="D72" s="17">
        <f t="shared" si="35"/>
        <v>2.3235219265950111E-4</v>
      </c>
      <c r="E72" s="16">
        <f t="shared" si="36"/>
        <v>5.6045214843750005E-4</v>
      </c>
      <c r="F72" s="5">
        <f t="shared" si="37"/>
        <v>0.56045214843750002</v>
      </c>
      <c r="G72" s="4">
        <v>25.5</v>
      </c>
      <c r="H72" s="5">
        <v>3.13330078125</v>
      </c>
      <c r="I72" s="5">
        <v>3.451171875</v>
      </c>
      <c r="J72" s="5">
        <f t="shared" si="29"/>
        <v>2.4120803080124609</v>
      </c>
      <c r="K72" s="11">
        <f t="shared" si="38"/>
        <v>8.9560000000000005E-7</v>
      </c>
      <c r="L72" s="12">
        <f t="shared" si="39"/>
        <v>46324.007701891838</v>
      </c>
      <c r="M72" s="5">
        <f t="shared" si="40"/>
        <v>0.31787109375</v>
      </c>
      <c r="N72" s="7">
        <f t="shared" si="30"/>
        <v>1.8437199708903961E-2</v>
      </c>
      <c r="O72" s="6">
        <f t="shared" si="31"/>
        <v>2.1074040823887492E-2</v>
      </c>
      <c r="P72" s="14">
        <f t="shared" si="41"/>
        <v>0.36333220403238192</v>
      </c>
      <c r="Q72" s="5">
        <f t="shared" si="32"/>
        <v>0.31787109375</v>
      </c>
      <c r="R72" s="5">
        <f t="shared" si="42"/>
        <v>0.14301744064257785</v>
      </c>
      <c r="S72" s="5">
        <f t="shared" si="43"/>
        <v>0.05</v>
      </c>
      <c r="T72" s="16">
        <v>5.0000000000000002E-5</v>
      </c>
      <c r="U72" s="13">
        <f t="shared" si="44"/>
        <v>5.0000000000000004E-6</v>
      </c>
      <c r="V72" s="5">
        <v>0.05</v>
      </c>
      <c r="W72" s="5">
        <v>0.1</v>
      </c>
      <c r="X72" s="5">
        <v>0.1</v>
      </c>
      <c r="Y72" s="16">
        <f t="shared" si="33"/>
        <v>1.3508848410436112E-6</v>
      </c>
      <c r="Z72" s="6">
        <f t="shared" si="45"/>
        <v>2.5685299272012036E-2</v>
      </c>
      <c r="AA72" s="5">
        <f t="shared" si="34"/>
        <v>511.33685356678927</v>
      </c>
      <c r="AB72" s="15">
        <f>SQRT((2*9.81*C72*AE72/(J72^2*A72))^2+(-2*M72*9.81*C72*0.01/(J72^2*A72^2))^2+(2*M72*9.81*T72/(J72^2*A72))^2+(-4*M72*9.81*C72*Z72/(J72^3*A72))^2)</f>
        <v>8.2143766783687906E-3</v>
      </c>
      <c r="AC72" s="13">
        <f t="shared" si="46"/>
        <v>1.2156965826612698E-4</v>
      </c>
      <c r="AD72" s="6">
        <f>SQRT((J72^2*A72*AC72/(2*9.81*C72))^2+(J72*O72*A72*Z72/(9.81*C72))^2+(J72^2*O72*0.00005/(2*9.81*C72))^2+(-1*J72^2*O72*A72*T72/(2*9.81*C72^2))^2)</f>
        <v>8.0860991443454291E-3</v>
      </c>
      <c r="AE72" s="6">
        <f>SQRT(W72^2+X72^2)</f>
        <v>0.14142135623730953</v>
      </c>
      <c r="AF72" s="4">
        <v>25.5</v>
      </c>
      <c r="AG72" s="5">
        <v>3.13330078125</v>
      </c>
      <c r="AH72" s="5">
        <v>3.451171875</v>
      </c>
      <c r="AI72" s="7" t="s">
        <v>6</v>
      </c>
      <c r="AJ72" s="5">
        <v>0.56045214843750002</v>
      </c>
      <c r="AK72" s="7" t="s">
        <v>7</v>
      </c>
      <c r="AL72" s="7">
        <v>0</v>
      </c>
    </row>
    <row r="73" spans="1:38" x14ac:dyDescent="0.2">
      <c r="A73" s="2">
        <v>1</v>
      </c>
      <c r="B73" s="2">
        <v>17.2</v>
      </c>
      <c r="C73" s="3">
        <f t="shared" si="28"/>
        <v>1.72E-2</v>
      </c>
      <c r="D73" s="17">
        <f t="shared" si="35"/>
        <v>2.3235219265950111E-4</v>
      </c>
      <c r="E73" s="16">
        <f t="shared" si="36"/>
        <v>5.6045214843750005E-4</v>
      </c>
      <c r="F73" s="5">
        <f t="shared" si="37"/>
        <v>0.56045214843750002</v>
      </c>
      <c r="G73" s="4">
        <v>25.5</v>
      </c>
      <c r="H73" s="5">
        <v>3.13330078125</v>
      </c>
      <c r="I73" s="5">
        <v>3.451171875</v>
      </c>
      <c r="J73" s="5">
        <f t="shared" si="29"/>
        <v>2.4120803080124609</v>
      </c>
      <c r="K73" s="11">
        <f t="shared" si="38"/>
        <v>8.9560000000000005E-7</v>
      </c>
      <c r="L73" s="12">
        <f t="shared" si="39"/>
        <v>46324.007701891838</v>
      </c>
      <c r="M73" s="5">
        <f t="shared" si="40"/>
        <v>0.31787109375</v>
      </c>
      <c r="N73" s="7">
        <f t="shared" si="30"/>
        <v>1.8437199708903961E-2</v>
      </c>
      <c r="O73" s="6">
        <f t="shared" si="31"/>
        <v>2.1074040823887492E-2</v>
      </c>
      <c r="P73" s="14">
        <f t="shared" si="41"/>
        <v>0.36333220403238192</v>
      </c>
      <c r="Q73" s="5">
        <f t="shared" si="32"/>
        <v>0.31787109375</v>
      </c>
      <c r="R73" s="5">
        <f t="shared" si="42"/>
        <v>0.14301744064257785</v>
      </c>
      <c r="S73" s="5">
        <f t="shared" si="43"/>
        <v>0.05</v>
      </c>
      <c r="T73" s="16">
        <v>5.0000000000000002E-5</v>
      </c>
      <c r="U73" s="13">
        <f t="shared" si="44"/>
        <v>5.0000000000000004E-6</v>
      </c>
      <c r="V73" s="5">
        <v>0.05</v>
      </c>
      <c r="W73" s="5">
        <v>0.1</v>
      </c>
      <c r="X73" s="5">
        <v>0.1</v>
      </c>
      <c r="Y73" s="16">
        <f t="shared" si="33"/>
        <v>1.3508848410436112E-6</v>
      </c>
      <c r="Z73" s="6">
        <f t="shared" si="45"/>
        <v>2.5685299272012036E-2</v>
      </c>
      <c r="AA73" s="5">
        <f t="shared" si="34"/>
        <v>511.33685356678927</v>
      </c>
      <c r="AB73" s="15">
        <f>SQRT((2*9.81*C73*AE73/(J73^2*A73))^2+(-2*M73*9.81*C73*0.01/(J73^2*A73^2))^2+(2*M73*9.81*T73/(J73^2*A73))^2+(-4*M73*9.81*C73*Z73/(J73^3*A73))^2)</f>
        <v>8.2143766783687906E-3</v>
      </c>
      <c r="AC73" s="13">
        <f t="shared" si="46"/>
        <v>1.2156965826612698E-4</v>
      </c>
      <c r="AD73" s="6">
        <f>SQRT((J73^2*A73*AC73/(2*9.81*C73))^2+(J73*O73*A73*Z73/(9.81*C73))^2+(J73^2*O73*0.00005/(2*9.81*C73))^2+(-1*J73^2*O73*A73*T73/(2*9.81*C73^2))^2)</f>
        <v>8.0860991443454291E-3</v>
      </c>
      <c r="AE73" s="6">
        <f>SQRT(W73^2+X73^2)</f>
        <v>0.14142135623730953</v>
      </c>
      <c r="AF73" s="4">
        <v>25.5</v>
      </c>
      <c r="AG73" s="5">
        <v>3.13330078125</v>
      </c>
      <c r="AH73" s="5">
        <v>3.451171875</v>
      </c>
      <c r="AI73" s="7" t="s">
        <v>6</v>
      </c>
      <c r="AJ73" s="5">
        <v>0.56045214843750002</v>
      </c>
      <c r="AK73" s="7" t="s">
        <v>7</v>
      </c>
      <c r="AL73" s="7">
        <v>0</v>
      </c>
    </row>
    <row r="74" spans="1:38" x14ac:dyDescent="0.2">
      <c r="A74" s="2">
        <v>1</v>
      </c>
      <c r="B74" s="2">
        <v>17.2</v>
      </c>
      <c r="C74" s="3">
        <f t="shared" si="28"/>
        <v>1.72E-2</v>
      </c>
      <c r="D74" s="17">
        <f t="shared" si="35"/>
        <v>2.3235219265950111E-4</v>
      </c>
      <c r="E74" s="16">
        <f t="shared" si="36"/>
        <v>5.6045214843750005E-4</v>
      </c>
      <c r="F74" s="5">
        <f t="shared" si="37"/>
        <v>0.56045214843750002</v>
      </c>
      <c r="G74" s="4">
        <v>25.5</v>
      </c>
      <c r="H74" s="5">
        <v>3.1219482421875</v>
      </c>
      <c r="I74" s="5">
        <v>3.4398193359375</v>
      </c>
      <c r="J74" s="5">
        <f t="shared" si="29"/>
        <v>2.4120803080124609</v>
      </c>
      <c r="K74" s="11">
        <f t="shared" si="38"/>
        <v>8.9560000000000005E-7</v>
      </c>
      <c r="L74" s="12">
        <f t="shared" si="39"/>
        <v>46324.007701891838</v>
      </c>
      <c r="M74" s="5">
        <f t="shared" si="40"/>
        <v>0.31787109375</v>
      </c>
      <c r="N74" s="7">
        <f t="shared" si="30"/>
        <v>1.8437199708903961E-2</v>
      </c>
      <c r="O74" s="6">
        <f t="shared" si="31"/>
        <v>2.1074040823887492E-2</v>
      </c>
      <c r="P74" s="14">
        <f t="shared" si="41"/>
        <v>0.36333220403238192</v>
      </c>
      <c r="Q74" s="5">
        <f t="shared" si="32"/>
        <v>0.31787109375</v>
      </c>
      <c r="R74" s="5">
        <f t="shared" si="42"/>
        <v>0.14301744064257785</v>
      </c>
      <c r="S74" s="5">
        <f t="shared" si="43"/>
        <v>0.05</v>
      </c>
      <c r="T74" s="16">
        <v>5.0000000000000002E-5</v>
      </c>
      <c r="U74" s="13">
        <f t="shared" si="44"/>
        <v>5.0000000000000004E-6</v>
      </c>
      <c r="V74" s="5">
        <v>0.05</v>
      </c>
      <c r="W74" s="5">
        <v>0.1</v>
      </c>
      <c r="X74" s="5">
        <v>0.1</v>
      </c>
      <c r="Y74" s="16">
        <f t="shared" si="33"/>
        <v>1.3508848410436112E-6</v>
      </c>
      <c r="Z74" s="6">
        <f t="shared" si="45"/>
        <v>2.5685299272012036E-2</v>
      </c>
      <c r="AA74" s="5">
        <f t="shared" si="34"/>
        <v>511.33685356678927</v>
      </c>
      <c r="AB74" s="15">
        <f>SQRT((2*9.81*C74*AE74/(J74^2*A74))^2+(-2*M74*9.81*C74*0.01/(J74^2*A74^2))^2+(2*M74*9.81*T74/(J74^2*A74))^2+(-4*M74*9.81*C74*Z74/(J74^3*A74))^2)</f>
        <v>8.2143766783687906E-3</v>
      </c>
      <c r="AC74" s="13">
        <f t="shared" si="46"/>
        <v>1.2156965826612698E-4</v>
      </c>
      <c r="AD74" s="6">
        <f>SQRT((J74^2*A74*AC74/(2*9.81*C74))^2+(J74*O74*A74*Z74/(9.81*C74))^2+(J74^2*O74*0.00005/(2*9.81*C74))^2+(-1*J74^2*O74*A74*T74/(2*9.81*C74^2))^2)</f>
        <v>8.0860991443454291E-3</v>
      </c>
      <c r="AE74" s="6">
        <f>SQRT(W74^2+X74^2)</f>
        <v>0.14142135623730953</v>
      </c>
      <c r="AF74" s="4">
        <v>25.5</v>
      </c>
      <c r="AG74" s="5">
        <v>3.1219482421875</v>
      </c>
      <c r="AH74" s="5">
        <v>3.4398193359375</v>
      </c>
      <c r="AI74" s="7" t="s">
        <v>6</v>
      </c>
      <c r="AJ74" s="5">
        <v>0.56045214843750002</v>
      </c>
      <c r="AK74" s="7" t="s">
        <v>7</v>
      </c>
      <c r="AL74" s="7">
        <v>0</v>
      </c>
    </row>
    <row r="75" spans="1:38" x14ac:dyDescent="0.2">
      <c r="A75" s="2">
        <v>1</v>
      </c>
      <c r="B75" s="2">
        <v>17.2</v>
      </c>
      <c r="C75" s="3">
        <f t="shared" si="28"/>
        <v>1.72E-2</v>
      </c>
      <c r="D75" s="17">
        <f t="shared" si="35"/>
        <v>2.3235219265950111E-4</v>
      </c>
      <c r="E75" s="16">
        <f t="shared" si="36"/>
        <v>5.6045214843750005E-4</v>
      </c>
      <c r="F75" s="5">
        <f t="shared" si="37"/>
        <v>0.56045214843750002</v>
      </c>
      <c r="G75" s="4">
        <v>25.5</v>
      </c>
      <c r="H75" s="5">
        <v>3.1219482421875</v>
      </c>
      <c r="I75" s="5">
        <v>3.4398193359375</v>
      </c>
      <c r="J75" s="5">
        <f t="shared" si="29"/>
        <v>2.4120803080124609</v>
      </c>
      <c r="K75" s="11">
        <f t="shared" si="38"/>
        <v>8.9560000000000005E-7</v>
      </c>
      <c r="L75" s="12">
        <f t="shared" si="39"/>
        <v>46324.007701891838</v>
      </c>
      <c r="M75" s="5">
        <f t="shared" si="40"/>
        <v>0.31787109375</v>
      </c>
      <c r="N75" s="7">
        <f t="shared" si="30"/>
        <v>1.8437199708903961E-2</v>
      </c>
      <c r="O75" s="6">
        <f t="shared" si="31"/>
        <v>2.1074040823887492E-2</v>
      </c>
      <c r="P75" s="14">
        <f t="shared" si="41"/>
        <v>0.36333220403238192</v>
      </c>
      <c r="Q75" s="5">
        <f t="shared" si="32"/>
        <v>0.31787109375</v>
      </c>
      <c r="R75" s="5">
        <f t="shared" si="42"/>
        <v>0.14301744064257785</v>
      </c>
      <c r="S75" s="5">
        <f t="shared" si="43"/>
        <v>0.05</v>
      </c>
      <c r="T75" s="16">
        <v>5.0000000000000002E-5</v>
      </c>
      <c r="U75" s="13">
        <f t="shared" si="44"/>
        <v>5.0000000000000004E-6</v>
      </c>
      <c r="V75" s="5">
        <v>0.05</v>
      </c>
      <c r="W75" s="5">
        <v>0.1</v>
      </c>
      <c r="X75" s="5">
        <v>0.1</v>
      </c>
      <c r="Y75" s="16">
        <f t="shared" si="33"/>
        <v>1.3508848410436112E-6</v>
      </c>
      <c r="Z75" s="6">
        <f t="shared" si="45"/>
        <v>2.5685299272012036E-2</v>
      </c>
      <c r="AA75" s="5">
        <f t="shared" si="34"/>
        <v>511.33685356678927</v>
      </c>
      <c r="AB75" s="15">
        <f>SQRT((2*9.81*C75*AE75/(J75^2*A75))^2+(-2*M75*9.81*C75*0.01/(J75^2*A75^2))^2+(2*M75*9.81*T75/(J75^2*A75))^2+(-4*M75*9.81*C75*Z75/(J75^3*A75))^2)</f>
        <v>8.2143766783687906E-3</v>
      </c>
      <c r="AC75" s="13">
        <f t="shared" si="46"/>
        <v>1.2156965826612698E-4</v>
      </c>
      <c r="AD75" s="6">
        <f>SQRT((J75^2*A75*AC75/(2*9.81*C75))^2+(J75*O75*A75*Z75/(9.81*C75))^2+(J75^2*O75*0.00005/(2*9.81*C75))^2+(-1*J75^2*O75*A75*T75/(2*9.81*C75^2))^2)</f>
        <v>8.0860991443454291E-3</v>
      </c>
      <c r="AE75" s="6">
        <f>SQRT(W75^2+X75^2)</f>
        <v>0.14142135623730953</v>
      </c>
      <c r="AF75" s="4">
        <v>25.5</v>
      </c>
      <c r="AG75" s="5">
        <v>3.1219482421875</v>
      </c>
      <c r="AH75" s="5">
        <v>3.4398193359375</v>
      </c>
      <c r="AI75" s="7" t="s">
        <v>6</v>
      </c>
      <c r="AJ75" s="5">
        <v>0.56045214843750002</v>
      </c>
      <c r="AK75" s="7" t="s">
        <v>7</v>
      </c>
      <c r="AL75" s="7">
        <v>0</v>
      </c>
    </row>
    <row r="76" spans="1:38" x14ac:dyDescent="0.2">
      <c r="A76" s="2">
        <v>1</v>
      </c>
      <c r="B76" s="2">
        <v>17.2</v>
      </c>
      <c r="C76" s="3">
        <f t="shared" si="28"/>
        <v>1.72E-2</v>
      </c>
      <c r="D76" s="17">
        <f t="shared" si="35"/>
        <v>2.3235219265950111E-4</v>
      </c>
      <c r="E76" s="16">
        <f t="shared" si="36"/>
        <v>5.4946289062499998E-4</v>
      </c>
      <c r="F76" s="5">
        <f t="shared" si="37"/>
        <v>0.54946289062499998</v>
      </c>
      <c r="G76" s="4">
        <v>25.5</v>
      </c>
      <c r="H76" s="5">
        <v>3.1219482421875</v>
      </c>
      <c r="I76" s="5">
        <v>3.4398193359375</v>
      </c>
      <c r="J76" s="5">
        <f t="shared" si="29"/>
        <v>2.3647846156984906</v>
      </c>
      <c r="K76" s="11">
        <f t="shared" si="38"/>
        <v>8.9560000000000005E-7</v>
      </c>
      <c r="L76" s="12">
        <f t="shared" si="39"/>
        <v>45415.693825384144</v>
      </c>
      <c r="M76" s="5">
        <f t="shared" si="40"/>
        <v>0.31787109375</v>
      </c>
      <c r="N76" s="7">
        <f t="shared" si="30"/>
        <v>1.918206257714369E-2</v>
      </c>
      <c r="O76" s="6">
        <f t="shared" si="31"/>
        <v>2.1169078811812007E-2</v>
      </c>
      <c r="P76" s="14">
        <f t="shared" si="41"/>
        <v>0.35079847167262351</v>
      </c>
      <c r="Q76" s="5">
        <f t="shared" si="32"/>
        <v>0.31787109375</v>
      </c>
      <c r="R76" s="5">
        <f t="shared" si="42"/>
        <v>0.10358720427885247</v>
      </c>
      <c r="S76" s="5">
        <f t="shared" si="43"/>
        <v>0.05</v>
      </c>
      <c r="T76" s="16">
        <v>5.0000000000000002E-5</v>
      </c>
      <c r="U76" s="13">
        <f t="shared" si="44"/>
        <v>5.0000000000000004E-6</v>
      </c>
      <c r="V76" s="5">
        <v>0.05</v>
      </c>
      <c r="W76" s="5">
        <v>0.1</v>
      </c>
      <c r="X76" s="5">
        <v>0.1</v>
      </c>
      <c r="Y76" s="16">
        <f t="shared" si="33"/>
        <v>1.3508848410436112E-6</v>
      </c>
      <c r="Z76" s="6">
        <f t="shared" si="45"/>
        <v>2.5536206939594432E-2</v>
      </c>
      <c r="AA76" s="5">
        <f t="shared" si="34"/>
        <v>507.88240468899625</v>
      </c>
      <c r="AB76" s="15">
        <f>SQRT((2*9.81*C76*AE76/(J76^2*A76))^2+(-2*M76*9.81*C76*0.01/(J76^2*A76^2))^2+(2*M76*9.81*T76/(J76^2*A76))^2+(-4*M76*9.81*C76*Z76/(J76^3*A76))^2)</f>
        <v>8.5465143706417272E-3</v>
      </c>
      <c r="AC76" s="13">
        <f t="shared" si="46"/>
        <v>1.2399742151543466E-4</v>
      </c>
      <c r="AD76" s="6">
        <f>SQRT((J76^2*A76*AC76/(2*9.81*C76))^2+(J76*O76*A76*Z76/(9.81*C76))^2+(J76^2*O76*0.00005/(2*9.81*C76))^2+(-1*J76^2*O76*A76*T76/(2*9.81*C76^2))^2)</f>
        <v>7.9159010769990646E-3</v>
      </c>
      <c r="AE76" s="6">
        <f>SQRT(W76^2+X76^2)</f>
        <v>0.14142135623730953</v>
      </c>
      <c r="AF76" s="4">
        <v>25.5</v>
      </c>
      <c r="AG76" s="5">
        <v>3.1219482421875</v>
      </c>
      <c r="AH76" s="5">
        <v>3.4398193359375</v>
      </c>
      <c r="AI76" s="7" t="s">
        <v>6</v>
      </c>
      <c r="AJ76" s="5">
        <v>0.54946289062499998</v>
      </c>
      <c r="AK76" s="7" t="s">
        <v>7</v>
      </c>
      <c r="AL76" s="7">
        <v>0</v>
      </c>
    </row>
    <row r="77" spans="1:38" x14ac:dyDescent="0.2">
      <c r="A77" s="2">
        <v>1</v>
      </c>
      <c r="B77" s="2">
        <v>17.2</v>
      </c>
      <c r="C77" s="3">
        <f t="shared" si="28"/>
        <v>1.72E-2</v>
      </c>
      <c r="D77" s="17">
        <f t="shared" si="35"/>
        <v>2.3235219265950111E-4</v>
      </c>
      <c r="E77" s="16">
        <f t="shared" si="36"/>
        <v>4.5055957031249998E-4</v>
      </c>
      <c r="F77" s="5">
        <f t="shared" si="37"/>
        <v>0.45055957031249999</v>
      </c>
      <c r="G77" s="4">
        <v>25.5</v>
      </c>
      <c r="H77" s="5">
        <v>2.1796875</v>
      </c>
      <c r="I77" s="5">
        <v>2.384033203125</v>
      </c>
      <c r="J77" s="5">
        <f t="shared" si="29"/>
        <v>1.9391233848727623</v>
      </c>
      <c r="K77" s="11">
        <f t="shared" si="38"/>
        <v>8.9560000000000005E-7</v>
      </c>
      <c r="L77" s="12">
        <f t="shared" si="39"/>
        <v>37240.868936814994</v>
      </c>
      <c r="M77" s="5">
        <f t="shared" si="40"/>
        <v>0.204345703125</v>
      </c>
      <c r="N77" s="7">
        <f t="shared" si="30"/>
        <v>1.833927118151326E-2</v>
      </c>
      <c r="O77" s="6">
        <f t="shared" si="31"/>
        <v>2.2158072967434276E-2</v>
      </c>
      <c r="P77" s="14">
        <f t="shared" si="41"/>
        <v>0.24689677989983205</v>
      </c>
      <c r="Q77" s="5">
        <f t="shared" si="32"/>
        <v>0.204345703125</v>
      </c>
      <c r="R77" s="5">
        <f t="shared" si="42"/>
        <v>0.20823083688137645</v>
      </c>
      <c r="S77" s="5">
        <f t="shared" si="43"/>
        <v>0.05</v>
      </c>
      <c r="T77" s="16">
        <v>5.0000000000000002E-5</v>
      </c>
      <c r="U77" s="13">
        <f t="shared" si="44"/>
        <v>5.0000000000000004E-6</v>
      </c>
      <c r="V77" s="5">
        <v>0.05</v>
      </c>
      <c r="W77" s="5">
        <v>0.1</v>
      </c>
      <c r="X77" s="5">
        <v>0.1</v>
      </c>
      <c r="Y77" s="16">
        <f t="shared" si="33"/>
        <v>1.3508848410436112E-6</v>
      </c>
      <c r="Z77" s="6">
        <f t="shared" si="45"/>
        <v>2.4293461480962179E-2</v>
      </c>
      <c r="AA77" s="5">
        <f t="shared" si="34"/>
        <v>478.95130493403815</v>
      </c>
      <c r="AB77" s="15">
        <f>SQRT((2*9.81*C77*AE77/(J77^2*A77))^2+(-2*M77*9.81*C77*0.01/(J77^2*A77^2))^2+(2*M77*9.81*T77/(J77^2*A77))^2+(-4*M77*9.81*C77*Z77/(J77^3*A77))^2)</f>
        <v>1.270179514470305E-2</v>
      </c>
      <c r="AC77" s="13">
        <f t="shared" si="46"/>
        <v>1.5271160377754368E-4</v>
      </c>
      <c r="AD77" s="6">
        <f>SQRT((J77^2*A77*AC77/(2*9.81*C77))^2+(J77*O77*A77*Z77/(9.81*C77))^2+(J77^2*O77*0.00005/(2*9.81*C77))^2+(-1*J77^2*O77*A77*T77/(2*9.81*C77^2))^2)</f>
        <v>6.4560607737720382E-3</v>
      </c>
      <c r="AE77" s="6">
        <f>SQRT(W77^2+X77^2)</f>
        <v>0.14142135623730953</v>
      </c>
      <c r="AF77" s="4">
        <v>25.5</v>
      </c>
      <c r="AG77" s="5">
        <v>2.1796875</v>
      </c>
      <c r="AH77" s="5">
        <v>2.384033203125</v>
      </c>
      <c r="AI77" s="7" t="s">
        <v>6</v>
      </c>
      <c r="AJ77" s="5">
        <v>0.45055957031249999</v>
      </c>
      <c r="AK77" s="7" t="s">
        <v>7</v>
      </c>
      <c r="AL77" s="7">
        <v>0</v>
      </c>
    </row>
    <row r="78" spans="1:38" x14ac:dyDescent="0.2">
      <c r="A78" s="2">
        <v>1</v>
      </c>
      <c r="B78" s="2">
        <v>17.2</v>
      </c>
      <c r="C78" s="3">
        <f t="shared" si="28"/>
        <v>1.72E-2</v>
      </c>
      <c r="D78" s="17">
        <f t="shared" si="35"/>
        <v>2.3235219265950111E-4</v>
      </c>
      <c r="E78" s="16">
        <f t="shared" si="36"/>
        <v>4.5055957031249998E-4</v>
      </c>
      <c r="F78" s="5">
        <f t="shared" si="37"/>
        <v>0.45055957031249999</v>
      </c>
      <c r="G78" s="4">
        <v>25.5</v>
      </c>
      <c r="H78" s="5">
        <v>2.1683349609375</v>
      </c>
      <c r="I78" s="5">
        <v>2.3726806640625</v>
      </c>
      <c r="J78" s="5">
        <f t="shared" si="29"/>
        <v>1.9391233848727623</v>
      </c>
      <c r="K78" s="11">
        <f t="shared" si="38"/>
        <v>8.9560000000000005E-7</v>
      </c>
      <c r="L78" s="12">
        <f t="shared" si="39"/>
        <v>37240.868936814994</v>
      </c>
      <c r="M78" s="5">
        <f t="shared" si="40"/>
        <v>0.204345703125</v>
      </c>
      <c r="N78" s="7">
        <f t="shared" si="30"/>
        <v>1.833927118151326E-2</v>
      </c>
      <c r="O78" s="6">
        <f t="shared" si="31"/>
        <v>2.2158072967434276E-2</v>
      </c>
      <c r="P78" s="14">
        <f t="shared" si="41"/>
        <v>0.24689677989983205</v>
      </c>
      <c r="Q78" s="5">
        <f t="shared" si="32"/>
        <v>0.204345703125</v>
      </c>
      <c r="R78" s="5">
        <f t="shared" si="42"/>
        <v>0.20823083688137645</v>
      </c>
      <c r="S78" s="5">
        <f t="shared" si="43"/>
        <v>0.05</v>
      </c>
      <c r="T78" s="16">
        <v>5.0000000000000002E-5</v>
      </c>
      <c r="U78" s="13">
        <f t="shared" si="44"/>
        <v>5.0000000000000004E-6</v>
      </c>
      <c r="V78" s="5">
        <v>0.05</v>
      </c>
      <c r="W78" s="5">
        <v>0.1</v>
      </c>
      <c r="X78" s="5">
        <v>0.1</v>
      </c>
      <c r="Y78" s="16">
        <f t="shared" si="33"/>
        <v>1.3508848410436112E-6</v>
      </c>
      <c r="Z78" s="6">
        <f t="shared" si="45"/>
        <v>2.4293461480962179E-2</v>
      </c>
      <c r="AA78" s="5">
        <f t="shared" si="34"/>
        <v>478.95130493403815</v>
      </c>
      <c r="AB78" s="15">
        <f>SQRT((2*9.81*C78*AE78/(J78^2*A78))^2+(-2*M78*9.81*C78*0.01/(J78^2*A78^2))^2+(2*M78*9.81*T78/(J78^2*A78))^2+(-4*M78*9.81*C78*Z78/(J78^3*A78))^2)</f>
        <v>1.270179514470305E-2</v>
      </c>
      <c r="AC78" s="13">
        <f t="shared" si="46"/>
        <v>1.5271160377754368E-4</v>
      </c>
      <c r="AD78" s="6">
        <f>SQRT((J78^2*A78*AC78/(2*9.81*C78))^2+(J78*O78*A78*Z78/(9.81*C78))^2+(J78^2*O78*0.00005/(2*9.81*C78))^2+(-1*J78^2*O78*A78*T78/(2*9.81*C78^2))^2)</f>
        <v>6.4560607737720382E-3</v>
      </c>
      <c r="AE78" s="6">
        <f>SQRT(W78^2+X78^2)</f>
        <v>0.14142135623730953</v>
      </c>
      <c r="AF78" s="4">
        <v>25.5</v>
      </c>
      <c r="AG78" s="5">
        <v>2.1683349609375</v>
      </c>
      <c r="AH78" s="5">
        <v>2.3726806640625</v>
      </c>
      <c r="AI78" s="7" t="s">
        <v>6</v>
      </c>
      <c r="AJ78" s="5">
        <v>0.45055957031249999</v>
      </c>
      <c r="AK78" s="7" t="s">
        <v>7</v>
      </c>
      <c r="AL78" s="7">
        <v>0</v>
      </c>
    </row>
    <row r="79" spans="1:38" x14ac:dyDescent="0.2">
      <c r="A79" s="2">
        <v>1</v>
      </c>
      <c r="B79" s="2">
        <v>17.2</v>
      </c>
      <c r="C79" s="3">
        <f t="shared" si="28"/>
        <v>1.72E-2</v>
      </c>
      <c r="D79" s="17">
        <f t="shared" si="35"/>
        <v>2.3235219265950111E-4</v>
      </c>
      <c r="E79" s="16">
        <f t="shared" si="36"/>
        <v>4.5055957031249998E-4</v>
      </c>
      <c r="F79" s="5">
        <f t="shared" si="37"/>
        <v>0.45055957031249999</v>
      </c>
      <c r="G79" s="4">
        <v>25.5</v>
      </c>
      <c r="H79" s="5">
        <v>2.1683349609375</v>
      </c>
      <c r="I79" s="5">
        <v>2.3726806640625</v>
      </c>
      <c r="J79" s="5">
        <f t="shared" si="29"/>
        <v>1.9391233848727623</v>
      </c>
      <c r="K79" s="11">
        <f t="shared" si="38"/>
        <v>8.9560000000000005E-7</v>
      </c>
      <c r="L79" s="12">
        <f t="shared" si="39"/>
        <v>37240.868936814994</v>
      </c>
      <c r="M79" s="5">
        <f t="shared" si="40"/>
        <v>0.204345703125</v>
      </c>
      <c r="N79" s="7">
        <f t="shared" si="30"/>
        <v>1.833927118151326E-2</v>
      </c>
      <c r="O79" s="6">
        <f t="shared" si="31"/>
        <v>2.2158072967434276E-2</v>
      </c>
      <c r="P79" s="14">
        <f t="shared" si="41"/>
        <v>0.24689677989983205</v>
      </c>
      <c r="Q79" s="5">
        <f t="shared" si="32"/>
        <v>0.204345703125</v>
      </c>
      <c r="R79" s="5">
        <f t="shared" si="42"/>
        <v>0.20823083688137645</v>
      </c>
      <c r="S79" s="5">
        <f t="shared" si="43"/>
        <v>0.05</v>
      </c>
      <c r="T79" s="16">
        <v>5.0000000000000002E-5</v>
      </c>
      <c r="U79" s="13">
        <f t="shared" si="44"/>
        <v>5.0000000000000004E-6</v>
      </c>
      <c r="V79" s="5">
        <v>0.05</v>
      </c>
      <c r="W79" s="5">
        <v>0.1</v>
      </c>
      <c r="X79" s="5">
        <v>0.1</v>
      </c>
      <c r="Y79" s="16">
        <f t="shared" si="33"/>
        <v>1.3508848410436112E-6</v>
      </c>
      <c r="Z79" s="6">
        <f t="shared" si="45"/>
        <v>2.4293461480962179E-2</v>
      </c>
      <c r="AA79" s="5">
        <f t="shared" si="34"/>
        <v>478.95130493403815</v>
      </c>
      <c r="AB79" s="15">
        <f>SQRT((2*9.81*C79*AE79/(J79^2*A79))^2+(-2*M79*9.81*C79*0.01/(J79^2*A79^2))^2+(2*M79*9.81*T79/(J79^2*A79))^2+(-4*M79*9.81*C79*Z79/(J79^3*A79))^2)</f>
        <v>1.270179514470305E-2</v>
      </c>
      <c r="AC79" s="13">
        <f t="shared" si="46"/>
        <v>1.5271160377754368E-4</v>
      </c>
      <c r="AD79" s="6">
        <f>SQRT((J79^2*A79*AC79/(2*9.81*C79))^2+(J79*O79*A79*Z79/(9.81*C79))^2+(J79^2*O79*0.00005/(2*9.81*C79))^2+(-1*J79^2*O79*A79*T79/(2*9.81*C79^2))^2)</f>
        <v>6.4560607737720382E-3</v>
      </c>
      <c r="AE79" s="6">
        <f>SQRT(W79^2+X79^2)</f>
        <v>0.14142135623730953</v>
      </c>
      <c r="AF79" s="4">
        <v>25.5</v>
      </c>
      <c r="AG79" s="5">
        <v>2.1683349609375</v>
      </c>
      <c r="AH79" s="5">
        <v>2.3726806640625</v>
      </c>
      <c r="AI79" s="7" t="s">
        <v>6</v>
      </c>
      <c r="AJ79" s="5">
        <v>0.45055957031249999</v>
      </c>
      <c r="AK79" s="7" t="s">
        <v>7</v>
      </c>
      <c r="AL79" s="7">
        <v>0</v>
      </c>
    </row>
    <row r="80" spans="1:38" x14ac:dyDescent="0.2">
      <c r="A80" s="2">
        <v>1</v>
      </c>
      <c r="B80" s="2">
        <v>17.2</v>
      </c>
      <c r="C80" s="3">
        <f t="shared" si="28"/>
        <v>1.72E-2</v>
      </c>
      <c r="D80" s="17">
        <f t="shared" si="35"/>
        <v>2.3235219265950111E-4</v>
      </c>
      <c r="E80" s="16">
        <f t="shared" si="36"/>
        <v>4.5055957031249998E-4</v>
      </c>
      <c r="F80" s="5">
        <f t="shared" si="37"/>
        <v>0.45055957031249999</v>
      </c>
      <c r="G80" s="4">
        <v>25.5</v>
      </c>
      <c r="H80" s="5">
        <v>2.1796875</v>
      </c>
      <c r="I80" s="5">
        <v>2.3726806640625</v>
      </c>
      <c r="J80" s="5">
        <f t="shared" si="29"/>
        <v>1.9391233848727623</v>
      </c>
      <c r="K80" s="11">
        <f t="shared" si="38"/>
        <v>8.9560000000000005E-7</v>
      </c>
      <c r="L80" s="12">
        <f t="shared" si="39"/>
        <v>37240.868936814994</v>
      </c>
      <c r="M80" s="5">
        <f t="shared" si="40"/>
        <v>0.1929931640625</v>
      </c>
      <c r="N80" s="7">
        <f t="shared" si="30"/>
        <v>1.7320422782540298E-2</v>
      </c>
      <c r="O80" s="6">
        <f t="shared" si="31"/>
        <v>2.2158072967434276E-2</v>
      </c>
      <c r="P80" s="14">
        <f t="shared" si="41"/>
        <v>0.24689677989983205</v>
      </c>
      <c r="Q80" s="5">
        <f t="shared" si="32"/>
        <v>0.1929931640625</v>
      </c>
      <c r="R80" s="5">
        <f t="shared" si="42"/>
        <v>0.27930323905086918</v>
      </c>
      <c r="S80" s="5">
        <f t="shared" si="43"/>
        <v>0.05</v>
      </c>
      <c r="T80" s="16">
        <v>5.0000000000000002E-5</v>
      </c>
      <c r="U80" s="13">
        <f t="shared" si="44"/>
        <v>5.0000000000000004E-6</v>
      </c>
      <c r="V80" s="5">
        <v>0.05</v>
      </c>
      <c r="W80" s="5">
        <v>0.1</v>
      </c>
      <c r="X80" s="5">
        <v>0.1</v>
      </c>
      <c r="Y80" s="16">
        <f t="shared" si="33"/>
        <v>1.3508848410436112E-6</v>
      </c>
      <c r="Z80" s="6">
        <f t="shared" si="45"/>
        <v>2.4293461480962179E-2</v>
      </c>
      <c r="AA80" s="5">
        <f t="shared" si="34"/>
        <v>478.95130493403815</v>
      </c>
      <c r="AB80" s="15">
        <f>SQRT((2*9.81*C80*AE80/(J80^2*A80))^2+(-2*M80*9.81*C80*0.01/(J80^2*A80^2))^2+(2*M80*9.81*T80/(J80^2*A80))^2+(-4*M80*9.81*C80*Z80/(J80^3*A80))^2)</f>
        <v>1.2700742113319979E-2</v>
      </c>
      <c r="AC80" s="13">
        <f t="shared" si="46"/>
        <v>1.5271160377754368E-4</v>
      </c>
      <c r="AD80" s="6">
        <f>SQRT((J80^2*A80*AC80/(2*9.81*C80))^2+(J80*O80*A80*Z80/(9.81*C80))^2+(J80^2*O80*0.00005/(2*9.81*C80))^2+(-1*J80^2*O80*A80*T80/(2*9.81*C80^2))^2)</f>
        <v>6.4560607737720382E-3</v>
      </c>
      <c r="AE80" s="6">
        <f>SQRT(W80^2+X80^2)</f>
        <v>0.14142135623730953</v>
      </c>
      <c r="AF80" s="4">
        <v>25.5</v>
      </c>
      <c r="AG80" s="5">
        <v>2.1796875</v>
      </c>
      <c r="AH80" s="5">
        <v>2.3726806640625</v>
      </c>
      <c r="AI80" s="7" t="s">
        <v>6</v>
      </c>
      <c r="AJ80" s="5">
        <v>0.45055957031249999</v>
      </c>
      <c r="AK80" s="7" t="s">
        <v>7</v>
      </c>
      <c r="AL80" s="7">
        <v>0</v>
      </c>
    </row>
    <row r="81" spans="1:38" x14ac:dyDescent="0.2">
      <c r="A81" s="2">
        <v>1</v>
      </c>
      <c r="B81" s="2">
        <v>17.2</v>
      </c>
      <c r="C81" s="3">
        <f t="shared" si="28"/>
        <v>1.72E-2</v>
      </c>
      <c r="D81" s="17">
        <f t="shared" si="35"/>
        <v>2.3235219265950111E-4</v>
      </c>
      <c r="E81" s="16">
        <f t="shared" si="36"/>
        <v>4.5055957031249998E-4</v>
      </c>
      <c r="F81" s="5">
        <f t="shared" si="37"/>
        <v>0.45055957031249999</v>
      </c>
      <c r="G81" s="4">
        <v>25.5</v>
      </c>
      <c r="H81" s="5">
        <v>2.1796875</v>
      </c>
      <c r="I81" s="5">
        <v>2.3726806640625</v>
      </c>
      <c r="J81" s="5">
        <f t="shared" si="29"/>
        <v>1.9391233848727623</v>
      </c>
      <c r="K81" s="11">
        <f t="shared" si="38"/>
        <v>8.9560000000000005E-7</v>
      </c>
      <c r="L81" s="12">
        <f t="shared" si="39"/>
        <v>37240.868936814994</v>
      </c>
      <c r="M81" s="5">
        <f t="shared" si="40"/>
        <v>0.1929931640625</v>
      </c>
      <c r="N81" s="7">
        <f t="shared" si="30"/>
        <v>1.7320422782540298E-2</v>
      </c>
      <c r="O81" s="6">
        <f t="shared" si="31"/>
        <v>2.2158072967434276E-2</v>
      </c>
      <c r="P81" s="14">
        <f t="shared" si="41"/>
        <v>0.24689677989983205</v>
      </c>
      <c r="Q81" s="5">
        <f t="shared" si="32"/>
        <v>0.1929931640625</v>
      </c>
      <c r="R81" s="5">
        <f t="shared" si="42"/>
        <v>0.27930323905086918</v>
      </c>
      <c r="S81" s="5">
        <f t="shared" si="43"/>
        <v>0.05</v>
      </c>
      <c r="T81" s="16">
        <v>5.0000000000000002E-5</v>
      </c>
      <c r="U81" s="13">
        <f t="shared" si="44"/>
        <v>5.0000000000000004E-6</v>
      </c>
      <c r="V81" s="5">
        <v>0.05</v>
      </c>
      <c r="W81" s="5">
        <v>0.1</v>
      </c>
      <c r="X81" s="5">
        <v>0.1</v>
      </c>
      <c r="Y81" s="16">
        <f t="shared" si="33"/>
        <v>1.3508848410436112E-6</v>
      </c>
      <c r="Z81" s="6">
        <f t="shared" si="45"/>
        <v>2.4293461480962179E-2</v>
      </c>
      <c r="AA81" s="5">
        <f t="shared" si="34"/>
        <v>478.95130493403815</v>
      </c>
      <c r="AB81" s="15">
        <f>SQRT((2*9.81*C81*AE81/(J81^2*A81))^2+(-2*M81*9.81*C81*0.01/(J81^2*A81^2))^2+(2*M81*9.81*T81/(J81^2*A81))^2+(-4*M81*9.81*C81*Z81/(J81^3*A81))^2)</f>
        <v>1.2700742113319979E-2</v>
      </c>
      <c r="AC81" s="13">
        <f t="shared" si="46"/>
        <v>1.5271160377754368E-4</v>
      </c>
      <c r="AD81" s="6">
        <f>SQRT((J81^2*A81*AC81/(2*9.81*C81))^2+(J81*O81*A81*Z81/(9.81*C81))^2+(J81^2*O81*0.00005/(2*9.81*C81))^2+(-1*J81^2*O81*A81*T81/(2*9.81*C81^2))^2)</f>
        <v>6.4560607737720382E-3</v>
      </c>
      <c r="AE81" s="6">
        <f>SQRT(W81^2+X81^2)</f>
        <v>0.14142135623730953</v>
      </c>
      <c r="AF81" s="4">
        <v>25.5</v>
      </c>
      <c r="AG81" s="5">
        <v>2.1796875</v>
      </c>
      <c r="AH81" s="5">
        <v>2.3726806640625</v>
      </c>
      <c r="AI81" s="7" t="s">
        <v>6</v>
      </c>
      <c r="AJ81" s="5">
        <v>0.45055957031249999</v>
      </c>
      <c r="AK81" s="7" t="s">
        <v>7</v>
      </c>
      <c r="AL81" s="7">
        <v>0</v>
      </c>
    </row>
    <row r="82" spans="1:38" x14ac:dyDescent="0.2">
      <c r="A82" s="2">
        <v>1</v>
      </c>
      <c r="B82" s="2">
        <v>17.2</v>
      </c>
      <c r="C82" s="3">
        <f t="shared" si="28"/>
        <v>1.72E-2</v>
      </c>
      <c r="D82" s="17">
        <f t="shared" si="35"/>
        <v>2.3235219265950111E-4</v>
      </c>
      <c r="E82" s="16">
        <f t="shared" si="36"/>
        <v>3.5165625000000003E-4</v>
      </c>
      <c r="F82" s="5">
        <f t="shared" si="37"/>
        <v>0.35165625</v>
      </c>
      <c r="G82" s="4">
        <v>25.5</v>
      </c>
      <c r="H82" s="5">
        <v>1.4644775390625</v>
      </c>
      <c r="I82" s="5">
        <v>1.6007080078125</v>
      </c>
      <c r="J82" s="5">
        <f t="shared" si="29"/>
        <v>1.5134621540470341</v>
      </c>
      <c r="K82" s="11">
        <f t="shared" si="38"/>
        <v>8.9560000000000005E-7</v>
      </c>
      <c r="L82" s="12">
        <f t="shared" si="39"/>
        <v>29066.044048245854</v>
      </c>
      <c r="M82" s="5">
        <f t="shared" si="40"/>
        <v>0.13623046875</v>
      </c>
      <c r="N82" s="7">
        <f t="shared" si="30"/>
        <v>2.0070517484455593E-2</v>
      </c>
      <c r="O82" s="6">
        <f t="shared" si="31"/>
        <v>2.3493620760538517E-2</v>
      </c>
      <c r="P82" s="14">
        <f t="shared" si="41"/>
        <v>0.15946509457574695</v>
      </c>
      <c r="Q82" s="5">
        <f t="shared" si="32"/>
        <v>0.13623046875</v>
      </c>
      <c r="R82" s="5">
        <f t="shared" si="42"/>
        <v>0.17055381251300988</v>
      </c>
      <c r="S82" s="5">
        <f t="shared" si="43"/>
        <v>0.05</v>
      </c>
      <c r="T82" s="16">
        <v>5.0000000000000002E-5</v>
      </c>
      <c r="U82" s="13">
        <f t="shared" si="44"/>
        <v>5.0000000000000004E-6</v>
      </c>
      <c r="V82" s="5">
        <v>0.05</v>
      </c>
      <c r="W82" s="5">
        <v>0.1</v>
      </c>
      <c r="X82" s="5">
        <v>0.1</v>
      </c>
      <c r="Y82" s="16">
        <f t="shared" si="33"/>
        <v>1.3508848410436112E-6</v>
      </c>
      <c r="Z82" s="6">
        <f t="shared" si="45"/>
        <v>2.3248563293508377E-2</v>
      </c>
      <c r="AA82" s="5">
        <f t="shared" si="34"/>
        <v>454.41331103309506</v>
      </c>
      <c r="AB82" s="15">
        <f>SQRT((2*9.81*C82*AE82/(J82^2*A82))^2+(-2*M82*9.81*C82*0.01/(J82^2*A82^2))^2+(2*M82*9.81*T82/(J82^2*A82))^2+(-4*M82*9.81*C82*Z82/(J82^3*A82))^2)</f>
        <v>2.0845448985294727E-2</v>
      </c>
      <c r="AC82" s="13">
        <f t="shared" si="46"/>
        <v>2.026714380210032E-4</v>
      </c>
      <c r="AD82" s="6">
        <f>SQRT((J82^2*A82*AC82/(2*9.81*C82))^2+(J82*O82*A82*Z82/(9.81*C82))^2+(J82^2*O82*0.00005/(2*9.81*C82))^2+(-1*J82^2*O82*A82*T82/(2*9.81*C82^2))^2)</f>
        <v>5.1096944845518549E-3</v>
      </c>
      <c r="AE82" s="6">
        <f>SQRT(W82^2+X82^2)</f>
        <v>0.14142135623730953</v>
      </c>
      <c r="AF82" s="4">
        <v>25.5</v>
      </c>
      <c r="AG82" s="5">
        <v>1.4644775390625</v>
      </c>
      <c r="AH82" s="5">
        <v>1.6007080078125</v>
      </c>
      <c r="AI82" s="7" t="s">
        <v>6</v>
      </c>
      <c r="AJ82" s="5">
        <v>0.35165625</v>
      </c>
      <c r="AK82" s="7" t="s">
        <v>7</v>
      </c>
      <c r="AL82" s="7">
        <v>0</v>
      </c>
    </row>
    <row r="83" spans="1:38" x14ac:dyDescent="0.2">
      <c r="A83" s="2">
        <v>1</v>
      </c>
      <c r="B83" s="2">
        <v>17.2</v>
      </c>
      <c r="C83" s="3">
        <f t="shared" si="28"/>
        <v>1.72E-2</v>
      </c>
      <c r="D83" s="17">
        <f t="shared" si="35"/>
        <v>2.3235219265950111E-4</v>
      </c>
      <c r="E83" s="16">
        <f t="shared" si="36"/>
        <v>3.5165625000000003E-4</v>
      </c>
      <c r="F83" s="5">
        <f t="shared" si="37"/>
        <v>0.35165625</v>
      </c>
      <c r="G83" s="4">
        <v>25.5</v>
      </c>
      <c r="H83" s="5">
        <v>1.4644775390625</v>
      </c>
      <c r="I83" s="5">
        <v>1.6007080078125</v>
      </c>
      <c r="J83" s="5">
        <f t="shared" si="29"/>
        <v>1.5134621540470341</v>
      </c>
      <c r="K83" s="11">
        <f t="shared" si="38"/>
        <v>8.9560000000000005E-7</v>
      </c>
      <c r="L83" s="12">
        <f t="shared" si="39"/>
        <v>29066.044048245854</v>
      </c>
      <c r="M83" s="5">
        <f t="shared" si="40"/>
        <v>0.13623046875</v>
      </c>
      <c r="N83" s="7">
        <f t="shared" si="30"/>
        <v>2.0070517484455593E-2</v>
      </c>
      <c r="O83" s="6">
        <f t="shared" si="31"/>
        <v>2.3493620760538517E-2</v>
      </c>
      <c r="P83" s="14">
        <f t="shared" si="41"/>
        <v>0.15946509457574695</v>
      </c>
      <c r="Q83" s="5">
        <f t="shared" si="32"/>
        <v>0.13623046875</v>
      </c>
      <c r="R83" s="5">
        <f t="shared" si="42"/>
        <v>0.17055381251300988</v>
      </c>
      <c r="S83" s="5">
        <f t="shared" si="43"/>
        <v>0.05</v>
      </c>
      <c r="T83" s="16">
        <v>5.0000000000000002E-5</v>
      </c>
      <c r="U83" s="13">
        <f t="shared" si="44"/>
        <v>5.0000000000000004E-6</v>
      </c>
      <c r="V83" s="5">
        <v>0.05</v>
      </c>
      <c r="W83" s="5">
        <v>0.1</v>
      </c>
      <c r="X83" s="5">
        <v>0.1</v>
      </c>
      <c r="Y83" s="16">
        <f t="shared" si="33"/>
        <v>1.3508848410436112E-6</v>
      </c>
      <c r="Z83" s="6">
        <f t="shared" si="45"/>
        <v>2.3248563293508377E-2</v>
      </c>
      <c r="AA83" s="5">
        <f t="shared" si="34"/>
        <v>454.41331103309506</v>
      </c>
      <c r="AB83" s="15">
        <f>SQRT((2*9.81*C83*AE83/(J83^2*A83))^2+(-2*M83*9.81*C83*0.01/(J83^2*A83^2))^2+(2*M83*9.81*T83/(J83^2*A83))^2+(-4*M83*9.81*C83*Z83/(J83^3*A83))^2)</f>
        <v>2.0845448985294727E-2</v>
      </c>
      <c r="AC83" s="13">
        <f t="shared" si="46"/>
        <v>2.026714380210032E-4</v>
      </c>
      <c r="AD83" s="6">
        <f>SQRT((J83^2*A83*AC83/(2*9.81*C83))^2+(J83*O83*A83*Z83/(9.81*C83))^2+(J83^2*O83*0.00005/(2*9.81*C83))^2+(-1*J83^2*O83*A83*T83/(2*9.81*C83^2))^2)</f>
        <v>5.1096944845518549E-3</v>
      </c>
      <c r="AE83" s="6">
        <f>SQRT(W83^2+X83^2)</f>
        <v>0.14142135623730953</v>
      </c>
      <c r="AF83" s="4">
        <v>25.5</v>
      </c>
      <c r="AG83" s="5">
        <v>1.4644775390625</v>
      </c>
      <c r="AH83" s="5">
        <v>1.6007080078125</v>
      </c>
      <c r="AI83" s="7" t="s">
        <v>6</v>
      </c>
      <c r="AJ83" s="5">
        <v>0.35165625</v>
      </c>
      <c r="AK83" s="7" t="s">
        <v>7</v>
      </c>
      <c r="AL83" s="7">
        <v>0</v>
      </c>
    </row>
    <row r="84" spans="1:38" x14ac:dyDescent="0.2">
      <c r="A84" s="2">
        <v>1</v>
      </c>
      <c r="B84" s="2">
        <v>17.2</v>
      </c>
      <c r="C84" s="3">
        <f t="shared" si="28"/>
        <v>1.72E-2</v>
      </c>
      <c r="D84" s="17">
        <f t="shared" si="35"/>
        <v>2.3235219265950111E-4</v>
      </c>
      <c r="E84" s="16">
        <f t="shared" si="36"/>
        <v>3.5165625000000003E-4</v>
      </c>
      <c r="F84" s="5">
        <f t="shared" si="37"/>
        <v>0.35165625</v>
      </c>
      <c r="G84" s="4">
        <v>25.5</v>
      </c>
      <c r="H84" s="5">
        <v>1.4871826171875</v>
      </c>
      <c r="I84" s="5">
        <v>1.6007080078125</v>
      </c>
      <c r="J84" s="5">
        <f t="shared" si="29"/>
        <v>1.5134621540470341</v>
      </c>
      <c r="K84" s="11">
        <f t="shared" si="38"/>
        <v>8.9560000000000005E-7</v>
      </c>
      <c r="L84" s="12">
        <f t="shared" si="39"/>
        <v>29066.044048245854</v>
      </c>
      <c r="M84" s="5">
        <f t="shared" si="40"/>
        <v>0.113525390625</v>
      </c>
      <c r="N84" s="7">
        <f t="shared" si="30"/>
        <v>1.6725431237046326E-2</v>
      </c>
      <c r="O84" s="6">
        <f t="shared" si="31"/>
        <v>2.3493620760538517E-2</v>
      </c>
      <c r="P84" s="14">
        <f t="shared" si="41"/>
        <v>0.15946509457574695</v>
      </c>
      <c r="Q84" s="5">
        <f t="shared" si="32"/>
        <v>0.113525390625</v>
      </c>
      <c r="R84" s="5">
        <f t="shared" si="42"/>
        <v>0.40466457501561187</v>
      </c>
      <c r="S84" s="5">
        <f t="shared" si="43"/>
        <v>0.05</v>
      </c>
      <c r="T84" s="16">
        <v>5.0000000000000002E-5</v>
      </c>
      <c r="U84" s="13">
        <f t="shared" si="44"/>
        <v>5.0000000000000004E-6</v>
      </c>
      <c r="V84" s="5">
        <v>0.05</v>
      </c>
      <c r="W84" s="5">
        <v>0.1</v>
      </c>
      <c r="X84" s="5">
        <v>0.1</v>
      </c>
      <c r="Y84" s="16">
        <f t="shared" si="33"/>
        <v>1.3508848410436112E-6</v>
      </c>
      <c r="Z84" s="6">
        <f t="shared" si="45"/>
        <v>2.3248563293508377E-2</v>
      </c>
      <c r="AA84" s="5">
        <f t="shared" si="34"/>
        <v>454.41331103309506</v>
      </c>
      <c r="AB84" s="15">
        <f>SQRT((2*9.81*C84*AE84/(J84^2*A84))^2+(-2*M84*9.81*C84*0.01/(J84^2*A84^2))^2+(2*M84*9.81*T84/(J84^2*A84))^2+(-4*M84*9.81*C84*Z84/(J84^3*A84))^2)</f>
        <v>2.0842341967690685E-2</v>
      </c>
      <c r="AC84" s="13">
        <f t="shared" si="46"/>
        <v>2.026714380210032E-4</v>
      </c>
      <c r="AD84" s="6">
        <f>SQRT((J84^2*A84*AC84/(2*9.81*C84))^2+(J84*O84*A84*Z84/(9.81*C84))^2+(J84^2*O84*0.00005/(2*9.81*C84))^2+(-1*J84^2*O84*A84*T84/(2*9.81*C84^2))^2)</f>
        <v>5.1096944845518549E-3</v>
      </c>
      <c r="AE84" s="6">
        <f>SQRT(W84^2+X84^2)</f>
        <v>0.14142135623730953</v>
      </c>
      <c r="AF84" s="4">
        <v>25.5</v>
      </c>
      <c r="AG84" s="5">
        <v>1.4871826171875</v>
      </c>
      <c r="AH84" s="5">
        <v>1.6007080078125</v>
      </c>
      <c r="AI84" s="7" t="s">
        <v>6</v>
      </c>
      <c r="AJ84" s="5">
        <v>0.35165625</v>
      </c>
      <c r="AK84" s="7" t="s">
        <v>7</v>
      </c>
      <c r="AL84" s="7">
        <v>0</v>
      </c>
    </row>
    <row r="85" spans="1:38" x14ac:dyDescent="0.2">
      <c r="A85" s="2">
        <v>1</v>
      </c>
      <c r="B85" s="2">
        <v>17.2</v>
      </c>
      <c r="C85" s="3">
        <f t="shared" si="28"/>
        <v>1.72E-2</v>
      </c>
      <c r="D85" s="17">
        <f t="shared" si="35"/>
        <v>2.3235219265950111E-4</v>
      </c>
      <c r="E85" s="16">
        <f t="shared" si="36"/>
        <v>3.5165625000000003E-4</v>
      </c>
      <c r="F85" s="5">
        <f t="shared" si="37"/>
        <v>0.35165625</v>
      </c>
      <c r="G85" s="4">
        <v>25.5</v>
      </c>
      <c r="H85" s="5">
        <v>1.4871826171875</v>
      </c>
      <c r="I85" s="5">
        <v>1.6007080078125</v>
      </c>
      <c r="J85" s="5">
        <f t="shared" si="29"/>
        <v>1.5134621540470341</v>
      </c>
      <c r="K85" s="11">
        <f t="shared" si="38"/>
        <v>8.9560000000000005E-7</v>
      </c>
      <c r="L85" s="12">
        <f t="shared" si="39"/>
        <v>29066.044048245854</v>
      </c>
      <c r="M85" s="5">
        <f t="shared" si="40"/>
        <v>0.113525390625</v>
      </c>
      <c r="N85" s="7">
        <f t="shared" si="30"/>
        <v>1.6725431237046326E-2</v>
      </c>
      <c r="O85" s="6">
        <f t="shared" si="31"/>
        <v>2.3493620760538517E-2</v>
      </c>
      <c r="P85" s="14">
        <f t="shared" si="41"/>
        <v>0.15946509457574695</v>
      </c>
      <c r="Q85" s="5">
        <f t="shared" si="32"/>
        <v>0.113525390625</v>
      </c>
      <c r="R85" s="5">
        <f t="shared" si="42"/>
        <v>0.40466457501561187</v>
      </c>
      <c r="S85" s="5">
        <f t="shared" si="43"/>
        <v>0.05</v>
      </c>
      <c r="T85" s="16">
        <v>5.0000000000000002E-5</v>
      </c>
      <c r="U85" s="13">
        <f t="shared" si="44"/>
        <v>5.0000000000000004E-6</v>
      </c>
      <c r="V85" s="5">
        <v>0.05</v>
      </c>
      <c r="W85" s="5">
        <v>0.1</v>
      </c>
      <c r="X85" s="5">
        <v>0.1</v>
      </c>
      <c r="Y85" s="16">
        <f t="shared" si="33"/>
        <v>1.3508848410436112E-6</v>
      </c>
      <c r="Z85" s="6">
        <f t="shared" si="45"/>
        <v>2.3248563293508377E-2</v>
      </c>
      <c r="AA85" s="5">
        <f t="shared" si="34"/>
        <v>454.41331103309506</v>
      </c>
      <c r="AB85" s="15">
        <f>SQRT((2*9.81*C85*AE85/(J85^2*A85))^2+(-2*M85*9.81*C85*0.01/(J85^2*A85^2))^2+(2*M85*9.81*T85/(J85^2*A85))^2+(-4*M85*9.81*C85*Z85/(J85^3*A85))^2)</f>
        <v>2.0842341967690685E-2</v>
      </c>
      <c r="AC85" s="13">
        <f t="shared" si="46"/>
        <v>2.026714380210032E-4</v>
      </c>
      <c r="AD85" s="6">
        <f>SQRT((J85^2*A85*AC85/(2*9.81*C85))^2+(J85*O85*A85*Z85/(9.81*C85))^2+(J85^2*O85*0.00005/(2*9.81*C85))^2+(-1*J85^2*O85*A85*T85/(2*9.81*C85^2))^2)</f>
        <v>5.1096944845518549E-3</v>
      </c>
      <c r="AE85" s="6">
        <f>SQRT(W85^2+X85^2)</f>
        <v>0.14142135623730953</v>
      </c>
      <c r="AF85" s="4">
        <v>25.5</v>
      </c>
      <c r="AG85" s="5">
        <v>1.4871826171875</v>
      </c>
      <c r="AH85" s="5">
        <v>1.6007080078125</v>
      </c>
      <c r="AI85" s="7" t="s">
        <v>6</v>
      </c>
      <c r="AJ85" s="5">
        <v>0.35165625</v>
      </c>
      <c r="AK85" s="7" t="s">
        <v>7</v>
      </c>
      <c r="AL85" s="7">
        <v>0</v>
      </c>
    </row>
    <row r="86" spans="1:38" x14ac:dyDescent="0.2">
      <c r="A86" s="2">
        <v>1</v>
      </c>
      <c r="B86" s="2">
        <v>17.2</v>
      </c>
      <c r="C86" s="3">
        <f t="shared" si="28"/>
        <v>1.72E-2</v>
      </c>
      <c r="D86" s="17">
        <f t="shared" si="35"/>
        <v>2.3235219265950111E-4</v>
      </c>
      <c r="E86" s="16">
        <f t="shared" si="36"/>
        <v>3.5165625000000003E-4</v>
      </c>
      <c r="F86" s="5">
        <f t="shared" si="37"/>
        <v>0.35165625</v>
      </c>
      <c r="G86" s="4">
        <v>25.5</v>
      </c>
      <c r="H86" s="5">
        <v>1.4871826171875</v>
      </c>
      <c r="I86" s="5">
        <v>1.6007080078125</v>
      </c>
      <c r="J86" s="5">
        <f t="shared" si="29"/>
        <v>1.5134621540470341</v>
      </c>
      <c r="K86" s="11">
        <f t="shared" si="38"/>
        <v>8.9560000000000005E-7</v>
      </c>
      <c r="L86" s="12">
        <f t="shared" si="39"/>
        <v>29066.044048245854</v>
      </c>
      <c r="M86" s="5">
        <f t="shared" si="40"/>
        <v>0.113525390625</v>
      </c>
      <c r="N86" s="7">
        <f t="shared" si="30"/>
        <v>1.6725431237046326E-2</v>
      </c>
      <c r="O86" s="6">
        <f t="shared" si="31"/>
        <v>2.3493620760538517E-2</v>
      </c>
      <c r="P86" s="14">
        <f t="shared" si="41"/>
        <v>0.15946509457574695</v>
      </c>
      <c r="Q86" s="5">
        <f t="shared" si="32"/>
        <v>0.113525390625</v>
      </c>
      <c r="R86" s="5">
        <f t="shared" si="42"/>
        <v>0.40466457501561187</v>
      </c>
      <c r="S86" s="5">
        <f t="shared" si="43"/>
        <v>0.05</v>
      </c>
      <c r="T86" s="16">
        <v>5.0000000000000002E-5</v>
      </c>
      <c r="U86" s="13">
        <f t="shared" si="44"/>
        <v>5.0000000000000004E-6</v>
      </c>
      <c r="V86" s="5">
        <v>0.05</v>
      </c>
      <c r="W86" s="5">
        <v>0.1</v>
      </c>
      <c r="X86" s="5">
        <v>0.1</v>
      </c>
      <c r="Y86" s="16">
        <f t="shared" si="33"/>
        <v>1.3508848410436112E-6</v>
      </c>
      <c r="Z86" s="6">
        <f t="shared" si="45"/>
        <v>2.3248563293508377E-2</v>
      </c>
      <c r="AA86" s="5">
        <f t="shared" si="34"/>
        <v>454.41331103309506</v>
      </c>
      <c r="AB86" s="15">
        <f>SQRT((2*9.81*C86*AE86/(J86^2*A86))^2+(-2*M86*9.81*C86*0.01/(J86^2*A86^2))^2+(2*M86*9.81*T86/(J86^2*A86))^2+(-4*M86*9.81*C86*Z86/(J86^3*A86))^2)</f>
        <v>2.0842341967690685E-2</v>
      </c>
      <c r="AC86" s="13">
        <f t="shared" si="46"/>
        <v>2.026714380210032E-4</v>
      </c>
      <c r="AD86" s="6">
        <f>SQRT((J86^2*A86*AC86/(2*9.81*C86))^2+(J86*O86*A86*Z86/(9.81*C86))^2+(J86^2*O86*0.00005/(2*9.81*C86))^2+(-1*J86^2*O86*A86*T86/(2*9.81*C86^2))^2)</f>
        <v>5.1096944845518549E-3</v>
      </c>
      <c r="AE86" s="6">
        <f>SQRT(W86^2+X86^2)</f>
        <v>0.14142135623730953</v>
      </c>
      <c r="AF86" s="4">
        <v>25.5</v>
      </c>
      <c r="AG86" s="5">
        <v>1.4871826171875</v>
      </c>
      <c r="AH86" s="5">
        <v>1.6007080078125</v>
      </c>
      <c r="AI86" s="7" t="s">
        <v>6</v>
      </c>
      <c r="AJ86" s="5">
        <v>0.35165625</v>
      </c>
      <c r="AK86" s="7" t="s">
        <v>7</v>
      </c>
      <c r="AL86" s="7">
        <v>0</v>
      </c>
    </row>
    <row r="87" spans="1:38" x14ac:dyDescent="0.2">
      <c r="A87" s="2">
        <v>1</v>
      </c>
      <c r="B87" s="2">
        <v>17.2</v>
      </c>
      <c r="C87" s="3">
        <f t="shared" si="28"/>
        <v>1.72E-2</v>
      </c>
      <c r="D87" s="17">
        <f t="shared" si="35"/>
        <v>2.3235219265950111E-4</v>
      </c>
      <c r="E87" s="16">
        <f t="shared" si="36"/>
        <v>2.6374218749999998E-4</v>
      </c>
      <c r="F87" s="5">
        <f t="shared" si="37"/>
        <v>0.2637421875</v>
      </c>
      <c r="G87" s="4">
        <v>25.5</v>
      </c>
      <c r="H87" s="5">
        <v>0.95361328125</v>
      </c>
      <c r="I87" s="5">
        <v>1.021728515625</v>
      </c>
      <c r="J87" s="5">
        <f t="shared" si="29"/>
        <v>1.1350966155352757</v>
      </c>
      <c r="K87" s="11">
        <f t="shared" si="38"/>
        <v>8.9560000000000005E-7</v>
      </c>
      <c r="L87" s="12">
        <f t="shared" si="39"/>
        <v>21799.533036184392</v>
      </c>
      <c r="M87" s="5">
        <f t="shared" si="40"/>
        <v>6.8115234375E-2</v>
      </c>
      <c r="N87" s="7">
        <f t="shared" si="30"/>
        <v>1.7840459986182743E-2</v>
      </c>
      <c r="O87" s="6">
        <f t="shared" si="31"/>
        <v>2.5201050559130186E-2</v>
      </c>
      <c r="P87" s="14">
        <f t="shared" si="41"/>
        <v>9.6218116946583679E-2</v>
      </c>
      <c r="Q87" s="5">
        <f t="shared" si="32"/>
        <v>6.8115234375E-2</v>
      </c>
      <c r="R87" s="5">
        <f t="shared" si="42"/>
        <v>0.41257851976059767</v>
      </c>
      <c r="S87" s="5">
        <f t="shared" si="43"/>
        <v>0.05</v>
      </c>
      <c r="T87" s="16">
        <v>5.0000000000000002E-5</v>
      </c>
      <c r="U87" s="13">
        <f t="shared" si="44"/>
        <v>5.0000000000000004E-6</v>
      </c>
      <c r="V87" s="5">
        <v>0.05</v>
      </c>
      <c r="W87" s="5">
        <v>0.1</v>
      </c>
      <c r="X87" s="5">
        <v>0.1</v>
      </c>
      <c r="Y87" s="16">
        <f t="shared" si="33"/>
        <v>1.3508848410436112E-6</v>
      </c>
      <c r="Z87" s="6">
        <f t="shared" si="45"/>
        <v>2.2508262170632991E-2</v>
      </c>
      <c r="AA87" s="5">
        <f t="shared" si="34"/>
        <v>436.89159102323168</v>
      </c>
      <c r="AB87" s="15">
        <f>SQRT((2*9.81*C87*AE87/(J87^2*A87))^2+(-2*M87*9.81*C87*0.01/(J87^2*A87^2))^2+(2*M87*9.81*T87/(J87^2*A87))^2+(-4*M87*9.81*C87*Z87/(J87^3*A87))^2)</f>
        <v>3.7047718421838405E-2</v>
      </c>
      <c r="AC87" s="13">
        <f t="shared" si="46"/>
        <v>2.8864029802149897E-4</v>
      </c>
      <c r="AD87" s="6">
        <f>SQRT((J87^2*A87*AC87/(2*9.81*C87))^2+(J87*O87*A87*Z87/(9.81*C87))^2+(J87^2*O87*0.00005/(2*9.81*C87))^2+(-1*J87^2*O87*A87*T87/(2*9.81*C87^2))^2)</f>
        <v>3.981678424550222E-3</v>
      </c>
      <c r="AE87" s="6">
        <f>SQRT(W87^2+X87^2)</f>
        <v>0.14142135623730953</v>
      </c>
      <c r="AF87" s="4">
        <v>25.5</v>
      </c>
      <c r="AG87" s="5">
        <v>0.95361328125</v>
      </c>
      <c r="AH87" s="5">
        <v>1.021728515625</v>
      </c>
      <c r="AI87" s="7" t="s">
        <v>6</v>
      </c>
      <c r="AJ87" s="5">
        <v>0.2637421875</v>
      </c>
      <c r="AK87" s="7" t="s">
        <v>7</v>
      </c>
      <c r="AL87" s="7">
        <v>0</v>
      </c>
    </row>
    <row r="88" spans="1:38" x14ac:dyDescent="0.2">
      <c r="A88" s="2">
        <v>1</v>
      </c>
      <c r="B88" s="2">
        <v>17.2</v>
      </c>
      <c r="C88" s="3">
        <f t="shared" si="28"/>
        <v>1.72E-2</v>
      </c>
      <c r="D88" s="17">
        <f t="shared" si="35"/>
        <v>2.3235219265950111E-4</v>
      </c>
      <c r="E88" s="16">
        <f t="shared" si="36"/>
        <v>2.6374218749999998E-4</v>
      </c>
      <c r="F88" s="5">
        <f t="shared" si="37"/>
        <v>0.2637421875</v>
      </c>
      <c r="G88" s="4">
        <v>25.5</v>
      </c>
      <c r="H88" s="5">
        <v>0.9876708984375</v>
      </c>
      <c r="I88" s="5">
        <v>1.04443359375</v>
      </c>
      <c r="J88" s="5">
        <f t="shared" si="29"/>
        <v>1.1350966155352757</v>
      </c>
      <c r="K88" s="11">
        <f t="shared" si="38"/>
        <v>8.9560000000000005E-7</v>
      </c>
      <c r="L88" s="12">
        <f t="shared" si="39"/>
        <v>21799.533036184392</v>
      </c>
      <c r="M88" s="5">
        <f t="shared" si="40"/>
        <v>5.67626953125E-2</v>
      </c>
      <c r="N88" s="7">
        <f t="shared" si="30"/>
        <v>1.4867049988485618E-2</v>
      </c>
      <c r="O88" s="6">
        <f t="shared" si="31"/>
        <v>2.5201050559130186E-2</v>
      </c>
      <c r="P88" s="14">
        <f t="shared" si="41"/>
        <v>9.6218116946583679E-2</v>
      </c>
      <c r="Q88" s="5">
        <f t="shared" si="32"/>
        <v>5.67626953125E-2</v>
      </c>
      <c r="R88" s="5">
        <f t="shared" si="42"/>
        <v>0.69509422371271723</v>
      </c>
      <c r="S88" s="5">
        <f t="shared" si="43"/>
        <v>0.05</v>
      </c>
      <c r="T88" s="16">
        <v>5.0000000000000002E-5</v>
      </c>
      <c r="U88" s="13">
        <f t="shared" si="44"/>
        <v>5.0000000000000004E-6</v>
      </c>
      <c r="V88" s="5">
        <v>0.05</v>
      </c>
      <c r="W88" s="5">
        <v>0.1</v>
      </c>
      <c r="X88" s="5">
        <v>0.1</v>
      </c>
      <c r="Y88" s="16">
        <f t="shared" si="33"/>
        <v>1.3508848410436112E-6</v>
      </c>
      <c r="Z88" s="6">
        <f t="shared" si="45"/>
        <v>2.2508262170632991E-2</v>
      </c>
      <c r="AA88" s="5">
        <f t="shared" si="34"/>
        <v>436.89159102323168</v>
      </c>
      <c r="AB88" s="15">
        <f>SQRT((2*9.81*C88*AE88/(J88^2*A88))^2+(-2*M88*9.81*C88*0.01/(J88^2*A88^2))^2+(2*M88*9.81*T88/(J88^2*A88))^2+(-4*M88*9.81*C88*Z88/(J88^3*A88))^2)</f>
        <v>3.7045511633714549E-2</v>
      </c>
      <c r="AC88" s="13">
        <f t="shared" si="46"/>
        <v>2.8864029802149897E-4</v>
      </c>
      <c r="AD88" s="6">
        <f>SQRT((J88^2*A88*AC88/(2*9.81*C88))^2+(J88*O88*A88*Z88/(9.81*C88))^2+(J88^2*O88*0.00005/(2*9.81*C88))^2+(-1*J88^2*O88*A88*T88/(2*9.81*C88^2))^2)</f>
        <v>3.981678424550222E-3</v>
      </c>
      <c r="AE88" s="6">
        <f>SQRT(W88^2+X88^2)</f>
        <v>0.14142135623730953</v>
      </c>
      <c r="AF88" s="4">
        <v>25.5</v>
      </c>
      <c r="AG88" s="5">
        <v>0.9876708984375</v>
      </c>
      <c r="AH88" s="5">
        <v>1.04443359375</v>
      </c>
      <c r="AI88" s="7" t="s">
        <v>6</v>
      </c>
      <c r="AJ88" s="5">
        <v>0.2637421875</v>
      </c>
      <c r="AK88" s="7" t="s">
        <v>7</v>
      </c>
      <c r="AL88" s="7">
        <v>0</v>
      </c>
    </row>
    <row r="89" spans="1:38" x14ac:dyDescent="0.2">
      <c r="A89" s="2">
        <v>1</v>
      </c>
      <c r="B89" s="2">
        <v>17.2</v>
      </c>
      <c r="C89" s="3">
        <f t="shared" si="28"/>
        <v>1.72E-2</v>
      </c>
      <c r="D89" s="17">
        <f t="shared" si="35"/>
        <v>2.3235219265950111E-4</v>
      </c>
      <c r="E89" s="16">
        <f t="shared" si="36"/>
        <v>2.6374218749999998E-4</v>
      </c>
      <c r="F89" s="5">
        <f t="shared" si="37"/>
        <v>0.2637421875</v>
      </c>
      <c r="G89" s="4">
        <v>25.5</v>
      </c>
      <c r="H89" s="5">
        <v>0.9876708984375</v>
      </c>
      <c r="I89" s="5">
        <v>1.04443359375</v>
      </c>
      <c r="J89" s="5">
        <f t="shared" si="29"/>
        <v>1.1350966155352757</v>
      </c>
      <c r="K89" s="11">
        <f t="shared" si="38"/>
        <v>8.9560000000000005E-7</v>
      </c>
      <c r="L89" s="12">
        <f t="shared" si="39"/>
        <v>21799.533036184392</v>
      </c>
      <c r="M89" s="5">
        <f t="shared" si="40"/>
        <v>5.67626953125E-2</v>
      </c>
      <c r="N89" s="7">
        <f t="shared" si="30"/>
        <v>1.4867049988485618E-2</v>
      </c>
      <c r="O89" s="6">
        <f t="shared" si="31"/>
        <v>2.5201050559130186E-2</v>
      </c>
      <c r="P89" s="14">
        <f t="shared" si="41"/>
        <v>9.6218116946583679E-2</v>
      </c>
      <c r="Q89" s="5">
        <f t="shared" si="32"/>
        <v>5.67626953125E-2</v>
      </c>
      <c r="R89" s="5">
        <f t="shared" si="42"/>
        <v>0.69509422371271723</v>
      </c>
      <c r="S89" s="5">
        <f t="shared" si="43"/>
        <v>0.05</v>
      </c>
      <c r="T89" s="16">
        <v>5.0000000000000002E-5</v>
      </c>
      <c r="U89" s="13">
        <f t="shared" si="44"/>
        <v>5.0000000000000004E-6</v>
      </c>
      <c r="V89" s="5">
        <v>0.05</v>
      </c>
      <c r="W89" s="5">
        <v>0.1</v>
      </c>
      <c r="X89" s="5">
        <v>0.1</v>
      </c>
      <c r="Y89" s="16">
        <f t="shared" si="33"/>
        <v>1.3508848410436112E-6</v>
      </c>
      <c r="Z89" s="6">
        <f t="shared" si="45"/>
        <v>2.2508262170632991E-2</v>
      </c>
      <c r="AA89" s="5">
        <f t="shared" si="34"/>
        <v>436.89159102323168</v>
      </c>
      <c r="AB89" s="15">
        <f>SQRT((2*9.81*C89*AE89/(J89^2*A89))^2+(-2*M89*9.81*C89*0.01/(J89^2*A89^2))^2+(2*M89*9.81*T89/(J89^2*A89))^2+(-4*M89*9.81*C89*Z89/(J89^3*A89))^2)</f>
        <v>3.7045511633714549E-2</v>
      </c>
      <c r="AC89" s="13">
        <f t="shared" si="46"/>
        <v>2.8864029802149897E-4</v>
      </c>
      <c r="AD89" s="6">
        <f>SQRT((J89^2*A89*AC89/(2*9.81*C89))^2+(J89*O89*A89*Z89/(9.81*C89))^2+(J89^2*O89*0.00005/(2*9.81*C89))^2+(-1*J89^2*O89*A89*T89/(2*9.81*C89^2))^2)</f>
        <v>3.981678424550222E-3</v>
      </c>
      <c r="AE89" s="6">
        <f>SQRT(W89^2+X89^2)</f>
        <v>0.14142135623730953</v>
      </c>
      <c r="AF89" s="4">
        <v>25.5</v>
      </c>
      <c r="AG89" s="5">
        <v>0.9876708984375</v>
      </c>
      <c r="AH89" s="5">
        <v>1.04443359375</v>
      </c>
      <c r="AI89" s="7" t="s">
        <v>6</v>
      </c>
      <c r="AJ89" s="5">
        <v>0.2637421875</v>
      </c>
      <c r="AK89" s="7" t="s">
        <v>7</v>
      </c>
      <c r="AL89" s="7">
        <v>0</v>
      </c>
    </row>
    <row r="90" spans="1:38" x14ac:dyDescent="0.2">
      <c r="A90" s="2">
        <v>1</v>
      </c>
      <c r="B90" s="2">
        <v>17.2</v>
      </c>
      <c r="C90" s="3">
        <f t="shared" si="28"/>
        <v>1.72E-2</v>
      </c>
      <c r="D90" s="17">
        <f t="shared" si="35"/>
        <v>2.3235219265950111E-4</v>
      </c>
      <c r="E90" s="16">
        <f t="shared" si="36"/>
        <v>2.6374218749999998E-4</v>
      </c>
      <c r="F90" s="5">
        <f t="shared" si="37"/>
        <v>0.2637421875</v>
      </c>
      <c r="G90" s="4">
        <v>25.5</v>
      </c>
      <c r="H90" s="5">
        <v>0.976318359375</v>
      </c>
      <c r="I90" s="5">
        <v>1.04443359375</v>
      </c>
      <c r="J90" s="5">
        <f t="shared" si="29"/>
        <v>1.1350966155352757</v>
      </c>
      <c r="K90" s="11">
        <f t="shared" si="38"/>
        <v>8.9560000000000005E-7</v>
      </c>
      <c r="L90" s="12">
        <f t="shared" si="39"/>
        <v>21799.533036184392</v>
      </c>
      <c r="M90" s="5">
        <f t="shared" si="40"/>
        <v>6.8115234375E-2</v>
      </c>
      <c r="N90" s="7">
        <f t="shared" si="30"/>
        <v>1.7840459986182743E-2</v>
      </c>
      <c r="O90" s="6">
        <f t="shared" si="31"/>
        <v>2.5201050559130186E-2</v>
      </c>
      <c r="P90" s="14">
        <f t="shared" si="41"/>
        <v>9.6218116946583679E-2</v>
      </c>
      <c r="Q90" s="5">
        <f t="shared" si="32"/>
        <v>6.8115234375E-2</v>
      </c>
      <c r="R90" s="5">
        <f t="shared" si="42"/>
        <v>0.41257851976059767</v>
      </c>
      <c r="S90" s="5">
        <f t="shared" si="43"/>
        <v>0.05</v>
      </c>
      <c r="T90" s="16">
        <v>5.0000000000000002E-5</v>
      </c>
      <c r="U90" s="13">
        <f t="shared" si="44"/>
        <v>5.0000000000000004E-6</v>
      </c>
      <c r="V90" s="5">
        <v>0.05</v>
      </c>
      <c r="W90" s="5">
        <v>0.1</v>
      </c>
      <c r="X90" s="5">
        <v>0.1</v>
      </c>
      <c r="Y90" s="16">
        <f t="shared" si="33"/>
        <v>1.3508848410436112E-6</v>
      </c>
      <c r="Z90" s="6">
        <f t="shared" si="45"/>
        <v>2.2508262170632991E-2</v>
      </c>
      <c r="AA90" s="5">
        <f t="shared" si="34"/>
        <v>436.89159102323168</v>
      </c>
      <c r="AB90" s="15">
        <f>SQRT((2*9.81*C90*AE90/(J90^2*A90))^2+(-2*M90*9.81*C90*0.01/(J90^2*A90^2))^2+(2*M90*9.81*T90/(J90^2*A90))^2+(-4*M90*9.81*C90*Z90/(J90^3*A90))^2)</f>
        <v>3.7047718421838405E-2</v>
      </c>
      <c r="AC90" s="13">
        <f t="shared" si="46"/>
        <v>2.8864029802149897E-4</v>
      </c>
      <c r="AD90" s="6">
        <f>SQRT((J90^2*A90*AC90/(2*9.81*C90))^2+(J90*O90*A90*Z90/(9.81*C90))^2+(J90^2*O90*0.00005/(2*9.81*C90))^2+(-1*J90^2*O90*A90*T90/(2*9.81*C90^2))^2)</f>
        <v>3.981678424550222E-3</v>
      </c>
      <c r="AE90" s="6">
        <f>SQRT(W90^2+X90^2)</f>
        <v>0.14142135623730953</v>
      </c>
      <c r="AF90" s="4">
        <v>25.5</v>
      </c>
      <c r="AG90" s="5">
        <v>0.976318359375</v>
      </c>
      <c r="AH90" s="5">
        <v>1.04443359375</v>
      </c>
      <c r="AI90" s="7" t="s">
        <v>6</v>
      </c>
      <c r="AJ90" s="5">
        <v>0.2637421875</v>
      </c>
      <c r="AK90" s="7" t="s">
        <v>7</v>
      </c>
      <c r="AL90" s="7">
        <v>0</v>
      </c>
    </row>
    <row r="91" spans="1:38" x14ac:dyDescent="0.2">
      <c r="A91" s="2">
        <v>1</v>
      </c>
      <c r="B91" s="2">
        <v>17.2</v>
      </c>
      <c r="C91" s="3">
        <f t="shared" si="28"/>
        <v>1.72E-2</v>
      </c>
      <c r="D91" s="17">
        <f t="shared" si="35"/>
        <v>2.3235219265950111E-4</v>
      </c>
      <c r="E91" s="16">
        <f t="shared" si="36"/>
        <v>2.6374218749999998E-4</v>
      </c>
      <c r="F91" s="5">
        <f t="shared" si="37"/>
        <v>0.2637421875</v>
      </c>
      <c r="G91" s="4">
        <v>25.5</v>
      </c>
      <c r="H91" s="5">
        <v>0.976318359375</v>
      </c>
      <c r="I91" s="5">
        <v>1.04443359375</v>
      </c>
      <c r="J91" s="5">
        <f t="shared" si="29"/>
        <v>1.1350966155352757</v>
      </c>
      <c r="K91" s="11">
        <f t="shared" si="38"/>
        <v>8.9560000000000005E-7</v>
      </c>
      <c r="L91" s="12">
        <f t="shared" si="39"/>
        <v>21799.533036184392</v>
      </c>
      <c r="M91" s="5">
        <f t="shared" si="40"/>
        <v>6.8115234375E-2</v>
      </c>
      <c r="N91" s="7">
        <f t="shared" si="30"/>
        <v>1.7840459986182743E-2</v>
      </c>
      <c r="O91" s="6">
        <f t="shared" si="31"/>
        <v>2.5201050559130186E-2</v>
      </c>
      <c r="P91" s="14">
        <f t="shared" si="41"/>
        <v>9.6218116946583679E-2</v>
      </c>
      <c r="Q91" s="5">
        <f t="shared" si="32"/>
        <v>6.8115234375E-2</v>
      </c>
      <c r="R91" s="5">
        <f t="shared" si="42"/>
        <v>0.41257851976059767</v>
      </c>
      <c r="S91" s="5">
        <f t="shared" si="43"/>
        <v>0.05</v>
      </c>
      <c r="T91" s="16">
        <v>5.0000000000000002E-5</v>
      </c>
      <c r="U91" s="13">
        <f t="shared" si="44"/>
        <v>5.0000000000000004E-6</v>
      </c>
      <c r="V91" s="5">
        <v>0.05</v>
      </c>
      <c r="W91" s="5">
        <v>0.1</v>
      </c>
      <c r="X91" s="5">
        <v>0.1</v>
      </c>
      <c r="Y91" s="16">
        <f t="shared" si="33"/>
        <v>1.3508848410436112E-6</v>
      </c>
      <c r="Z91" s="6">
        <f t="shared" si="45"/>
        <v>2.2508262170632991E-2</v>
      </c>
      <c r="AA91" s="5">
        <f t="shared" si="34"/>
        <v>436.89159102323168</v>
      </c>
      <c r="AB91" s="15">
        <f>SQRT((2*9.81*C91*AE91/(J91^2*A91))^2+(-2*M91*9.81*C91*0.01/(J91^2*A91^2))^2+(2*M91*9.81*T91/(J91^2*A91))^2+(-4*M91*9.81*C91*Z91/(J91^3*A91))^2)</f>
        <v>3.7047718421838405E-2</v>
      </c>
      <c r="AC91" s="13">
        <f t="shared" si="46"/>
        <v>2.8864029802149897E-4</v>
      </c>
      <c r="AD91" s="6">
        <f>SQRT((J91^2*A91*AC91/(2*9.81*C91))^2+(J91*O91*A91*Z91/(9.81*C91))^2+(J91^2*O91*0.00005/(2*9.81*C91))^2+(-1*J91^2*O91*A91*T91/(2*9.81*C91^2))^2)</f>
        <v>3.981678424550222E-3</v>
      </c>
      <c r="AE91" s="6">
        <f>SQRT(W91^2+X91^2)</f>
        <v>0.14142135623730953</v>
      </c>
      <c r="AF91" s="4">
        <v>25.5</v>
      </c>
      <c r="AG91" s="5">
        <v>0.976318359375</v>
      </c>
      <c r="AH91" s="5">
        <v>1.04443359375</v>
      </c>
      <c r="AI91" s="7" t="s">
        <v>6</v>
      </c>
      <c r="AJ91" s="5">
        <v>0.2637421875</v>
      </c>
      <c r="AK91" s="7" t="s">
        <v>7</v>
      </c>
      <c r="AL91" s="7">
        <v>0</v>
      </c>
    </row>
    <row r="92" spans="1:38" x14ac:dyDescent="0.2">
      <c r="A92" s="2">
        <v>1</v>
      </c>
      <c r="B92" s="2">
        <v>15.2</v>
      </c>
      <c r="C92" s="3">
        <f t="shared" si="28"/>
        <v>1.52E-2</v>
      </c>
      <c r="D92" s="17">
        <f t="shared" si="35"/>
        <v>1.8145839167134646E-4</v>
      </c>
      <c r="E92" s="16">
        <f t="shared" si="36"/>
        <v>7.4726953125E-4</v>
      </c>
      <c r="F92" s="5">
        <f t="shared" si="37"/>
        <v>0.74726953124999995</v>
      </c>
      <c r="G92" s="4">
        <v>25.5</v>
      </c>
      <c r="H92" s="5">
        <v>6.720703125</v>
      </c>
      <c r="I92" s="5">
        <v>11.5909423828125</v>
      </c>
      <c r="J92" s="5">
        <f t="shared" si="29"/>
        <v>4.1181315692659641</v>
      </c>
      <c r="K92" s="11">
        <f t="shared" si="38"/>
        <v>8.9560000000000005E-7</v>
      </c>
      <c r="L92" s="12">
        <f t="shared" si="39"/>
        <v>69892.362497591181</v>
      </c>
      <c r="M92" s="5">
        <f t="shared" si="40"/>
        <v>4.8702392578125</v>
      </c>
      <c r="N92" s="7">
        <f t="shared" si="30"/>
        <v>8.5643114550885857E-2</v>
      </c>
      <c r="O92" s="6">
        <f>(-1.8*LOG(6.9/L92 + (AL92/C92/3.7)^1.1))^-2</f>
        <v>0.10886882942377603</v>
      </c>
      <c r="P92" s="14">
        <f t="shared" si="41"/>
        <v>6.1910084633450815</v>
      </c>
      <c r="Q92" s="5">
        <f t="shared" si="32"/>
        <v>4.8702392578125</v>
      </c>
      <c r="R92" s="5">
        <f t="shared" si="42"/>
        <v>0.27119185231277809</v>
      </c>
      <c r="S92" s="5">
        <f t="shared" si="43"/>
        <v>0.05</v>
      </c>
      <c r="T92" s="16">
        <v>5.0000000000000002E-5</v>
      </c>
      <c r="U92" s="13">
        <f t="shared" si="44"/>
        <v>5.0000000000000004E-6</v>
      </c>
      <c r="V92" s="5">
        <v>0.05</v>
      </c>
      <c r="W92" s="5">
        <v>0.1</v>
      </c>
      <c r="X92" s="5">
        <v>0.1</v>
      </c>
      <c r="Y92" s="16">
        <f t="shared" si="33"/>
        <v>1.1938052083641214E-6</v>
      </c>
      <c r="Z92" s="6">
        <f t="shared" si="45"/>
        <v>3.8642993948783733E-2</v>
      </c>
      <c r="AA92" s="5">
        <f t="shared" si="34"/>
        <v>694.97409054331501</v>
      </c>
      <c r="AB92" s="15">
        <f>SQRT((2*9.81*C92*AE92/(J92^2*A92))^2+(-2*M92*9.81*C92*0.01/(J92^2*A92^2))^2+(2*M92*9.81*T92/(J92^2*A92))^2+(-4*M92*9.81*C92*Z92/(J92^3*A92))^2)</f>
        <v>3.0952940976737798E-3</v>
      </c>
      <c r="AC92" s="13">
        <f t="shared" si="46"/>
        <v>1.6268480466811942E-2</v>
      </c>
      <c r="AD92" s="6">
        <f>SQRT((J92^2*A92*AC92/(2*9.81*C92))^2+(J92*O92*A92*Z92/(9.81*C92))^2+(J92^2*O92*0.00005/(2*9.81*C92))^2+(-1*J92^2*O92*A92*T92/(2*9.81*C92^2))^2)</f>
        <v>0.93262436411493443</v>
      </c>
      <c r="AE92" s="6">
        <f>SQRT(W92^2+X92^2)</f>
        <v>0.14142135623730953</v>
      </c>
      <c r="AF92" s="4">
        <v>25.5</v>
      </c>
      <c r="AG92" s="5">
        <v>6.720703125</v>
      </c>
      <c r="AH92" s="5">
        <v>11.5909423828125</v>
      </c>
      <c r="AI92" s="7" t="s">
        <v>6</v>
      </c>
      <c r="AJ92" s="5">
        <v>0.74726953124999995</v>
      </c>
      <c r="AK92" s="7" t="s">
        <v>7</v>
      </c>
      <c r="AL92" s="7">
        <v>1.65E-3</v>
      </c>
    </row>
    <row r="93" spans="1:38" x14ac:dyDescent="0.2">
      <c r="A93" s="2">
        <v>1</v>
      </c>
      <c r="B93" s="2">
        <v>15.2</v>
      </c>
      <c r="C93" s="3">
        <f t="shared" si="28"/>
        <v>1.52E-2</v>
      </c>
      <c r="D93" s="17">
        <f t="shared" si="35"/>
        <v>1.8145839167134646E-4</v>
      </c>
      <c r="E93" s="16">
        <f t="shared" si="36"/>
        <v>7.4726953125E-4</v>
      </c>
      <c r="F93" s="5">
        <f t="shared" si="37"/>
        <v>0.74726953124999995</v>
      </c>
      <c r="G93" s="4">
        <v>25.5</v>
      </c>
      <c r="H93" s="5">
        <v>6.6185302734375</v>
      </c>
      <c r="I93" s="5">
        <v>11.57958984375</v>
      </c>
      <c r="J93" s="5">
        <f t="shared" si="29"/>
        <v>4.1181315692659641</v>
      </c>
      <c r="K93" s="11">
        <f t="shared" si="38"/>
        <v>8.9560000000000005E-7</v>
      </c>
      <c r="L93" s="12">
        <f t="shared" si="39"/>
        <v>69892.362497591181</v>
      </c>
      <c r="M93" s="5">
        <f t="shared" si="40"/>
        <v>4.9610595703125</v>
      </c>
      <c r="N93" s="7">
        <f t="shared" si="30"/>
        <v>8.7240188948105174E-2</v>
      </c>
      <c r="O93" s="6">
        <f>(-1.8*LOG(6.9/L93 + (AL93/C93/3.7)^1.1))^-2</f>
        <v>0.10886882942377603</v>
      </c>
      <c r="P93" s="14">
        <f t="shared" si="41"/>
        <v>6.1910084633450815</v>
      </c>
      <c r="Q93" s="5">
        <f t="shared" si="32"/>
        <v>4.9610595703125</v>
      </c>
      <c r="R93" s="5">
        <f t="shared" si="42"/>
        <v>0.2479206055885167</v>
      </c>
      <c r="S93" s="5">
        <f t="shared" si="43"/>
        <v>0.05</v>
      </c>
      <c r="T93" s="16">
        <v>5.0000000000000002E-5</v>
      </c>
      <c r="U93" s="13">
        <f t="shared" si="44"/>
        <v>5.0000000000000004E-6</v>
      </c>
      <c r="V93" s="5">
        <v>0.05</v>
      </c>
      <c r="W93" s="5">
        <v>0.1</v>
      </c>
      <c r="X93" s="5">
        <v>0.1</v>
      </c>
      <c r="Y93" s="16">
        <f t="shared" si="33"/>
        <v>1.1938052083641214E-6</v>
      </c>
      <c r="Z93" s="6">
        <f t="shared" si="45"/>
        <v>3.8642993948783733E-2</v>
      </c>
      <c r="AA93" s="5">
        <f t="shared" si="34"/>
        <v>694.97409054331501</v>
      </c>
      <c r="AB93" s="15">
        <f>SQRT((2*9.81*C93*AE93/(J93^2*A93))^2+(-2*M93*9.81*C93*0.01/(J93^2*A93^2))^2+(2*M93*9.81*T93/(J93^2*A93))^2+(-4*M93*9.81*C93*Z93/(J93^3*A93))^2)</f>
        <v>3.1158773481964144E-3</v>
      </c>
      <c r="AC93" s="13">
        <f t="shared" si="46"/>
        <v>1.6268480466811942E-2</v>
      </c>
      <c r="AD93" s="6">
        <f>SQRT((J93^2*A93*AC93/(2*9.81*C93))^2+(J93*O93*A93*Z93/(9.81*C93))^2+(J93^2*O93*0.00005/(2*9.81*C93))^2+(-1*J93^2*O93*A93*T93/(2*9.81*C93^2))^2)</f>
        <v>0.93262436411493443</v>
      </c>
      <c r="AE93" s="6">
        <f>SQRT(W93^2+X93^2)</f>
        <v>0.14142135623730953</v>
      </c>
      <c r="AF93" s="4">
        <v>25.5</v>
      </c>
      <c r="AG93" s="5">
        <v>6.6185302734375</v>
      </c>
      <c r="AH93" s="5">
        <v>11.57958984375</v>
      </c>
      <c r="AI93" s="7" t="s">
        <v>6</v>
      </c>
      <c r="AJ93" s="5">
        <v>0.74726953124999995</v>
      </c>
      <c r="AK93" s="7" t="s">
        <v>7</v>
      </c>
      <c r="AL93" s="7">
        <v>1.65E-3</v>
      </c>
    </row>
    <row r="94" spans="1:38" x14ac:dyDescent="0.2">
      <c r="A94" s="2">
        <v>1</v>
      </c>
      <c r="B94" s="2">
        <v>15.2</v>
      </c>
      <c r="C94" s="3">
        <f t="shared" si="28"/>
        <v>1.52E-2</v>
      </c>
      <c r="D94" s="17">
        <f t="shared" si="35"/>
        <v>1.8145839167134646E-4</v>
      </c>
      <c r="E94" s="16">
        <f t="shared" si="36"/>
        <v>7.4726953125E-4</v>
      </c>
      <c r="F94" s="5">
        <f t="shared" si="37"/>
        <v>0.74726953124999995</v>
      </c>
      <c r="G94" s="4">
        <v>25.5</v>
      </c>
      <c r="H94" s="5">
        <v>6.6185302734375</v>
      </c>
      <c r="I94" s="5">
        <v>11.57958984375</v>
      </c>
      <c r="J94" s="5">
        <f t="shared" si="29"/>
        <v>4.1181315692659641</v>
      </c>
      <c r="K94" s="11">
        <f t="shared" si="38"/>
        <v>8.9560000000000005E-7</v>
      </c>
      <c r="L94" s="12">
        <f t="shared" si="39"/>
        <v>69892.362497591181</v>
      </c>
      <c r="M94" s="5">
        <f t="shared" si="40"/>
        <v>4.9610595703125</v>
      </c>
      <c r="N94" s="7">
        <f t="shared" si="30"/>
        <v>8.7240188948105174E-2</v>
      </c>
      <c r="O94" s="6">
        <f>(-1.8*LOG(6.9/L94 + (AL94/C94/3.7)^1.1))^-2</f>
        <v>0.10886882942377603</v>
      </c>
      <c r="P94" s="14">
        <f t="shared" si="41"/>
        <v>6.1910084633450815</v>
      </c>
      <c r="Q94" s="5">
        <f t="shared" si="32"/>
        <v>4.9610595703125</v>
      </c>
      <c r="R94" s="5">
        <f t="shared" si="42"/>
        <v>0.2479206055885167</v>
      </c>
      <c r="S94" s="5">
        <f t="shared" si="43"/>
        <v>0.05</v>
      </c>
      <c r="T94" s="16">
        <v>5.0000000000000002E-5</v>
      </c>
      <c r="U94" s="13">
        <f t="shared" si="44"/>
        <v>5.0000000000000004E-6</v>
      </c>
      <c r="V94" s="5">
        <v>0.05</v>
      </c>
      <c r="W94" s="5">
        <v>0.1</v>
      </c>
      <c r="X94" s="5">
        <v>0.1</v>
      </c>
      <c r="Y94" s="16">
        <f t="shared" si="33"/>
        <v>1.1938052083641214E-6</v>
      </c>
      <c r="Z94" s="6">
        <f t="shared" si="45"/>
        <v>3.8642993948783733E-2</v>
      </c>
      <c r="AA94" s="5">
        <f t="shared" si="34"/>
        <v>694.97409054331501</v>
      </c>
      <c r="AB94" s="15">
        <f>SQRT((2*9.81*C94*AE94/(J94^2*A94))^2+(-2*M94*9.81*C94*0.01/(J94^2*A94^2))^2+(2*M94*9.81*T94/(J94^2*A94))^2+(-4*M94*9.81*C94*Z94/(J94^3*A94))^2)</f>
        <v>3.1158773481964144E-3</v>
      </c>
      <c r="AC94" s="13">
        <f t="shared" si="46"/>
        <v>1.6268480466811942E-2</v>
      </c>
      <c r="AD94" s="6">
        <f>SQRT((J94^2*A94*AC94/(2*9.81*C94))^2+(J94*O94*A94*Z94/(9.81*C94))^2+(J94^2*O94*0.00005/(2*9.81*C94))^2+(-1*J94^2*O94*A94*T94/(2*9.81*C94^2))^2)</f>
        <v>0.93262436411493443</v>
      </c>
      <c r="AE94" s="6">
        <f>SQRT(W94^2+X94^2)</f>
        <v>0.14142135623730953</v>
      </c>
      <c r="AF94" s="4">
        <v>25.5</v>
      </c>
      <c r="AG94" s="5">
        <v>6.6185302734375</v>
      </c>
      <c r="AH94" s="5">
        <v>11.57958984375</v>
      </c>
      <c r="AI94" s="7" t="s">
        <v>6</v>
      </c>
      <c r="AJ94" s="5">
        <v>0.74726953124999995</v>
      </c>
      <c r="AK94" s="7" t="s">
        <v>7</v>
      </c>
      <c r="AL94" s="7">
        <v>1.65E-3</v>
      </c>
    </row>
    <row r="95" spans="1:38" x14ac:dyDescent="0.2">
      <c r="A95" s="2">
        <v>1</v>
      </c>
      <c r="B95" s="2">
        <v>15.2</v>
      </c>
      <c r="C95" s="3">
        <f t="shared" si="28"/>
        <v>1.52E-2</v>
      </c>
      <c r="D95" s="17">
        <f t="shared" si="35"/>
        <v>1.8145839167134646E-4</v>
      </c>
      <c r="E95" s="16">
        <f t="shared" si="36"/>
        <v>7.4726953125E-4</v>
      </c>
      <c r="F95" s="5">
        <f t="shared" si="37"/>
        <v>0.74726953124999995</v>
      </c>
      <c r="G95" s="4">
        <v>25.5</v>
      </c>
      <c r="H95" s="5">
        <v>6.58447265625</v>
      </c>
      <c r="I95" s="5">
        <v>11.5228271484375</v>
      </c>
      <c r="J95" s="5">
        <f t="shared" si="29"/>
        <v>4.1181315692659641</v>
      </c>
      <c r="K95" s="11">
        <f t="shared" si="38"/>
        <v>8.9560000000000005E-7</v>
      </c>
      <c r="L95" s="12">
        <f t="shared" si="39"/>
        <v>69892.362497591181</v>
      </c>
      <c r="M95" s="5">
        <f t="shared" si="40"/>
        <v>4.9383544921875</v>
      </c>
      <c r="N95" s="7">
        <f t="shared" si="30"/>
        <v>8.6840920348800366E-2</v>
      </c>
      <c r="O95" s="6">
        <f>(-1.8*LOG(6.9/L95 + (AL95/C95/3.7)^1.1))^-2</f>
        <v>0.10886882942377603</v>
      </c>
      <c r="P95" s="14">
        <f t="shared" si="41"/>
        <v>6.1910084633450815</v>
      </c>
      <c r="Q95" s="5">
        <f t="shared" si="32"/>
        <v>4.9383544921875</v>
      </c>
      <c r="R95" s="5">
        <f t="shared" si="42"/>
        <v>0.2536581715912225</v>
      </c>
      <c r="S95" s="5">
        <f t="shared" si="43"/>
        <v>0.05</v>
      </c>
      <c r="T95" s="16">
        <v>5.0000000000000002E-5</v>
      </c>
      <c r="U95" s="13">
        <f t="shared" si="44"/>
        <v>5.0000000000000004E-6</v>
      </c>
      <c r="V95" s="5">
        <v>0.05</v>
      </c>
      <c r="W95" s="5">
        <v>0.1</v>
      </c>
      <c r="X95" s="5">
        <v>0.1</v>
      </c>
      <c r="Y95" s="16">
        <f t="shared" si="33"/>
        <v>1.1938052083641214E-6</v>
      </c>
      <c r="Z95" s="6">
        <f t="shared" si="45"/>
        <v>3.8642993948783733E-2</v>
      </c>
      <c r="AA95" s="5">
        <f t="shared" si="34"/>
        <v>694.97409054331501</v>
      </c>
      <c r="AB95" s="15">
        <f>SQRT((2*9.81*C95*AE95/(J95^2*A95))^2+(-2*M95*9.81*C95*0.01/(J95^2*A95^2))^2+(2*M95*9.81*T95/(J95^2*A95))^2+(-4*M95*9.81*C95*Z95/(J95^3*A95))^2)</f>
        <v>3.1107087105824143E-3</v>
      </c>
      <c r="AC95" s="13">
        <f t="shared" si="46"/>
        <v>1.6268480466811942E-2</v>
      </c>
      <c r="AD95" s="6">
        <f>SQRT((J95^2*A95*AC95/(2*9.81*C95))^2+(J95*O95*A95*Z95/(9.81*C95))^2+(J95^2*O95*0.00005/(2*9.81*C95))^2+(-1*J95^2*O95*A95*T95/(2*9.81*C95^2))^2)</f>
        <v>0.93262436411493443</v>
      </c>
      <c r="AE95" s="6">
        <f>SQRT(W95^2+X95^2)</f>
        <v>0.14142135623730953</v>
      </c>
      <c r="AF95" s="4">
        <v>25.5</v>
      </c>
      <c r="AG95" s="5">
        <v>6.58447265625</v>
      </c>
      <c r="AH95" s="5">
        <v>11.5228271484375</v>
      </c>
      <c r="AI95" s="7" t="s">
        <v>6</v>
      </c>
      <c r="AJ95" s="5">
        <v>0.74726953124999995</v>
      </c>
      <c r="AK95" s="7" t="s">
        <v>7</v>
      </c>
      <c r="AL95" s="7">
        <v>1.65E-3</v>
      </c>
    </row>
    <row r="96" spans="1:38" x14ac:dyDescent="0.2">
      <c r="A96" s="2">
        <v>1</v>
      </c>
      <c r="B96" s="2">
        <v>15.2</v>
      </c>
      <c r="C96" s="3">
        <f t="shared" si="28"/>
        <v>1.52E-2</v>
      </c>
      <c r="D96" s="17">
        <f t="shared" si="35"/>
        <v>1.8145839167134646E-4</v>
      </c>
      <c r="E96" s="16">
        <f t="shared" si="36"/>
        <v>7.3628027343750004E-4</v>
      </c>
      <c r="F96" s="5">
        <f t="shared" si="37"/>
        <v>0.73628027343750002</v>
      </c>
      <c r="G96" s="4">
        <v>25.5</v>
      </c>
      <c r="H96" s="5">
        <v>6.58447265625</v>
      </c>
      <c r="I96" s="5">
        <v>11.5228271484375</v>
      </c>
      <c r="J96" s="5">
        <f t="shared" si="29"/>
        <v>4.057570810894406</v>
      </c>
      <c r="K96" s="11">
        <f t="shared" si="38"/>
        <v>8.9560000000000005E-7</v>
      </c>
      <c r="L96" s="12">
        <f t="shared" si="39"/>
        <v>68864.533637332483</v>
      </c>
      <c r="M96" s="5">
        <f t="shared" si="40"/>
        <v>4.9383544921875</v>
      </c>
      <c r="N96" s="7">
        <f t="shared" si="30"/>
        <v>8.9452531898608328E-2</v>
      </c>
      <c r="O96" s="6">
        <f>(-1.8*LOG(6.9/L96 + (AL96/C96/3.7)^1.1))^-2</f>
        <v>0.1088728245075085</v>
      </c>
      <c r="P96" s="14">
        <f t="shared" si="41"/>
        <v>6.0104794193327988</v>
      </c>
      <c r="Q96" s="5">
        <f t="shared" si="32"/>
        <v>4.9383544921875</v>
      </c>
      <c r="R96" s="5">
        <f t="shared" si="42"/>
        <v>0.21710165376774906</v>
      </c>
      <c r="S96" s="5">
        <f t="shared" si="43"/>
        <v>0.05</v>
      </c>
      <c r="T96" s="16">
        <v>5.0000000000000002E-5</v>
      </c>
      <c r="U96" s="13">
        <f t="shared" si="44"/>
        <v>5.0000000000000004E-6</v>
      </c>
      <c r="V96" s="5">
        <v>0.05</v>
      </c>
      <c r="W96" s="5">
        <v>0.1</v>
      </c>
      <c r="X96" s="5">
        <v>0.1</v>
      </c>
      <c r="Y96" s="16">
        <f t="shared" si="33"/>
        <v>1.1938052083641214E-6</v>
      </c>
      <c r="Z96" s="6">
        <f t="shared" si="45"/>
        <v>3.8364705581525452E-2</v>
      </c>
      <c r="AA96" s="5">
        <f t="shared" si="34"/>
        <v>689.40037705088923</v>
      </c>
      <c r="AB96" s="15">
        <f>SQRT((2*9.81*C96*AE96/(J96^2*A96))^2+(-2*M96*9.81*C96*0.01/(J96^2*A96^2))^2+(2*M96*9.81*T96/(J96^2*A96))^2+(-4*M96*9.81*C96*Z96/(J96^3*A96))^2)</f>
        <v>3.2109760669698029E-3</v>
      </c>
      <c r="AC96" s="13">
        <f t="shared" si="46"/>
        <v>1.6268201086094045E-2</v>
      </c>
      <c r="AD96" s="6">
        <f>SQRT((J96^2*A96*AC96/(2*9.81*C96))^2+(J96*O96*A96*Z96/(9.81*C96))^2+(J96^2*O96*0.00005/(2*9.81*C96))^2+(-1*J96^2*O96*A96*T96/(2*9.81*C96^2))^2)</f>
        <v>0.90548859834275597</v>
      </c>
      <c r="AE96" s="6">
        <f>SQRT(W96^2+X96^2)</f>
        <v>0.14142135623730953</v>
      </c>
      <c r="AF96" s="4">
        <v>25.5</v>
      </c>
      <c r="AG96" s="5">
        <v>6.58447265625</v>
      </c>
      <c r="AH96" s="5">
        <v>11.5228271484375</v>
      </c>
      <c r="AI96" s="7" t="s">
        <v>6</v>
      </c>
      <c r="AJ96" s="5">
        <v>0.73628027343750002</v>
      </c>
      <c r="AK96" s="7" t="s">
        <v>7</v>
      </c>
      <c r="AL96" s="7">
        <v>1.65E-3</v>
      </c>
    </row>
    <row r="97" spans="1:38" x14ac:dyDescent="0.2">
      <c r="A97" s="2">
        <v>1</v>
      </c>
      <c r="B97" s="2">
        <v>15.2</v>
      </c>
      <c r="C97" s="3">
        <f t="shared" si="28"/>
        <v>1.52E-2</v>
      </c>
      <c r="D97" s="17">
        <f t="shared" si="35"/>
        <v>1.8145839167134646E-4</v>
      </c>
      <c r="E97" s="16">
        <f t="shared" si="36"/>
        <v>6.4836621093750004E-4</v>
      </c>
      <c r="F97" s="5">
        <f t="shared" si="37"/>
        <v>0.64836621093750002</v>
      </c>
      <c r="G97" s="4">
        <v>25.5</v>
      </c>
      <c r="H97" s="5">
        <v>5.1654052734375</v>
      </c>
      <c r="I97" s="5">
        <v>9.0933837890625</v>
      </c>
      <c r="J97" s="5">
        <f t="shared" si="29"/>
        <v>3.5730847439219398</v>
      </c>
      <c r="K97" s="11">
        <f t="shared" si="38"/>
        <v>8.9560000000000005E-7</v>
      </c>
      <c r="L97" s="12">
        <f t="shared" si="39"/>
        <v>60641.902755262927</v>
      </c>
      <c r="M97" s="5">
        <f t="shared" si="40"/>
        <v>3.927978515625</v>
      </c>
      <c r="N97" s="7">
        <f t="shared" si="30"/>
        <v>9.175401164926647E-2</v>
      </c>
      <c r="O97" s="6">
        <f>(-1.8*LOG(6.9/L97 + (AL97/C97/3.7)^1.1))^-2</f>
        <v>0.1089096575065676</v>
      </c>
      <c r="P97" s="14">
        <f t="shared" si="41"/>
        <v>4.6624097098352273</v>
      </c>
      <c r="Q97" s="5">
        <f t="shared" si="32"/>
        <v>3.927978515625</v>
      </c>
      <c r="R97" s="5">
        <f t="shared" si="42"/>
        <v>0.18697434094630436</v>
      </c>
      <c r="S97" s="5">
        <f t="shared" si="43"/>
        <v>0.05</v>
      </c>
      <c r="T97" s="16">
        <v>5.0000000000000002E-5</v>
      </c>
      <c r="U97" s="13">
        <f t="shared" si="44"/>
        <v>5.0000000000000004E-6</v>
      </c>
      <c r="V97" s="5">
        <v>0.05</v>
      </c>
      <c r="W97" s="5">
        <v>0.1</v>
      </c>
      <c r="X97" s="5">
        <v>0.1</v>
      </c>
      <c r="Y97" s="16">
        <f t="shared" si="33"/>
        <v>1.1938052083641214E-6</v>
      </c>
      <c r="Z97" s="6">
        <f t="shared" si="45"/>
        <v>3.6219295644608289E-2</v>
      </c>
      <c r="AA97" s="5">
        <f t="shared" si="34"/>
        <v>646.26564473780127</v>
      </c>
      <c r="AB97" s="15">
        <f>SQRT((2*9.81*C97*AE97/(J97^2*A97))^2+(-2*M97*9.81*C97*0.01/(J97^2*A97^2))^2+(2*M97*9.81*T97/(J97^2*A97))^2+(-4*M97*9.81*C97*Z97/(J97^3*A97))^2)</f>
        <v>3.9123060217409597E-3</v>
      </c>
      <c r="AC97" s="13">
        <f t="shared" si="46"/>
        <v>1.6265627199736586E-2</v>
      </c>
      <c r="AD97" s="6">
        <f>SQRT((J97^2*A97*AC97/(2*9.81*C97))^2+(J97*O97*A97*Z97/(9.81*C97))^2+(J97^2*O97*0.00005/(2*9.81*C97))^2+(-1*J97^2*O97*A97*T97/(2*9.81*C97^2))^2)</f>
        <v>0.70288318158318652</v>
      </c>
      <c r="AE97" s="6">
        <f>SQRT(W97^2+X97^2)</f>
        <v>0.14142135623730953</v>
      </c>
      <c r="AF97" s="4">
        <v>25.5</v>
      </c>
      <c r="AG97" s="5">
        <v>5.1654052734375</v>
      </c>
      <c r="AH97" s="5">
        <v>9.0933837890625</v>
      </c>
      <c r="AI97" s="7" t="s">
        <v>6</v>
      </c>
      <c r="AJ97" s="5">
        <v>0.64836621093750002</v>
      </c>
      <c r="AK97" s="7" t="s">
        <v>7</v>
      </c>
      <c r="AL97" s="7">
        <v>1.65E-3</v>
      </c>
    </row>
    <row r="98" spans="1:38" x14ac:dyDescent="0.2">
      <c r="A98" s="2">
        <v>1</v>
      </c>
      <c r="B98" s="2">
        <v>15.2</v>
      </c>
      <c r="C98" s="3">
        <f t="shared" ref="C98:C121" si="47">IF(ISNUMBER(B98),B98/1000,"")</f>
        <v>1.52E-2</v>
      </c>
      <c r="D98" s="17">
        <f t="shared" si="35"/>
        <v>1.8145839167134646E-4</v>
      </c>
      <c r="E98" s="16">
        <f t="shared" si="36"/>
        <v>6.4836621093750004E-4</v>
      </c>
      <c r="F98" s="5">
        <f t="shared" si="37"/>
        <v>0.64836621093750002</v>
      </c>
      <c r="G98" s="4">
        <v>25.5</v>
      </c>
      <c r="H98" s="5">
        <v>5.22216796875</v>
      </c>
      <c r="I98" s="5">
        <v>9.059326171875</v>
      </c>
      <c r="J98" s="5">
        <f t="shared" ref="J98:J121" si="48">F98*0.001/D98</f>
        <v>3.5730847439219398</v>
      </c>
      <c r="K98" s="11">
        <f t="shared" si="38"/>
        <v>8.9560000000000005E-7</v>
      </c>
      <c r="L98" s="12">
        <f t="shared" si="39"/>
        <v>60641.902755262927</v>
      </c>
      <c r="M98" s="5">
        <f t="shared" si="40"/>
        <v>3.837158203125</v>
      </c>
      <c r="N98" s="7">
        <f t="shared" ref="N98:N121" si="49">2 * 9.81 * M98*C98/(J98^2*A98)</f>
        <v>8.9632531611133173E-2</v>
      </c>
      <c r="O98" s="6">
        <f>(-1.8*LOG(6.9/L98 + (AL98/C98/3.7)^1.1))^-2</f>
        <v>0.1089096575065676</v>
      </c>
      <c r="P98" s="14">
        <f t="shared" si="41"/>
        <v>4.6624097098352273</v>
      </c>
      <c r="Q98" s="5">
        <f t="shared" ref="Q98:Q121" si="50">I98-H98</f>
        <v>3.837158203125</v>
      </c>
      <c r="R98" s="5">
        <f t="shared" si="42"/>
        <v>0.21506840818763701</v>
      </c>
      <c r="S98" s="5">
        <f t="shared" si="43"/>
        <v>0.05</v>
      </c>
      <c r="T98" s="16">
        <v>5.0000000000000002E-5</v>
      </c>
      <c r="U98" s="13">
        <f t="shared" si="44"/>
        <v>5.0000000000000004E-6</v>
      </c>
      <c r="V98" s="5">
        <v>0.05</v>
      </c>
      <c r="W98" s="5">
        <v>0.1</v>
      </c>
      <c r="X98" s="5">
        <v>0.1</v>
      </c>
      <c r="Y98" s="16">
        <f t="shared" ref="Y98:Y121" si="51">PI()/2*C98*T98</f>
        <v>1.1938052083641214E-6</v>
      </c>
      <c r="Z98" s="6">
        <f t="shared" si="45"/>
        <v>3.6219295644608289E-2</v>
      </c>
      <c r="AA98" s="5">
        <f t="shared" ref="AA98:AA121" si="52">SQRT((C98*Z98/K98)^2+(J98*T98/K98)^2)</f>
        <v>646.26564473780127</v>
      </c>
      <c r="AB98" s="15">
        <f>SQRT((2*9.81*C98*AE98/(J98^2*A98))^2+(-2*M98*9.81*C98*0.01/(J98^2*A98^2))^2+(2*M98*9.81*T98/(J98^2*A98))^2+(-4*M98*9.81*C98*Z98/(J98^3*A98))^2)</f>
        <v>3.8865580513801098E-3</v>
      </c>
      <c r="AC98" s="13">
        <f t="shared" si="46"/>
        <v>1.6265627199736586E-2</v>
      </c>
      <c r="AD98" s="6">
        <f>SQRT((J98^2*A98*AC98/(2*9.81*C98))^2+(J98*O98*A98*Z98/(9.81*C98))^2+(J98^2*O98*0.00005/(2*9.81*C98))^2+(-1*J98^2*O98*A98*T98/(2*9.81*C98^2))^2)</f>
        <v>0.70288318158318652</v>
      </c>
      <c r="AE98" s="6">
        <f>SQRT(W98^2+X98^2)</f>
        <v>0.14142135623730953</v>
      </c>
      <c r="AF98" s="4">
        <v>25.5</v>
      </c>
      <c r="AG98" s="5">
        <v>5.22216796875</v>
      </c>
      <c r="AH98" s="5">
        <v>9.059326171875</v>
      </c>
      <c r="AI98" s="7" t="s">
        <v>6</v>
      </c>
      <c r="AJ98" s="5">
        <v>0.64836621093750002</v>
      </c>
      <c r="AK98" s="7" t="s">
        <v>7</v>
      </c>
      <c r="AL98" s="7">
        <v>1.65E-3</v>
      </c>
    </row>
    <row r="99" spans="1:38" x14ac:dyDescent="0.2">
      <c r="A99" s="2">
        <v>1</v>
      </c>
      <c r="B99" s="2">
        <v>15.2</v>
      </c>
      <c r="C99" s="3">
        <f t="shared" si="47"/>
        <v>1.52E-2</v>
      </c>
      <c r="D99" s="17">
        <f t="shared" si="35"/>
        <v>1.8145839167134646E-4</v>
      </c>
      <c r="E99" s="16">
        <f t="shared" si="36"/>
        <v>6.5935546875000011E-4</v>
      </c>
      <c r="F99" s="5">
        <f t="shared" si="37"/>
        <v>0.65935546875000006</v>
      </c>
      <c r="G99" s="4">
        <v>25.5</v>
      </c>
      <c r="H99" s="5">
        <v>5.2335205078125</v>
      </c>
      <c r="I99" s="5">
        <v>9.03662109375</v>
      </c>
      <c r="J99" s="5">
        <f t="shared" si="48"/>
        <v>3.6336455022934984</v>
      </c>
      <c r="K99" s="11">
        <f t="shared" si="38"/>
        <v>8.9560000000000005E-7</v>
      </c>
      <c r="L99" s="12">
        <f t="shared" si="39"/>
        <v>61669.731615521625</v>
      </c>
      <c r="M99" s="5">
        <f t="shared" si="40"/>
        <v>3.8031005859375</v>
      </c>
      <c r="N99" s="7">
        <f t="shared" si="49"/>
        <v>8.5900420981548931E-2</v>
      </c>
      <c r="O99" s="6">
        <f>(-1.8*LOG(6.9/L99 + (AL99/C99/3.7)^1.1))^-2</f>
        <v>0.10890451656163133</v>
      </c>
      <c r="P99" s="14">
        <f t="shared" ref="P99:P121" si="53">O99*J99^2*A99/(2*9.81*C99)</f>
        <v>4.8215692777075372</v>
      </c>
      <c r="Q99" s="5">
        <f t="shared" si="50"/>
        <v>3.8031005859375</v>
      </c>
      <c r="R99" s="5">
        <f t="shared" si="42"/>
        <v>0.2677995674203224</v>
      </c>
      <c r="S99" s="5">
        <f t="shared" si="43"/>
        <v>0.05</v>
      </c>
      <c r="T99" s="16">
        <v>5.0000000000000002E-5</v>
      </c>
      <c r="U99" s="13">
        <f t="shared" si="44"/>
        <v>5.0000000000000004E-6</v>
      </c>
      <c r="V99" s="5">
        <v>0.05</v>
      </c>
      <c r="W99" s="5">
        <v>0.1</v>
      </c>
      <c r="X99" s="5">
        <v>0.1</v>
      </c>
      <c r="Y99" s="16">
        <f t="shared" si="51"/>
        <v>1.1938052083641214E-6</v>
      </c>
      <c r="Z99" s="6">
        <f t="shared" ref="Z99:Z121" si="54">SQRT((U99/D99)^2 + (-F99*Y99/(D99^2*1000))^2)</f>
        <v>3.6479142410233409E-2</v>
      </c>
      <c r="AA99" s="5">
        <f t="shared" si="52"/>
        <v>651.50662981142602</v>
      </c>
      <c r="AB99" s="15">
        <f>SQRT((2*9.81*C99*AE99/(J99^2*A99))^2+(-2*M99*9.81*C99*0.01/(J99^2*A99^2))^2+(2*M99*9.81*T99/(J99^2*A99))^2+(-4*M99*9.81*C99*Z99/(J99^3*A99))^2)</f>
        <v>3.7411111255861609E-3</v>
      </c>
      <c r="AC99" s="13">
        <f t="shared" si="46"/>
        <v>1.626598624343074E-2</v>
      </c>
      <c r="AD99" s="6">
        <f>SQRT((J99^2*A99*AC99/(2*9.81*C99))^2+(J99*O99*A99*Z99/(9.81*C99))^2+(J99^2*O99*0.00005/(2*9.81*C99))^2+(-1*J99^2*O99*A99*T99/(2*9.81*C99^2))^2)</f>
        <v>0.72680101408382758</v>
      </c>
      <c r="AE99" s="6">
        <f>SQRT(W99^2+X99^2)</f>
        <v>0.14142135623730953</v>
      </c>
      <c r="AF99" s="4">
        <v>25.5</v>
      </c>
      <c r="AG99" s="5">
        <v>5.2335205078125</v>
      </c>
      <c r="AH99" s="5">
        <v>9.03662109375</v>
      </c>
      <c r="AI99" s="7" t="s">
        <v>6</v>
      </c>
      <c r="AJ99" s="5">
        <v>0.65935546875000006</v>
      </c>
      <c r="AK99" s="7" t="s">
        <v>7</v>
      </c>
      <c r="AL99" s="7">
        <v>1.65E-3</v>
      </c>
    </row>
    <row r="100" spans="1:38" x14ac:dyDescent="0.2">
      <c r="A100" s="2">
        <v>1</v>
      </c>
      <c r="B100" s="2">
        <v>15.2</v>
      </c>
      <c r="C100" s="3">
        <f t="shared" si="47"/>
        <v>1.52E-2</v>
      </c>
      <c r="D100" s="17">
        <f t="shared" si="35"/>
        <v>1.8145839167134646E-4</v>
      </c>
      <c r="E100" s="16">
        <f t="shared" si="36"/>
        <v>6.5935546875000011E-4</v>
      </c>
      <c r="F100" s="5">
        <f t="shared" si="37"/>
        <v>0.65935546875000006</v>
      </c>
      <c r="G100" s="4">
        <v>25.5</v>
      </c>
      <c r="H100" s="5">
        <v>5.2335205078125</v>
      </c>
      <c r="I100" s="5">
        <v>9.03662109375</v>
      </c>
      <c r="J100" s="5">
        <f t="shared" si="48"/>
        <v>3.6336455022934984</v>
      </c>
      <c r="K100" s="11">
        <f t="shared" si="38"/>
        <v>8.9560000000000005E-7</v>
      </c>
      <c r="L100" s="12">
        <f t="shared" si="39"/>
        <v>61669.731615521625</v>
      </c>
      <c r="M100" s="5">
        <f t="shared" si="40"/>
        <v>3.8031005859375</v>
      </c>
      <c r="N100" s="7">
        <f t="shared" si="49"/>
        <v>8.5900420981548931E-2</v>
      </c>
      <c r="O100" s="6">
        <f>(-1.8*LOG(6.9/L100 + (AL100/C100/3.7)^1.1))^-2</f>
        <v>0.10890451656163133</v>
      </c>
      <c r="P100" s="14">
        <f t="shared" si="53"/>
        <v>4.8215692777075372</v>
      </c>
      <c r="Q100" s="5">
        <f t="shared" si="50"/>
        <v>3.8031005859375</v>
      </c>
      <c r="R100" s="5">
        <f t="shared" si="42"/>
        <v>0.2677995674203224</v>
      </c>
      <c r="S100" s="5">
        <f t="shared" si="43"/>
        <v>0.05</v>
      </c>
      <c r="T100" s="16">
        <v>5.0000000000000002E-5</v>
      </c>
      <c r="U100" s="13">
        <f t="shared" si="44"/>
        <v>5.0000000000000004E-6</v>
      </c>
      <c r="V100" s="5">
        <v>0.05</v>
      </c>
      <c r="W100" s="5">
        <v>0.1</v>
      </c>
      <c r="X100" s="5">
        <v>0.1</v>
      </c>
      <c r="Y100" s="16">
        <f t="shared" si="51"/>
        <v>1.1938052083641214E-6</v>
      </c>
      <c r="Z100" s="6">
        <f t="shared" si="54"/>
        <v>3.6479142410233409E-2</v>
      </c>
      <c r="AA100" s="5">
        <f t="shared" si="52"/>
        <v>651.50662981142602</v>
      </c>
      <c r="AB100" s="15">
        <f>SQRT((2*9.81*C100*AE100/(J100^2*A100))^2+(-2*M100*9.81*C100*0.01/(J100^2*A100^2))^2+(2*M100*9.81*T100/(J100^2*A100))^2+(-4*M100*9.81*C100*Z100/(J100^3*A100))^2)</f>
        <v>3.7411111255861609E-3</v>
      </c>
      <c r="AC100" s="13">
        <f t="shared" si="46"/>
        <v>1.626598624343074E-2</v>
      </c>
      <c r="AD100" s="6">
        <f>SQRT((J100^2*A100*AC100/(2*9.81*C100))^2+(J100*O100*A100*Z100/(9.81*C100))^2+(J100^2*O100*0.00005/(2*9.81*C100))^2+(-1*J100^2*O100*A100*T100/(2*9.81*C100^2))^2)</f>
        <v>0.72680101408382758</v>
      </c>
      <c r="AE100" s="6">
        <f>SQRT(W100^2+X100^2)</f>
        <v>0.14142135623730953</v>
      </c>
      <c r="AF100" s="4">
        <v>25.5</v>
      </c>
      <c r="AG100" s="5">
        <v>5.2335205078125</v>
      </c>
      <c r="AH100" s="5">
        <v>9.03662109375</v>
      </c>
      <c r="AI100" s="7" t="s">
        <v>6</v>
      </c>
      <c r="AJ100" s="5">
        <v>0.65935546875000006</v>
      </c>
      <c r="AK100" s="7" t="s">
        <v>7</v>
      </c>
      <c r="AL100" s="7">
        <v>1.65E-3</v>
      </c>
    </row>
    <row r="101" spans="1:38" x14ac:dyDescent="0.2">
      <c r="A101" s="2">
        <v>1</v>
      </c>
      <c r="B101" s="2">
        <v>15.2</v>
      </c>
      <c r="C101" s="3">
        <f t="shared" si="47"/>
        <v>1.52E-2</v>
      </c>
      <c r="D101" s="17">
        <f t="shared" si="35"/>
        <v>1.8145839167134646E-4</v>
      </c>
      <c r="E101" s="16">
        <f t="shared" si="36"/>
        <v>6.4836621093750004E-4</v>
      </c>
      <c r="F101" s="5">
        <f t="shared" si="37"/>
        <v>0.64836621093750002</v>
      </c>
      <c r="G101" s="4">
        <v>25.5</v>
      </c>
      <c r="H101" s="5">
        <v>5.2335205078125</v>
      </c>
      <c r="I101" s="5">
        <v>9.03662109375</v>
      </c>
      <c r="J101" s="5">
        <f t="shared" si="48"/>
        <v>3.5730847439219398</v>
      </c>
      <c r="K101" s="11">
        <f t="shared" si="38"/>
        <v>8.9560000000000005E-7</v>
      </c>
      <c r="L101" s="12">
        <f t="shared" si="39"/>
        <v>60641.902755262927</v>
      </c>
      <c r="M101" s="5">
        <f t="shared" si="40"/>
        <v>3.8031005859375</v>
      </c>
      <c r="N101" s="7">
        <f t="shared" si="49"/>
        <v>8.883697659683315E-2</v>
      </c>
      <c r="O101" s="6">
        <f>(-1.8*LOG(6.9/L101 + (AL101/C101/3.7)^1.1))^-2</f>
        <v>0.1089096575065676</v>
      </c>
      <c r="P101" s="14">
        <f t="shared" si="53"/>
        <v>4.6624097098352273</v>
      </c>
      <c r="Q101" s="5">
        <f t="shared" si="50"/>
        <v>3.8031005859375</v>
      </c>
      <c r="R101" s="5">
        <f t="shared" si="42"/>
        <v>0.22594961781319794</v>
      </c>
      <c r="S101" s="5">
        <f t="shared" si="43"/>
        <v>0.05</v>
      </c>
      <c r="T101" s="16">
        <v>5.0000000000000002E-5</v>
      </c>
      <c r="U101" s="13">
        <f t="shared" si="44"/>
        <v>5.0000000000000004E-6</v>
      </c>
      <c r="V101" s="5">
        <v>0.05</v>
      </c>
      <c r="W101" s="5">
        <v>0.1</v>
      </c>
      <c r="X101" s="5">
        <v>0.1</v>
      </c>
      <c r="Y101" s="16">
        <f t="shared" si="51"/>
        <v>1.1938052083641214E-6</v>
      </c>
      <c r="Z101" s="6">
        <f t="shared" si="54"/>
        <v>3.6219295644608289E-2</v>
      </c>
      <c r="AA101" s="5">
        <f t="shared" si="52"/>
        <v>646.26564473780127</v>
      </c>
      <c r="AB101" s="15">
        <f>SQRT((2*9.81*C101*AE101/(J101^2*A101))^2+(-2*M101*9.81*C101*0.01/(J101^2*A101^2))^2+(2*M101*9.81*T101/(J101^2*A101))^2+(-4*M101*9.81*C101*Z101/(J101^3*A101))^2)</f>
        <v>3.8770146551129776E-3</v>
      </c>
      <c r="AC101" s="13">
        <f t="shared" si="46"/>
        <v>1.6265627199736586E-2</v>
      </c>
      <c r="AD101" s="6">
        <f>SQRT((J101^2*A101*AC101/(2*9.81*C101))^2+(J101*O101*A101*Z101/(9.81*C101))^2+(J101^2*O101*0.00005/(2*9.81*C101))^2+(-1*J101^2*O101*A101*T101/(2*9.81*C101^2))^2)</f>
        <v>0.70288318158318652</v>
      </c>
      <c r="AE101" s="6">
        <f>SQRT(W101^2+X101^2)</f>
        <v>0.14142135623730953</v>
      </c>
      <c r="AF101" s="4">
        <v>25.5</v>
      </c>
      <c r="AG101" s="5">
        <v>5.2335205078125</v>
      </c>
      <c r="AH101" s="5">
        <v>9.03662109375</v>
      </c>
      <c r="AI101" s="7" t="s">
        <v>6</v>
      </c>
      <c r="AJ101" s="5">
        <v>0.64836621093750002</v>
      </c>
      <c r="AK101" s="7" t="s">
        <v>7</v>
      </c>
      <c r="AL101" s="7">
        <v>1.65E-3</v>
      </c>
    </row>
    <row r="102" spans="1:38" x14ac:dyDescent="0.2">
      <c r="A102" s="2">
        <v>1</v>
      </c>
      <c r="B102" s="2">
        <v>15.2</v>
      </c>
      <c r="C102" s="3">
        <f t="shared" si="47"/>
        <v>1.52E-2</v>
      </c>
      <c r="D102" s="17">
        <f t="shared" si="35"/>
        <v>1.8145839167134646E-4</v>
      </c>
      <c r="E102" s="16">
        <f t="shared" si="36"/>
        <v>5.6045214843750005E-4</v>
      </c>
      <c r="F102" s="5">
        <f t="shared" si="37"/>
        <v>0.56045214843750002</v>
      </c>
      <c r="G102" s="4">
        <v>25.5</v>
      </c>
      <c r="H102" s="5">
        <v>3.8712158203125</v>
      </c>
      <c r="I102" s="5">
        <v>6.67529296875</v>
      </c>
      <c r="J102" s="5">
        <f t="shared" si="48"/>
        <v>3.0885986769494735</v>
      </c>
      <c r="K102" s="11">
        <f t="shared" si="38"/>
        <v>8.9560000000000005E-7</v>
      </c>
      <c r="L102" s="12">
        <f t="shared" si="39"/>
        <v>52419.271873193378</v>
      </c>
      <c r="M102" s="5">
        <f t="shared" si="40"/>
        <v>2.8040771484375</v>
      </c>
      <c r="N102" s="7">
        <f t="shared" si="49"/>
        <v>8.7661639136260253E-2</v>
      </c>
      <c r="O102" s="6">
        <f>(-1.8*LOG(6.9/L102 + (AL102/C102/3.7)^1.1))^-2</f>
        <v>0.10895803766434996</v>
      </c>
      <c r="P102" s="14">
        <f t="shared" si="53"/>
        <v>3.4852958097017654</v>
      </c>
      <c r="Q102" s="5">
        <f t="shared" si="50"/>
        <v>2.8040771484375</v>
      </c>
      <c r="R102" s="5">
        <f t="shared" si="42"/>
        <v>0.24293863014569947</v>
      </c>
      <c r="S102" s="5">
        <f t="shared" si="43"/>
        <v>0.05</v>
      </c>
      <c r="T102" s="16">
        <v>5.0000000000000002E-5</v>
      </c>
      <c r="U102" s="13">
        <f t="shared" si="44"/>
        <v>5.0000000000000004E-6</v>
      </c>
      <c r="V102" s="5">
        <v>0.05</v>
      </c>
      <c r="W102" s="5">
        <v>0.1</v>
      </c>
      <c r="X102" s="5">
        <v>0.1</v>
      </c>
      <c r="Y102" s="16">
        <f t="shared" si="51"/>
        <v>1.1938052083641214E-6</v>
      </c>
      <c r="Z102" s="6">
        <f t="shared" si="54"/>
        <v>3.4236577857876038E-2</v>
      </c>
      <c r="AA102" s="5">
        <f t="shared" si="52"/>
        <v>606.10370357605223</v>
      </c>
      <c r="AB102" s="15">
        <f>SQRT((2*9.81*C102*AE102/(J102^2*A102))^2+(-2*M102*9.81*C102*0.01/(J102^2*A102^2))^2+(2*M102*9.81*T102/(J102^2*A102))^2+(-4*M102*9.81*C102*Z102/(J102^3*A102))^2)</f>
        <v>4.9168111293722699E-3</v>
      </c>
      <c r="AC102" s="13">
        <f t="shared" si="46"/>
        <v>1.6262251612149978E-2</v>
      </c>
      <c r="AD102" s="6">
        <f>SQRT((J102^2*A102*AC102/(2*9.81*C102))^2+(J102*O102*A102*Z102/(9.81*C102))^2+(J102^2*O102*0.00005/(2*9.81*C102))^2+(-1*J102^2*O102*A102*T102/(2*9.81*C102^2))^2)</f>
        <v>0.52602113419980523</v>
      </c>
      <c r="AE102" s="6">
        <f>SQRT(W102^2+X102^2)</f>
        <v>0.14142135623730953</v>
      </c>
      <c r="AF102" s="4">
        <v>25.5</v>
      </c>
      <c r="AG102" s="5">
        <v>3.8712158203125</v>
      </c>
      <c r="AH102" s="5">
        <v>6.67529296875</v>
      </c>
      <c r="AI102" s="7" t="s">
        <v>6</v>
      </c>
      <c r="AJ102" s="5">
        <v>0.56045214843750002</v>
      </c>
      <c r="AK102" s="7" t="s">
        <v>7</v>
      </c>
      <c r="AL102" s="7">
        <v>1.65E-3</v>
      </c>
    </row>
    <row r="103" spans="1:38" x14ac:dyDescent="0.2">
      <c r="A103" s="2">
        <v>1</v>
      </c>
      <c r="B103" s="2">
        <v>15.2</v>
      </c>
      <c r="C103" s="3">
        <f t="shared" si="47"/>
        <v>1.52E-2</v>
      </c>
      <c r="D103" s="17">
        <f t="shared" si="35"/>
        <v>1.8145839167134646E-4</v>
      </c>
      <c r="E103" s="16">
        <f t="shared" si="36"/>
        <v>5.6045214843750005E-4</v>
      </c>
      <c r="F103" s="5">
        <f t="shared" si="37"/>
        <v>0.56045214843750002</v>
      </c>
      <c r="G103" s="4">
        <v>25.5</v>
      </c>
      <c r="H103" s="5">
        <v>3.9052734375</v>
      </c>
      <c r="I103" s="5">
        <v>6.652587890625</v>
      </c>
      <c r="J103" s="5">
        <f t="shared" si="48"/>
        <v>3.0885986769494735</v>
      </c>
      <c r="K103" s="11">
        <f t="shared" si="38"/>
        <v>8.9560000000000005E-7</v>
      </c>
      <c r="L103" s="12">
        <f t="shared" si="39"/>
        <v>52419.271873193378</v>
      </c>
      <c r="M103" s="5">
        <f t="shared" si="40"/>
        <v>2.747314453125</v>
      </c>
      <c r="N103" s="7">
        <f t="shared" si="49"/>
        <v>8.5887112028238802E-2</v>
      </c>
      <c r="O103" s="6">
        <f>(-1.8*LOG(6.9/L103 + (AL103/C103/3.7)^1.1))^-2</f>
        <v>0.10895803766434996</v>
      </c>
      <c r="P103" s="14">
        <f t="shared" si="53"/>
        <v>3.4852958097017654</v>
      </c>
      <c r="Q103" s="5">
        <f t="shared" si="50"/>
        <v>2.747314453125</v>
      </c>
      <c r="R103" s="5">
        <f t="shared" si="42"/>
        <v>0.26861918035532134</v>
      </c>
      <c r="S103" s="5">
        <f t="shared" si="43"/>
        <v>0.05</v>
      </c>
      <c r="T103" s="16">
        <v>5.0000000000000002E-5</v>
      </c>
      <c r="U103" s="13">
        <f t="shared" si="44"/>
        <v>5.0000000000000004E-6</v>
      </c>
      <c r="V103" s="5">
        <v>0.05</v>
      </c>
      <c r="W103" s="5">
        <v>0.1</v>
      </c>
      <c r="X103" s="5">
        <v>0.1</v>
      </c>
      <c r="Y103" s="16">
        <f t="shared" si="51"/>
        <v>1.1938052083641214E-6</v>
      </c>
      <c r="Z103" s="6">
        <f t="shared" si="54"/>
        <v>3.4236577857876038E-2</v>
      </c>
      <c r="AA103" s="5">
        <f t="shared" si="52"/>
        <v>606.10370357605223</v>
      </c>
      <c r="AB103" s="15">
        <f>SQRT((2*9.81*C103*AE103/(J103^2*A103))^2+(-2*M103*9.81*C103*0.01/(J103^2*A103^2))^2+(2*M103*9.81*T103/(J103^2*A103))^2+(-4*M103*9.81*C103*Z103/(J103^3*A103))^2)</f>
        <v>4.8979116820035652E-3</v>
      </c>
      <c r="AC103" s="13">
        <f t="shared" si="46"/>
        <v>1.6262251612149978E-2</v>
      </c>
      <c r="AD103" s="6">
        <f>SQRT((J103^2*A103*AC103/(2*9.81*C103))^2+(J103*O103*A103*Z103/(9.81*C103))^2+(J103^2*O103*0.00005/(2*9.81*C103))^2+(-1*J103^2*O103*A103*T103/(2*9.81*C103^2))^2)</f>
        <v>0.52602113419980523</v>
      </c>
      <c r="AE103" s="6">
        <f>SQRT(W103^2+X103^2)</f>
        <v>0.14142135623730953</v>
      </c>
      <c r="AF103" s="4">
        <v>25.5</v>
      </c>
      <c r="AG103" s="5">
        <v>3.9052734375</v>
      </c>
      <c r="AH103" s="5">
        <v>6.652587890625</v>
      </c>
      <c r="AI103" s="7" t="s">
        <v>6</v>
      </c>
      <c r="AJ103" s="5">
        <v>0.56045214843750002</v>
      </c>
      <c r="AK103" s="7" t="s">
        <v>7</v>
      </c>
      <c r="AL103" s="7">
        <v>1.65E-3</v>
      </c>
    </row>
    <row r="104" spans="1:38" x14ac:dyDescent="0.2">
      <c r="A104" s="2">
        <v>1</v>
      </c>
      <c r="B104" s="2">
        <v>15.2</v>
      </c>
      <c r="C104" s="3">
        <f t="shared" si="47"/>
        <v>1.52E-2</v>
      </c>
      <c r="D104" s="17">
        <f t="shared" si="35"/>
        <v>1.8145839167134646E-4</v>
      </c>
      <c r="E104" s="16">
        <f t="shared" si="36"/>
        <v>5.4946289062499998E-4</v>
      </c>
      <c r="F104" s="5">
        <f t="shared" si="37"/>
        <v>0.54946289062499998</v>
      </c>
      <c r="G104" s="4">
        <v>25.5</v>
      </c>
      <c r="H104" s="5">
        <v>3.9052734375</v>
      </c>
      <c r="I104" s="5">
        <v>6.652587890625</v>
      </c>
      <c r="J104" s="5">
        <f t="shared" si="48"/>
        <v>3.0280379185779149</v>
      </c>
      <c r="K104" s="11">
        <f t="shared" si="38"/>
        <v>8.9560000000000005E-7</v>
      </c>
      <c r="L104" s="12">
        <f t="shared" si="39"/>
        <v>51391.44301293468</v>
      </c>
      <c r="M104" s="5">
        <f t="shared" si="40"/>
        <v>2.747314453125</v>
      </c>
      <c r="N104" s="7">
        <f t="shared" si="49"/>
        <v>8.9356951354179662E-2</v>
      </c>
      <c r="O104" s="6">
        <f>(-1.8*LOG(6.9/L104 + (AL104/C104/3.7)^1.1))^-2</f>
        <v>0.10896517294165961</v>
      </c>
      <c r="P104" s="14">
        <f t="shared" si="53"/>
        <v>3.3501769025592889</v>
      </c>
      <c r="Q104" s="5">
        <f t="shared" si="50"/>
        <v>2.747314453125</v>
      </c>
      <c r="R104" s="5">
        <f t="shared" si="42"/>
        <v>0.21943700283327533</v>
      </c>
      <c r="S104" s="5">
        <f t="shared" si="43"/>
        <v>0.05</v>
      </c>
      <c r="T104" s="16">
        <v>5.0000000000000002E-5</v>
      </c>
      <c r="U104" s="13">
        <f t="shared" si="44"/>
        <v>5.0000000000000004E-6</v>
      </c>
      <c r="V104" s="5">
        <v>0.05</v>
      </c>
      <c r="W104" s="5">
        <v>0.1</v>
      </c>
      <c r="X104" s="5">
        <v>0.1</v>
      </c>
      <c r="Y104" s="16">
        <f t="shared" si="51"/>
        <v>1.1938052083641214E-6</v>
      </c>
      <c r="Z104" s="6">
        <f t="shared" si="54"/>
        <v>3.4001620388147281E-2</v>
      </c>
      <c r="AA104" s="5">
        <f t="shared" si="52"/>
        <v>601.32263269275302</v>
      </c>
      <c r="AB104" s="15">
        <f>SQRT((2*9.81*C104*AE104/(J104^2*A104))^2+(-2*M104*9.81*C104*0.01/(J104^2*A104^2))^2+(2*M104*9.81*T104/(J104^2*A104))^2+(-4*M104*9.81*C104*Z104/(J104^3*A104))^2)</f>
        <v>5.1058541019120014E-3</v>
      </c>
      <c r="AC104" s="13">
        <f t="shared" si="46"/>
        <v>1.6261754273791569E-2</v>
      </c>
      <c r="AD104" s="6">
        <f>SQRT((J104^2*A104*AC104/(2*9.81*C104))^2+(J104*O104*A104*Z104/(9.81*C104))^2+(J104^2*O104*0.00005/(2*9.81*C104))^2+(-1*J104^2*O104*A104*T104/(2*9.81*C104^2))^2)</f>
        <v>0.50572344536656344</v>
      </c>
      <c r="AE104" s="6">
        <f>SQRT(W104^2+X104^2)</f>
        <v>0.14142135623730953</v>
      </c>
      <c r="AF104" s="4">
        <v>25.5</v>
      </c>
      <c r="AG104" s="5">
        <v>3.9052734375</v>
      </c>
      <c r="AH104" s="5">
        <v>6.652587890625</v>
      </c>
      <c r="AI104" s="7" t="s">
        <v>6</v>
      </c>
      <c r="AJ104" s="5">
        <v>0.54946289062499998</v>
      </c>
      <c r="AK104" s="7" t="s">
        <v>7</v>
      </c>
      <c r="AL104" s="7">
        <v>1.65E-3</v>
      </c>
    </row>
    <row r="105" spans="1:38" x14ac:dyDescent="0.2">
      <c r="A105" s="2">
        <v>1</v>
      </c>
      <c r="B105" s="2">
        <v>15.2</v>
      </c>
      <c r="C105" s="3">
        <f t="shared" si="47"/>
        <v>1.52E-2</v>
      </c>
      <c r="D105" s="17">
        <f t="shared" si="35"/>
        <v>1.8145839167134646E-4</v>
      </c>
      <c r="E105" s="16">
        <f t="shared" si="36"/>
        <v>5.4946289062499998E-4</v>
      </c>
      <c r="F105" s="5">
        <f t="shared" si="37"/>
        <v>0.54946289062499998</v>
      </c>
      <c r="G105" s="4">
        <v>25.5</v>
      </c>
      <c r="H105" s="5">
        <v>3.9052734375</v>
      </c>
      <c r="I105" s="5">
        <v>6.6866455078125</v>
      </c>
      <c r="J105" s="5">
        <f t="shared" si="48"/>
        <v>3.0280379185779149</v>
      </c>
      <c r="K105" s="11">
        <f t="shared" si="38"/>
        <v>8.9560000000000005E-7</v>
      </c>
      <c r="L105" s="12">
        <f t="shared" si="39"/>
        <v>51391.44301293468</v>
      </c>
      <c r="M105" s="5">
        <f t="shared" si="40"/>
        <v>2.7813720703125</v>
      </c>
      <c r="N105" s="7">
        <f t="shared" si="49"/>
        <v>9.0464682156090978E-2</v>
      </c>
      <c r="O105" s="6">
        <f>(-1.8*LOG(6.9/L105 + (AL105/C105/3.7)^1.1))^-2</f>
        <v>0.10896517294165961</v>
      </c>
      <c r="P105" s="14">
        <f t="shared" si="53"/>
        <v>3.3501769025592889</v>
      </c>
      <c r="Q105" s="5">
        <f t="shared" si="50"/>
        <v>2.7813720703125</v>
      </c>
      <c r="R105" s="5">
        <f t="shared" si="42"/>
        <v>0.20450512116592912</v>
      </c>
      <c r="S105" s="5">
        <f t="shared" si="43"/>
        <v>0.05</v>
      </c>
      <c r="T105" s="16">
        <v>5.0000000000000002E-5</v>
      </c>
      <c r="U105" s="13">
        <f t="shared" si="44"/>
        <v>5.0000000000000004E-6</v>
      </c>
      <c r="V105" s="5">
        <v>0.05</v>
      </c>
      <c r="W105" s="5">
        <v>0.1</v>
      </c>
      <c r="X105" s="5">
        <v>0.1</v>
      </c>
      <c r="Y105" s="16">
        <f t="shared" si="51"/>
        <v>1.1938052083641214E-6</v>
      </c>
      <c r="Z105" s="6">
        <f t="shared" si="54"/>
        <v>3.4001620388147281E-2</v>
      </c>
      <c r="AA105" s="5">
        <f t="shared" si="52"/>
        <v>601.32263269275302</v>
      </c>
      <c r="AB105" s="15">
        <f>SQRT((2*9.81*C105*AE105/(J105^2*A105))^2+(-2*M105*9.81*C105*0.01/(J105^2*A105^2))^2+(2*M105*9.81*T105/(J105^2*A105))^2+(-4*M105*9.81*C105*Z105/(J105^3*A105))^2)</f>
        <v>5.1178399198604082E-3</v>
      </c>
      <c r="AC105" s="13">
        <f t="shared" si="46"/>
        <v>1.6261754273791569E-2</v>
      </c>
      <c r="AD105" s="6">
        <f>SQRT((J105^2*A105*AC105/(2*9.81*C105))^2+(J105*O105*A105*Z105/(9.81*C105))^2+(J105^2*O105*0.00005/(2*9.81*C105))^2+(-1*J105^2*O105*A105*T105/(2*9.81*C105^2))^2)</f>
        <v>0.50572344536656344</v>
      </c>
      <c r="AE105" s="6">
        <f>SQRT(W105^2+X105^2)</f>
        <v>0.14142135623730953</v>
      </c>
      <c r="AF105" s="4">
        <v>25.5</v>
      </c>
      <c r="AG105" s="5">
        <v>3.9052734375</v>
      </c>
      <c r="AH105" s="5">
        <v>6.6866455078125</v>
      </c>
      <c r="AI105" s="7" t="s">
        <v>6</v>
      </c>
      <c r="AJ105" s="5">
        <v>0.54946289062499998</v>
      </c>
      <c r="AK105" s="7" t="s">
        <v>7</v>
      </c>
      <c r="AL105" s="7">
        <v>1.65E-3</v>
      </c>
    </row>
    <row r="106" spans="1:38" x14ac:dyDescent="0.2">
      <c r="A106" s="2">
        <v>1</v>
      </c>
      <c r="B106" s="2">
        <v>15.2</v>
      </c>
      <c r="C106" s="3">
        <f t="shared" si="47"/>
        <v>1.52E-2</v>
      </c>
      <c r="D106" s="17">
        <f t="shared" si="35"/>
        <v>1.8145839167134646E-4</v>
      </c>
      <c r="E106" s="16">
        <f t="shared" si="36"/>
        <v>5.6045214843750005E-4</v>
      </c>
      <c r="F106" s="5">
        <f t="shared" si="37"/>
        <v>0.56045214843750002</v>
      </c>
      <c r="G106" s="4">
        <v>25.5</v>
      </c>
      <c r="H106" s="5">
        <v>3.882568359375</v>
      </c>
      <c r="I106" s="5">
        <v>6.697998046875</v>
      </c>
      <c r="J106" s="5">
        <f t="shared" si="48"/>
        <v>3.0885986769494735</v>
      </c>
      <c r="K106" s="11">
        <f t="shared" si="38"/>
        <v>8.9560000000000005E-7</v>
      </c>
      <c r="L106" s="12">
        <f t="shared" si="39"/>
        <v>52419.271873193378</v>
      </c>
      <c r="M106" s="5">
        <f t="shared" si="40"/>
        <v>2.8154296875</v>
      </c>
      <c r="N106" s="7">
        <f t="shared" si="49"/>
        <v>8.8016544557864548E-2</v>
      </c>
      <c r="O106" s="6">
        <f>(-1.8*LOG(6.9/L106 + (AL106/C106/3.7)^1.1))^-2</f>
        <v>0.10895803766434996</v>
      </c>
      <c r="P106" s="14">
        <f t="shared" si="53"/>
        <v>3.4852958097017654</v>
      </c>
      <c r="Q106" s="5">
        <f t="shared" si="50"/>
        <v>2.8154296875</v>
      </c>
      <c r="R106" s="5">
        <f t="shared" si="42"/>
        <v>0.23792678083059585</v>
      </c>
      <c r="S106" s="5">
        <f t="shared" si="43"/>
        <v>0.05</v>
      </c>
      <c r="T106" s="16">
        <v>5.0000000000000002E-5</v>
      </c>
      <c r="U106" s="13">
        <f t="shared" si="44"/>
        <v>5.0000000000000004E-6</v>
      </c>
      <c r="V106" s="5">
        <v>0.05</v>
      </c>
      <c r="W106" s="5">
        <v>0.1</v>
      </c>
      <c r="X106" s="5">
        <v>0.1</v>
      </c>
      <c r="Y106" s="16">
        <f t="shared" si="51"/>
        <v>1.1938052083641214E-6</v>
      </c>
      <c r="Z106" s="6">
        <f t="shared" si="54"/>
        <v>3.4236577857876038E-2</v>
      </c>
      <c r="AA106" s="5">
        <f t="shared" si="52"/>
        <v>606.10370357605223</v>
      </c>
      <c r="AB106" s="15">
        <f>SQRT((2*9.81*C106*AE106/(J106^2*A106))^2+(-2*M106*9.81*C106*0.01/(J106^2*A106^2))^2+(2*M106*9.81*T106/(J106^2*A106))^2+(-4*M106*9.81*C106*Z106/(J106^3*A106))^2)</f>
        <v>4.9206285621359348E-3</v>
      </c>
      <c r="AC106" s="13">
        <f t="shared" si="46"/>
        <v>1.6262251612149978E-2</v>
      </c>
      <c r="AD106" s="6">
        <f>SQRT((J106^2*A106*AC106/(2*9.81*C106))^2+(J106*O106*A106*Z106/(9.81*C106))^2+(J106^2*O106*0.00005/(2*9.81*C106))^2+(-1*J106^2*O106*A106*T106/(2*9.81*C106^2))^2)</f>
        <v>0.52602113419980523</v>
      </c>
      <c r="AE106" s="6">
        <f>SQRT(W106^2+X106^2)</f>
        <v>0.14142135623730953</v>
      </c>
      <c r="AF106" s="4">
        <v>25.5</v>
      </c>
      <c r="AG106" s="5">
        <v>3.882568359375</v>
      </c>
      <c r="AH106" s="5">
        <v>6.697998046875</v>
      </c>
      <c r="AI106" s="7" t="s">
        <v>6</v>
      </c>
      <c r="AJ106" s="5">
        <v>0.56045214843750002</v>
      </c>
      <c r="AK106" s="7" t="s">
        <v>7</v>
      </c>
      <c r="AL106" s="7">
        <v>1.65E-3</v>
      </c>
    </row>
    <row r="107" spans="1:38" x14ac:dyDescent="0.2">
      <c r="A107" s="2">
        <v>1</v>
      </c>
      <c r="B107" s="2">
        <v>15.2</v>
      </c>
      <c r="C107" s="3">
        <f t="shared" si="47"/>
        <v>1.52E-2</v>
      </c>
      <c r="D107" s="17">
        <f t="shared" si="35"/>
        <v>1.8145839167134646E-4</v>
      </c>
      <c r="E107" s="16">
        <f t="shared" si="36"/>
        <v>4.5055957031249998E-4</v>
      </c>
      <c r="F107" s="5">
        <f t="shared" si="37"/>
        <v>0.45055957031249999</v>
      </c>
      <c r="G107" s="4">
        <v>25.5</v>
      </c>
      <c r="H107" s="5">
        <v>2.6678466796875</v>
      </c>
      <c r="I107" s="5">
        <v>4.49560546875</v>
      </c>
      <c r="J107" s="5">
        <f t="shared" si="48"/>
        <v>2.4829910932338901</v>
      </c>
      <c r="K107" s="11">
        <f t="shared" si="38"/>
        <v>8.9560000000000005E-7</v>
      </c>
      <c r="L107" s="12">
        <f t="shared" si="39"/>
        <v>42140.983270606441</v>
      </c>
      <c r="M107" s="5">
        <f t="shared" si="40"/>
        <v>1.8277587890625</v>
      </c>
      <c r="N107" s="7">
        <f t="shared" si="49"/>
        <v>8.8411986470217238E-2</v>
      </c>
      <c r="O107" s="6">
        <f>(-1.8*LOG(6.9/L107 + (AL107/C107/3.7)^1.1))^-2</f>
        <v>0.10904503929650945</v>
      </c>
      <c r="P107" s="14">
        <f t="shared" si="53"/>
        <v>2.2543100425076461</v>
      </c>
      <c r="Q107" s="5">
        <f t="shared" si="50"/>
        <v>1.8277587890625</v>
      </c>
      <c r="R107" s="5">
        <f t="shared" si="42"/>
        <v>0.23337393095723213</v>
      </c>
      <c r="S107" s="5">
        <f t="shared" si="43"/>
        <v>0.05</v>
      </c>
      <c r="T107" s="16">
        <v>5.0000000000000002E-5</v>
      </c>
      <c r="U107" s="13">
        <f t="shared" si="44"/>
        <v>5.0000000000000004E-6</v>
      </c>
      <c r="V107" s="5">
        <v>0.05</v>
      </c>
      <c r="W107" s="5">
        <v>0.1</v>
      </c>
      <c r="X107" s="5">
        <v>0.1</v>
      </c>
      <c r="Y107" s="16">
        <f t="shared" si="51"/>
        <v>1.1938052083641214E-6</v>
      </c>
      <c r="Z107" s="6">
        <f t="shared" si="54"/>
        <v>3.2032786600764723E-2</v>
      </c>
      <c r="AA107" s="5">
        <f t="shared" si="52"/>
        <v>561.05067648746376</v>
      </c>
      <c r="AB107" s="15">
        <f>SQRT((2*9.81*C107*AE107/(J107^2*A107))^2+(-2*M107*9.81*C107*0.01/(J107^2*A107^2))^2+(2*M107*9.81*T107/(J107^2*A107))^2+(-4*M107*9.81*C107*Z107/(J107^3*A107))^2)</f>
        <v>7.2709479363146619E-3</v>
      </c>
      <c r="AC107" s="13">
        <f t="shared" si="46"/>
        <v>1.6256196474961446E-2</v>
      </c>
      <c r="AD107" s="6">
        <f>SQRT((J107^2*A107*AC107/(2*9.81*C107))^2+(J107*O107*A107*Z107/(9.81*C107))^2+(J107^2*O107*0.00005/(2*9.81*C107))^2+(-1*J107^2*O107*A107*T107/(2*9.81*C107^2))^2)</f>
        <v>0.34114460042863126</v>
      </c>
      <c r="AE107" s="6">
        <f>SQRT(W107^2+X107^2)</f>
        <v>0.14142135623730953</v>
      </c>
      <c r="AF107" s="4">
        <v>25.5</v>
      </c>
      <c r="AG107" s="5">
        <v>2.6678466796875</v>
      </c>
      <c r="AH107" s="5">
        <v>4.49560546875</v>
      </c>
      <c r="AI107" s="7" t="s">
        <v>6</v>
      </c>
      <c r="AJ107" s="5">
        <v>0.45055957031249999</v>
      </c>
      <c r="AK107" s="7" t="s">
        <v>7</v>
      </c>
      <c r="AL107" s="7">
        <v>1.65E-3</v>
      </c>
    </row>
    <row r="108" spans="1:38" x14ac:dyDescent="0.2">
      <c r="A108" s="2">
        <v>1</v>
      </c>
      <c r="B108" s="2">
        <v>15.2</v>
      </c>
      <c r="C108" s="3">
        <f t="shared" si="47"/>
        <v>1.52E-2</v>
      </c>
      <c r="D108" s="17">
        <f t="shared" si="35"/>
        <v>1.8145839167134646E-4</v>
      </c>
      <c r="E108" s="16">
        <f t="shared" si="36"/>
        <v>4.3957031250000002E-4</v>
      </c>
      <c r="F108" s="5">
        <f t="shared" si="37"/>
        <v>0.4395703125</v>
      </c>
      <c r="G108" s="4">
        <v>25.5</v>
      </c>
      <c r="H108" s="5">
        <v>2.6678466796875</v>
      </c>
      <c r="I108" s="5">
        <v>4.49560546875</v>
      </c>
      <c r="J108" s="5">
        <f t="shared" si="48"/>
        <v>2.4224303348623319</v>
      </c>
      <c r="K108" s="11">
        <f t="shared" si="38"/>
        <v>8.9560000000000005E-7</v>
      </c>
      <c r="L108" s="12">
        <f t="shared" si="39"/>
        <v>41113.15441034775</v>
      </c>
      <c r="M108" s="5">
        <f t="shared" si="40"/>
        <v>1.8277587890625</v>
      </c>
      <c r="N108" s="7">
        <f t="shared" si="49"/>
        <v>9.288784328527197E-2</v>
      </c>
      <c r="O108" s="6">
        <f>(-1.8*LOG(6.9/L108 + (AL108/C108/3.7)^1.1))^-2</f>
        <v>0.10905612982337724</v>
      </c>
      <c r="P108" s="14">
        <f t="shared" si="53"/>
        <v>2.145902980798605</v>
      </c>
      <c r="Q108" s="5">
        <f t="shared" si="50"/>
        <v>1.8277587890625</v>
      </c>
      <c r="R108" s="5">
        <f t="shared" si="42"/>
        <v>0.17406246034209391</v>
      </c>
      <c r="S108" s="5">
        <f t="shared" si="43"/>
        <v>0.05</v>
      </c>
      <c r="T108" s="16">
        <v>5.0000000000000002E-5</v>
      </c>
      <c r="U108" s="13">
        <f t="shared" si="44"/>
        <v>5.0000000000000004E-6</v>
      </c>
      <c r="V108" s="5">
        <v>0.05</v>
      </c>
      <c r="W108" s="5">
        <v>0.1</v>
      </c>
      <c r="X108" s="5">
        <v>0.1</v>
      </c>
      <c r="Y108" s="16">
        <f t="shared" si="51"/>
        <v>1.1938052083641214E-6</v>
      </c>
      <c r="Z108" s="6">
        <f t="shared" si="54"/>
        <v>3.1831450001986526E-2</v>
      </c>
      <c r="AA108" s="5">
        <f t="shared" si="52"/>
        <v>556.90950575284762</v>
      </c>
      <c r="AB108" s="15">
        <f>SQRT((2*9.81*C108*AE108/(J108^2*A108))^2+(-2*M108*9.81*C108*0.01/(J108^2*A108^2))^2+(2*M108*9.81*T108/(J108^2*A108))^2+(-4*M108*9.81*C108*Z108/(J108^3*A108))^2)</f>
        <v>7.653110184698159E-3</v>
      </c>
      <c r="AC108" s="13">
        <f t="shared" si="46"/>
        <v>1.6255426019865068E-2</v>
      </c>
      <c r="AD108" s="6">
        <f>SQRT((J108^2*A108*AC108/(2*9.81*C108))^2+(J108*O108*A108*Z108/(9.81*C108))^2+(J108^2*O108*0.00005/(2*9.81*C108))^2+(-1*J108^2*O108*A108*T108/(2*9.81*C108^2))^2)</f>
        <v>0.32486917407183541</v>
      </c>
      <c r="AE108" s="6">
        <f>SQRT(W108^2+X108^2)</f>
        <v>0.14142135623730953</v>
      </c>
      <c r="AF108" s="4">
        <v>25.5</v>
      </c>
      <c r="AG108" s="5">
        <v>2.6678466796875</v>
      </c>
      <c r="AH108" s="5">
        <v>4.49560546875</v>
      </c>
      <c r="AI108" s="7" t="s">
        <v>6</v>
      </c>
      <c r="AJ108" s="5">
        <v>0.4395703125</v>
      </c>
      <c r="AK108" s="7" t="s">
        <v>7</v>
      </c>
      <c r="AL108" s="7">
        <v>1.65E-3</v>
      </c>
    </row>
    <row r="109" spans="1:38" x14ac:dyDescent="0.2">
      <c r="A109" s="2">
        <v>1</v>
      </c>
      <c r="B109" s="2">
        <v>15.2</v>
      </c>
      <c r="C109" s="3">
        <f t="shared" si="47"/>
        <v>1.52E-2</v>
      </c>
      <c r="D109" s="17">
        <f t="shared" si="35"/>
        <v>1.8145839167134646E-4</v>
      </c>
      <c r="E109" s="16">
        <f t="shared" si="36"/>
        <v>4.3957031250000002E-4</v>
      </c>
      <c r="F109" s="5">
        <f t="shared" si="37"/>
        <v>0.4395703125</v>
      </c>
      <c r="G109" s="4">
        <v>25.5</v>
      </c>
      <c r="H109" s="5">
        <v>2.6905517578125</v>
      </c>
      <c r="I109" s="5">
        <v>4.472900390625</v>
      </c>
      <c r="J109" s="5">
        <f t="shared" si="48"/>
        <v>2.4224303348623319</v>
      </c>
      <c r="K109" s="11">
        <f t="shared" si="38"/>
        <v>8.9560000000000005E-7</v>
      </c>
      <c r="L109" s="12">
        <f t="shared" si="39"/>
        <v>41113.15441034775</v>
      </c>
      <c r="M109" s="5">
        <f t="shared" si="40"/>
        <v>1.7823486328125</v>
      </c>
      <c r="N109" s="7">
        <f t="shared" si="49"/>
        <v>9.0580070781290059E-2</v>
      </c>
      <c r="O109" s="6">
        <f>(-1.8*LOG(6.9/L109 + (AL109/C109/3.7)^1.1))^-2</f>
        <v>0.10905612982337724</v>
      </c>
      <c r="P109" s="14">
        <f t="shared" si="53"/>
        <v>2.145902980798605</v>
      </c>
      <c r="Q109" s="5">
        <f t="shared" si="50"/>
        <v>1.7823486328125</v>
      </c>
      <c r="R109" s="5">
        <f t="shared" si="42"/>
        <v>0.20397487971386699</v>
      </c>
      <c r="S109" s="5">
        <f t="shared" si="43"/>
        <v>0.05</v>
      </c>
      <c r="T109" s="16">
        <v>5.0000000000000002E-5</v>
      </c>
      <c r="U109" s="13">
        <f t="shared" si="44"/>
        <v>5.0000000000000004E-6</v>
      </c>
      <c r="V109" s="5">
        <v>0.05</v>
      </c>
      <c r="W109" s="5">
        <v>0.1</v>
      </c>
      <c r="X109" s="5">
        <v>0.1</v>
      </c>
      <c r="Y109" s="16">
        <f t="shared" si="51"/>
        <v>1.1938052083641214E-6</v>
      </c>
      <c r="Z109" s="6">
        <f t="shared" si="54"/>
        <v>3.1831450001986526E-2</v>
      </c>
      <c r="AA109" s="5">
        <f t="shared" si="52"/>
        <v>556.90950575284762</v>
      </c>
      <c r="AB109" s="15">
        <f>SQRT((2*9.81*C109*AE109/(J109^2*A109))^2+(-2*M109*9.81*C109*0.01/(J109^2*A109^2))^2+(2*M109*9.81*T109/(J109^2*A109))^2+(-4*M109*9.81*C109*Z109/(J109^3*A109))^2)</f>
        <v>7.6309070777461005E-3</v>
      </c>
      <c r="AC109" s="13">
        <f t="shared" si="46"/>
        <v>1.6255426019865068E-2</v>
      </c>
      <c r="AD109" s="6">
        <f>SQRT((J109^2*A109*AC109/(2*9.81*C109))^2+(J109*O109*A109*Z109/(9.81*C109))^2+(J109^2*O109*0.00005/(2*9.81*C109))^2+(-1*J109^2*O109*A109*T109/(2*9.81*C109^2))^2)</f>
        <v>0.32486917407183541</v>
      </c>
      <c r="AE109" s="6">
        <f>SQRT(W109^2+X109^2)</f>
        <v>0.14142135623730953</v>
      </c>
      <c r="AF109" s="4">
        <v>25.5</v>
      </c>
      <c r="AG109" s="5">
        <v>2.6905517578125</v>
      </c>
      <c r="AH109" s="5">
        <v>4.472900390625</v>
      </c>
      <c r="AI109" s="7" t="s">
        <v>6</v>
      </c>
      <c r="AJ109" s="5">
        <v>0.4395703125</v>
      </c>
      <c r="AK109" s="7" t="s">
        <v>7</v>
      </c>
      <c r="AL109" s="7">
        <v>1.65E-3</v>
      </c>
    </row>
    <row r="110" spans="1:38" x14ac:dyDescent="0.2">
      <c r="A110" s="2">
        <v>1</v>
      </c>
      <c r="B110" s="2">
        <v>15.2</v>
      </c>
      <c r="C110" s="3">
        <f t="shared" si="47"/>
        <v>1.52E-2</v>
      </c>
      <c r="D110" s="17">
        <f t="shared" si="35"/>
        <v>1.8145839167134646E-4</v>
      </c>
      <c r="E110" s="16">
        <f t="shared" si="36"/>
        <v>4.3957031250000002E-4</v>
      </c>
      <c r="F110" s="5">
        <f t="shared" si="37"/>
        <v>0.4395703125</v>
      </c>
      <c r="G110" s="4">
        <v>25.5</v>
      </c>
      <c r="H110" s="5">
        <v>2.6905517578125</v>
      </c>
      <c r="I110" s="5">
        <v>4.472900390625</v>
      </c>
      <c r="J110" s="5">
        <f t="shared" si="48"/>
        <v>2.4224303348623319</v>
      </c>
      <c r="K110" s="11">
        <f t="shared" si="38"/>
        <v>8.9560000000000005E-7</v>
      </c>
      <c r="L110" s="12">
        <f t="shared" si="39"/>
        <v>41113.15441034775</v>
      </c>
      <c r="M110" s="5">
        <f t="shared" si="40"/>
        <v>1.7823486328125</v>
      </c>
      <c r="N110" s="7">
        <f t="shared" si="49"/>
        <v>9.0580070781290059E-2</v>
      </c>
      <c r="O110" s="6">
        <f>(-1.8*LOG(6.9/L110 + (AL110/C110/3.7)^1.1))^-2</f>
        <v>0.10905612982337724</v>
      </c>
      <c r="P110" s="14">
        <f t="shared" si="53"/>
        <v>2.145902980798605</v>
      </c>
      <c r="Q110" s="5">
        <f t="shared" si="50"/>
        <v>1.7823486328125</v>
      </c>
      <c r="R110" s="5">
        <f t="shared" si="42"/>
        <v>0.20397487971386699</v>
      </c>
      <c r="S110" s="5">
        <f t="shared" si="43"/>
        <v>0.05</v>
      </c>
      <c r="T110" s="16">
        <v>5.0000000000000002E-5</v>
      </c>
      <c r="U110" s="13">
        <f t="shared" si="44"/>
        <v>5.0000000000000004E-6</v>
      </c>
      <c r="V110" s="5">
        <v>0.05</v>
      </c>
      <c r="W110" s="5">
        <v>0.1</v>
      </c>
      <c r="X110" s="5">
        <v>0.1</v>
      </c>
      <c r="Y110" s="16">
        <f t="shared" si="51"/>
        <v>1.1938052083641214E-6</v>
      </c>
      <c r="Z110" s="6">
        <f t="shared" si="54"/>
        <v>3.1831450001986526E-2</v>
      </c>
      <c r="AA110" s="5">
        <f t="shared" si="52"/>
        <v>556.90950575284762</v>
      </c>
      <c r="AB110" s="15">
        <f>SQRT((2*9.81*C110*AE110/(J110^2*A110))^2+(-2*M110*9.81*C110*0.01/(J110^2*A110^2))^2+(2*M110*9.81*T110/(J110^2*A110))^2+(-4*M110*9.81*C110*Z110/(J110^3*A110))^2)</f>
        <v>7.6309070777461005E-3</v>
      </c>
      <c r="AC110" s="13">
        <f t="shared" si="46"/>
        <v>1.6255426019865068E-2</v>
      </c>
      <c r="AD110" s="6">
        <f>SQRT((J110^2*A110*AC110/(2*9.81*C110))^2+(J110*O110*A110*Z110/(9.81*C110))^2+(J110^2*O110*0.00005/(2*9.81*C110))^2+(-1*J110^2*O110*A110*T110/(2*9.81*C110^2))^2)</f>
        <v>0.32486917407183541</v>
      </c>
      <c r="AE110" s="6">
        <f>SQRT(W110^2+X110^2)</f>
        <v>0.14142135623730953</v>
      </c>
      <c r="AF110" s="4">
        <v>25.5</v>
      </c>
      <c r="AG110" s="5">
        <v>2.6905517578125</v>
      </c>
      <c r="AH110" s="5">
        <v>4.472900390625</v>
      </c>
      <c r="AI110" s="7" t="s">
        <v>6</v>
      </c>
      <c r="AJ110" s="5">
        <v>0.4395703125</v>
      </c>
      <c r="AK110" s="7" t="s">
        <v>7</v>
      </c>
      <c r="AL110" s="7">
        <v>1.65E-3</v>
      </c>
    </row>
    <row r="111" spans="1:38" x14ac:dyDescent="0.2">
      <c r="A111" s="2">
        <v>1</v>
      </c>
      <c r="B111" s="2">
        <v>15.2</v>
      </c>
      <c r="C111" s="3">
        <f t="shared" si="47"/>
        <v>1.52E-2</v>
      </c>
      <c r="D111" s="17">
        <f t="shared" si="35"/>
        <v>1.8145839167134646E-4</v>
      </c>
      <c r="E111" s="16">
        <f t="shared" si="36"/>
        <v>4.3957031250000002E-4</v>
      </c>
      <c r="F111" s="5">
        <f t="shared" si="37"/>
        <v>0.4395703125</v>
      </c>
      <c r="G111" s="4">
        <v>25.5</v>
      </c>
      <c r="H111" s="5">
        <v>2.6678466796875</v>
      </c>
      <c r="I111" s="5">
        <v>4.472900390625</v>
      </c>
      <c r="J111" s="5">
        <f t="shared" si="48"/>
        <v>2.4224303348623319</v>
      </c>
      <c r="K111" s="11">
        <f t="shared" si="38"/>
        <v>8.9560000000000005E-7</v>
      </c>
      <c r="L111" s="12">
        <f t="shared" si="39"/>
        <v>41113.15441034775</v>
      </c>
      <c r="M111" s="5">
        <f t="shared" si="40"/>
        <v>1.8050537109375</v>
      </c>
      <c r="N111" s="7">
        <f t="shared" si="49"/>
        <v>9.1733957033281022E-2</v>
      </c>
      <c r="O111" s="6">
        <f>(-1.8*LOG(6.9/L111 + (AL111/C111/3.7)^1.1))^-2</f>
        <v>0.10905612982337724</v>
      </c>
      <c r="P111" s="14">
        <f t="shared" si="53"/>
        <v>2.145902980798605</v>
      </c>
      <c r="Q111" s="5">
        <f t="shared" si="50"/>
        <v>1.8050537109375</v>
      </c>
      <c r="R111" s="5">
        <f t="shared" si="42"/>
        <v>0.18883054160425861</v>
      </c>
      <c r="S111" s="5">
        <f t="shared" si="43"/>
        <v>0.05</v>
      </c>
      <c r="T111" s="16">
        <v>5.0000000000000002E-5</v>
      </c>
      <c r="U111" s="13">
        <f t="shared" si="44"/>
        <v>5.0000000000000004E-6</v>
      </c>
      <c r="V111" s="5">
        <v>0.05</v>
      </c>
      <c r="W111" s="5">
        <v>0.1</v>
      </c>
      <c r="X111" s="5">
        <v>0.1</v>
      </c>
      <c r="Y111" s="16">
        <f t="shared" si="51"/>
        <v>1.1938052083641214E-6</v>
      </c>
      <c r="Z111" s="6">
        <f t="shared" si="54"/>
        <v>3.1831450001986526E-2</v>
      </c>
      <c r="AA111" s="5">
        <f t="shared" si="52"/>
        <v>556.90950575284762</v>
      </c>
      <c r="AB111" s="15">
        <f>SQRT((2*9.81*C111*AE111/(J111^2*A111))^2+(-2*M111*9.81*C111*0.01/(J111^2*A111^2))^2+(2*M111*9.81*T111/(J111^2*A111))^2+(-4*M111*9.81*C111*Z111/(J111^3*A111))^2)</f>
        <v>7.6419468735003842E-3</v>
      </c>
      <c r="AC111" s="13">
        <f t="shared" si="46"/>
        <v>1.6255426019865068E-2</v>
      </c>
      <c r="AD111" s="6">
        <f>SQRT((J111^2*A111*AC111/(2*9.81*C111))^2+(J111*O111*A111*Z111/(9.81*C111))^2+(J111^2*O111*0.00005/(2*9.81*C111))^2+(-1*J111^2*O111*A111*T111/(2*9.81*C111^2))^2)</f>
        <v>0.32486917407183541</v>
      </c>
      <c r="AE111" s="6">
        <f>SQRT(W111^2+X111^2)</f>
        <v>0.14142135623730953</v>
      </c>
      <c r="AF111" s="4">
        <v>25.5</v>
      </c>
      <c r="AG111" s="5">
        <v>2.6678466796875</v>
      </c>
      <c r="AH111" s="5">
        <v>4.472900390625</v>
      </c>
      <c r="AI111" s="7" t="s">
        <v>6</v>
      </c>
      <c r="AJ111" s="5">
        <v>0.4395703125</v>
      </c>
      <c r="AK111" s="7" t="s">
        <v>7</v>
      </c>
      <c r="AL111" s="7">
        <v>1.65E-3</v>
      </c>
    </row>
    <row r="112" spans="1:38" x14ac:dyDescent="0.2">
      <c r="A112" s="2">
        <v>1</v>
      </c>
      <c r="B112" s="2">
        <v>15.2</v>
      </c>
      <c r="C112" s="3">
        <f t="shared" si="47"/>
        <v>1.52E-2</v>
      </c>
      <c r="D112" s="17">
        <f t="shared" si="35"/>
        <v>1.8145839167134646E-4</v>
      </c>
      <c r="E112" s="16">
        <f t="shared" si="36"/>
        <v>3.5165625000000003E-4</v>
      </c>
      <c r="F112" s="5">
        <f t="shared" si="37"/>
        <v>0.35165625</v>
      </c>
      <c r="G112" s="4">
        <v>25.5</v>
      </c>
      <c r="H112" s="5">
        <v>1.9639892578125</v>
      </c>
      <c r="I112" s="5">
        <v>3.1900634765625</v>
      </c>
      <c r="J112" s="5">
        <f t="shared" si="48"/>
        <v>1.9379442678898657</v>
      </c>
      <c r="K112" s="11">
        <f t="shared" si="38"/>
        <v>8.9560000000000005E-7</v>
      </c>
      <c r="L112" s="12">
        <f t="shared" si="39"/>
        <v>32890.523528278201</v>
      </c>
      <c r="M112" s="5">
        <f t="shared" si="40"/>
        <v>1.22607421875</v>
      </c>
      <c r="N112" s="7">
        <f t="shared" si="49"/>
        <v>9.7359152511736907E-2</v>
      </c>
      <c r="O112" s="6">
        <f>(-1.8*LOG(6.9/L112 + (AL112/C112/3.7)^1.1))^-2</f>
        <v>0.10916977935619189</v>
      </c>
      <c r="P112" s="14">
        <f t="shared" si="53"/>
        <v>1.374809131777486</v>
      </c>
      <c r="Q112" s="5">
        <f t="shared" si="50"/>
        <v>1.22607421875</v>
      </c>
      <c r="R112" s="5">
        <f t="shared" si="42"/>
        <v>0.12130987729203158</v>
      </c>
      <c r="S112" s="5">
        <f t="shared" si="43"/>
        <v>0.05</v>
      </c>
      <c r="T112" s="16">
        <v>5.0000000000000002E-5</v>
      </c>
      <c r="U112" s="13">
        <f t="shared" si="44"/>
        <v>5.0000000000000004E-6</v>
      </c>
      <c r="V112" s="5">
        <v>0.05</v>
      </c>
      <c r="W112" s="5">
        <v>0.1</v>
      </c>
      <c r="X112" s="5">
        <v>0.1</v>
      </c>
      <c r="Y112" s="16">
        <f t="shared" si="51"/>
        <v>1.1938052083641214E-6</v>
      </c>
      <c r="Z112" s="6">
        <f t="shared" si="54"/>
        <v>3.0361242763808551E-2</v>
      </c>
      <c r="AA112" s="5">
        <f t="shared" si="52"/>
        <v>526.52268950526411</v>
      </c>
      <c r="AB112" s="15">
        <f>SQRT((2*9.81*C112*AE112/(J112^2*A112))^2+(-2*M112*9.81*C112*0.01/(J112^2*A112^2))^2+(2*M112*9.81*T112/(J112^2*A112))^2+(-4*M112*9.81*C112*Z112/(J112^3*A112))^2)</f>
        <v>1.168189832807667E-2</v>
      </c>
      <c r="AC112" s="13">
        <f t="shared" si="46"/>
        <v>1.6247549893434847E-2</v>
      </c>
      <c r="AD112" s="6">
        <f>SQRT((J112^2*A112*AC112/(2*9.81*C112))^2+(J112*O112*A112*Z112/(9.81*C112))^2+(J112^2*O112*0.00005/(2*9.81*C112))^2+(-1*J112^2*O112*A112*T112/(2*9.81*C112^2))^2)</f>
        <v>0.20914486392902373</v>
      </c>
      <c r="AE112" s="6">
        <f>SQRT(W112^2+X112^2)</f>
        <v>0.14142135623730953</v>
      </c>
      <c r="AF112" s="4">
        <v>25.5</v>
      </c>
      <c r="AG112" s="5">
        <v>1.9639892578125</v>
      </c>
      <c r="AH112" s="5">
        <v>3.1900634765625</v>
      </c>
      <c r="AI112" s="7" t="s">
        <v>6</v>
      </c>
      <c r="AJ112" s="5">
        <v>0.35165625</v>
      </c>
      <c r="AK112" s="7" t="s">
        <v>7</v>
      </c>
      <c r="AL112" s="7">
        <v>1.65E-3</v>
      </c>
    </row>
    <row r="113" spans="1:38" x14ac:dyDescent="0.2">
      <c r="A113" s="2">
        <v>1</v>
      </c>
      <c r="B113" s="2">
        <v>15.2</v>
      </c>
      <c r="C113" s="3">
        <f t="shared" si="47"/>
        <v>1.52E-2</v>
      </c>
      <c r="D113" s="17">
        <f t="shared" si="35"/>
        <v>1.8145839167134646E-4</v>
      </c>
      <c r="E113" s="16">
        <f t="shared" si="36"/>
        <v>3.5165625000000003E-4</v>
      </c>
      <c r="F113" s="5">
        <f t="shared" si="37"/>
        <v>0.35165625</v>
      </c>
      <c r="G113" s="4">
        <v>25.5</v>
      </c>
      <c r="H113" s="5">
        <v>1.9412841796875</v>
      </c>
      <c r="I113" s="5">
        <v>3.1787109375</v>
      </c>
      <c r="J113" s="5">
        <f t="shared" si="48"/>
        <v>1.9379442678898657</v>
      </c>
      <c r="K113" s="11">
        <f t="shared" si="38"/>
        <v>8.9560000000000005E-7</v>
      </c>
      <c r="L113" s="12">
        <f t="shared" si="39"/>
        <v>32890.523528278201</v>
      </c>
      <c r="M113" s="5">
        <f t="shared" si="40"/>
        <v>1.2374267578125</v>
      </c>
      <c r="N113" s="7">
        <f t="shared" si="49"/>
        <v>9.826062614610484E-2</v>
      </c>
      <c r="O113" s="6">
        <f>(-1.8*LOG(6.9/L113 + (AL113/C113/3.7)^1.1))^-2</f>
        <v>0.10916977935619189</v>
      </c>
      <c r="P113" s="14">
        <f t="shared" si="53"/>
        <v>1.374809131777486</v>
      </c>
      <c r="Q113" s="5">
        <f t="shared" si="50"/>
        <v>1.2374267578125</v>
      </c>
      <c r="R113" s="5">
        <f t="shared" si="42"/>
        <v>0.11102263071137074</v>
      </c>
      <c r="S113" s="5">
        <f t="shared" si="43"/>
        <v>0.05</v>
      </c>
      <c r="T113" s="16">
        <v>5.0000000000000002E-5</v>
      </c>
      <c r="U113" s="13">
        <f t="shared" si="44"/>
        <v>5.0000000000000004E-6</v>
      </c>
      <c r="V113" s="5">
        <v>0.05</v>
      </c>
      <c r="W113" s="5">
        <v>0.1</v>
      </c>
      <c r="X113" s="5">
        <v>0.1</v>
      </c>
      <c r="Y113" s="16">
        <f t="shared" si="51"/>
        <v>1.1938052083641214E-6</v>
      </c>
      <c r="Z113" s="6">
        <f t="shared" si="54"/>
        <v>3.0361242763808551E-2</v>
      </c>
      <c r="AA113" s="5">
        <f t="shared" si="52"/>
        <v>526.52268950526411</v>
      </c>
      <c r="AB113" s="15">
        <f>SQRT((2*9.81*C113*AE113/(J113^2*A113))^2+(-2*M113*9.81*C113*0.01/(J113^2*A113^2))^2+(2*M113*9.81*T113/(J113^2*A113))^2+(-4*M113*9.81*C113*Z113/(J113^3*A113))^2)</f>
        <v>1.1690142227919618E-2</v>
      </c>
      <c r="AC113" s="13">
        <f t="shared" si="46"/>
        <v>1.6247549893434847E-2</v>
      </c>
      <c r="AD113" s="6">
        <f>SQRT((J113^2*A113*AC113/(2*9.81*C113))^2+(J113*O113*A113*Z113/(9.81*C113))^2+(J113^2*O113*0.00005/(2*9.81*C113))^2+(-1*J113^2*O113*A113*T113/(2*9.81*C113^2))^2)</f>
        <v>0.20914486392902373</v>
      </c>
      <c r="AE113" s="6">
        <f>SQRT(W113^2+X113^2)</f>
        <v>0.14142135623730953</v>
      </c>
      <c r="AF113" s="4">
        <v>25.5</v>
      </c>
      <c r="AG113" s="5">
        <v>1.9412841796875</v>
      </c>
      <c r="AH113" s="5">
        <v>3.1787109375</v>
      </c>
      <c r="AI113" s="7" t="s">
        <v>6</v>
      </c>
      <c r="AJ113" s="5">
        <v>0.35165625</v>
      </c>
      <c r="AK113" s="7" t="s">
        <v>7</v>
      </c>
      <c r="AL113" s="7">
        <v>1.65E-3</v>
      </c>
    </row>
    <row r="114" spans="1:38" x14ac:dyDescent="0.2">
      <c r="A114" s="2">
        <v>1</v>
      </c>
      <c r="B114" s="2">
        <v>15.2</v>
      </c>
      <c r="C114" s="3">
        <f t="shared" si="47"/>
        <v>1.52E-2</v>
      </c>
      <c r="D114" s="17">
        <f t="shared" si="35"/>
        <v>1.8145839167134646E-4</v>
      </c>
      <c r="E114" s="16">
        <f t="shared" si="36"/>
        <v>3.6264550781249999E-4</v>
      </c>
      <c r="F114" s="5">
        <f t="shared" si="37"/>
        <v>0.36264550781249999</v>
      </c>
      <c r="G114" s="4">
        <v>25.5</v>
      </c>
      <c r="H114" s="5">
        <v>1.9412841796875</v>
      </c>
      <c r="I114" s="5">
        <v>3.1787109375</v>
      </c>
      <c r="J114" s="5">
        <f t="shared" si="48"/>
        <v>1.9985050262614239</v>
      </c>
      <c r="K114" s="11">
        <f t="shared" si="38"/>
        <v>8.9560000000000005E-7</v>
      </c>
      <c r="L114" s="12">
        <f t="shared" si="39"/>
        <v>33918.352388536892</v>
      </c>
      <c r="M114" s="5">
        <f t="shared" si="40"/>
        <v>1.2374267578125</v>
      </c>
      <c r="N114" s="7">
        <f t="shared" si="49"/>
        <v>9.239566682608942E-2</v>
      </c>
      <c r="O114" s="6">
        <f>(-1.8*LOG(6.9/L114 + (AL114/C114/3.7)^1.1))^-2</f>
        <v>0.10915256304826507</v>
      </c>
      <c r="P114" s="14">
        <f t="shared" si="53"/>
        <v>1.4618467168375953</v>
      </c>
      <c r="Q114" s="5">
        <f t="shared" si="50"/>
        <v>1.2374267578125</v>
      </c>
      <c r="R114" s="5">
        <f t="shared" si="42"/>
        <v>0.18136019575156165</v>
      </c>
      <c r="S114" s="5">
        <f t="shared" si="43"/>
        <v>0.05</v>
      </c>
      <c r="T114" s="16">
        <v>5.0000000000000002E-5</v>
      </c>
      <c r="U114" s="13">
        <f t="shared" si="44"/>
        <v>5.0000000000000004E-6</v>
      </c>
      <c r="V114" s="5">
        <v>0.05</v>
      </c>
      <c r="W114" s="5">
        <v>0.1</v>
      </c>
      <c r="X114" s="5">
        <v>0.1</v>
      </c>
      <c r="Y114" s="16">
        <f t="shared" si="51"/>
        <v>1.1938052083641214E-6</v>
      </c>
      <c r="Z114" s="6">
        <f t="shared" si="54"/>
        <v>3.0530695658140899E-2</v>
      </c>
      <c r="AA114" s="5">
        <f t="shared" si="52"/>
        <v>530.03896557167718</v>
      </c>
      <c r="AB114" s="15">
        <f>SQRT((2*9.81*C114*AE114/(J114^2*A114))^2+(-2*M114*9.81*C114*0.01/(J114^2*A114^2))^2+(2*M114*9.81*T114/(J114^2*A114))^2+(-4*M114*9.81*C114*Z114/(J114^3*A114))^2)</f>
        <v>1.0973624890251313E-2</v>
      </c>
      <c r="AC114" s="13">
        <f t="shared" si="46"/>
        <v>1.6248740748236096E-2</v>
      </c>
      <c r="AD114" s="6">
        <f>SQRT((J114^2*A114*AC114/(2*9.81*C114))^2+(J114*O114*A114*Z114/(9.81*C114))^2+(J114^2*O114*0.00005/(2*9.81*C114))^2+(-1*J114^2*O114*A114*T114/(2*9.81*C114^2))^2)</f>
        <v>0.2222027819561867</v>
      </c>
      <c r="AE114" s="6">
        <f>SQRT(W114^2+X114^2)</f>
        <v>0.14142135623730953</v>
      </c>
      <c r="AF114" s="4">
        <v>25.5</v>
      </c>
      <c r="AG114" s="5">
        <v>1.9412841796875</v>
      </c>
      <c r="AH114" s="5">
        <v>3.1787109375</v>
      </c>
      <c r="AI114" s="7" t="s">
        <v>6</v>
      </c>
      <c r="AJ114" s="5">
        <v>0.36264550781249999</v>
      </c>
      <c r="AK114" s="7" t="s">
        <v>7</v>
      </c>
      <c r="AL114" s="7">
        <v>1.65E-3</v>
      </c>
    </row>
    <row r="115" spans="1:38" x14ac:dyDescent="0.2">
      <c r="A115" s="2">
        <v>1</v>
      </c>
      <c r="B115" s="2">
        <v>15.2</v>
      </c>
      <c r="C115" s="3">
        <f t="shared" si="47"/>
        <v>1.52E-2</v>
      </c>
      <c r="D115" s="17">
        <f t="shared" si="35"/>
        <v>1.8145839167134646E-4</v>
      </c>
      <c r="E115" s="16">
        <f t="shared" si="36"/>
        <v>3.6264550781249999E-4</v>
      </c>
      <c r="F115" s="5">
        <f t="shared" si="37"/>
        <v>0.36264550781249999</v>
      </c>
      <c r="G115" s="4">
        <v>25.5</v>
      </c>
      <c r="H115" s="5">
        <v>1.9412841796875</v>
      </c>
      <c r="I115" s="5">
        <v>3.201416015625</v>
      </c>
      <c r="J115" s="5">
        <f t="shared" si="48"/>
        <v>1.9985050262614239</v>
      </c>
      <c r="K115" s="11">
        <f t="shared" si="38"/>
        <v>8.9560000000000005E-7</v>
      </c>
      <c r="L115" s="12">
        <f t="shared" si="39"/>
        <v>33918.352388536892</v>
      </c>
      <c r="M115" s="5">
        <f t="shared" si="40"/>
        <v>1.2601318359375</v>
      </c>
      <c r="N115" s="7">
        <f t="shared" si="49"/>
        <v>9.4091000162347949E-2</v>
      </c>
      <c r="O115" s="6">
        <f>(-1.8*LOG(6.9/L115 + (AL115/C115/3.7)^1.1))^-2</f>
        <v>0.10915256304826507</v>
      </c>
      <c r="P115" s="14">
        <f t="shared" si="53"/>
        <v>1.4618467168375953</v>
      </c>
      <c r="Q115" s="5">
        <f t="shared" si="50"/>
        <v>1.2601318359375</v>
      </c>
      <c r="R115" s="5">
        <f t="shared" si="42"/>
        <v>0.1600744264587407</v>
      </c>
      <c r="S115" s="5">
        <f t="shared" si="43"/>
        <v>0.05</v>
      </c>
      <c r="T115" s="16">
        <v>5.0000000000000002E-5</v>
      </c>
      <c r="U115" s="13">
        <f t="shared" si="44"/>
        <v>5.0000000000000004E-6</v>
      </c>
      <c r="V115" s="5">
        <v>0.05</v>
      </c>
      <c r="W115" s="5">
        <v>0.1</v>
      </c>
      <c r="X115" s="5">
        <v>0.1</v>
      </c>
      <c r="Y115" s="16">
        <f t="shared" si="51"/>
        <v>1.1938052083641214E-6</v>
      </c>
      <c r="Z115" s="6">
        <f t="shared" si="54"/>
        <v>3.0530695658140899E-2</v>
      </c>
      <c r="AA115" s="5">
        <f t="shared" si="52"/>
        <v>530.03896557167718</v>
      </c>
      <c r="AB115" s="15">
        <f>SQRT((2*9.81*C115*AE115/(J115^2*A115))^2+(-2*M115*9.81*C115*0.01/(J115^2*A115^2))^2+(2*M115*9.81*T115/(J115^2*A115))^2+(-4*M115*9.81*C115*Z115/(J115^3*A115))^2)</f>
        <v>1.0988658626424334E-2</v>
      </c>
      <c r="AC115" s="13">
        <f t="shared" si="46"/>
        <v>1.6248740748236096E-2</v>
      </c>
      <c r="AD115" s="6">
        <f>SQRT((J115^2*A115*AC115/(2*9.81*C115))^2+(J115*O115*A115*Z115/(9.81*C115))^2+(J115^2*O115*0.00005/(2*9.81*C115))^2+(-1*J115^2*O115*A115*T115/(2*9.81*C115^2))^2)</f>
        <v>0.2222027819561867</v>
      </c>
      <c r="AE115" s="6">
        <f>SQRT(W115^2+X115^2)</f>
        <v>0.14142135623730953</v>
      </c>
      <c r="AF115" s="4">
        <v>25.5</v>
      </c>
      <c r="AG115" s="5">
        <v>1.9412841796875</v>
      </c>
      <c r="AH115" s="5">
        <v>3.201416015625</v>
      </c>
      <c r="AI115" s="7" t="s">
        <v>6</v>
      </c>
      <c r="AJ115" s="5">
        <v>0.36264550781249999</v>
      </c>
      <c r="AK115" s="7" t="s">
        <v>7</v>
      </c>
      <c r="AL115" s="7">
        <v>1.65E-3</v>
      </c>
    </row>
    <row r="116" spans="1:38" x14ac:dyDescent="0.2">
      <c r="A116" s="2">
        <v>1</v>
      </c>
      <c r="B116" s="2">
        <v>15.2</v>
      </c>
      <c r="C116" s="3">
        <f t="shared" si="47"/>
        <v>1.52E-2</v>
      </c>
      <c r="D116" s="17">
        <f t="shared" si="35"/>
        <v>1.8145839167134646E-4</v>
      </c>
      <c r="E116" s="16">
        <f t="shared" si="36"/>
        <v>3.6264550781249999E-4</v>
      </c>
      <c r="F116" s="5">
        <f t="shared" si="37"/>
        <v>0.36264550781249999</v>
      </c>
      <c r="G116" s="4">
        <v>25.5</v>
      </c>
      <c r="H116" s="5">
        <v>1.9412841796875</v>
      </c>
      <c r="I116" s="5">
        <v>3.201416015625</v>
      </c>
      <c r="J116" s="5">
        <f t="shared" si="48"/>
        <v>1.9985050262614239</v>
      </c>
      <c r="K116" s="11">
        <f t="shared" si="38"/>
        <v>8.9560000000000005E-7</v>
      </c>
      <c r="L116" s="12">
        <f t="shared" si="39"/>
        <v>33918.352388536892</v>
      </c>
      <c r="M116" s="5">
        <f t="shared" si="40"/>
        <v>1.2601318359375</v>
      </c>
      <c r="N116" s="7">
        <f t="shared" si="49"/>
        <v>9.4091000162347949E-2</v>
      </c>
      <c r="O116" s="6">
        <f>(-1.8*LOG(6.9/L116 + (AL116/C116/3.7)^1.1))^-2</f>
        <v>0.10915256304826507</v>
      </c>
      <c r="P116" s="14">
        <f t="shared" si="53"/>
        <v>1.4618467168375953</v>
      </c>
      <c r="Q116" s="5">
        <f t="shared" si="50"/>
        <v>1.2601318359375</v>
      </c>
      <c r="R116" s="5">
        <f t="shared" si="42"/>
        <v>0.1600744264587407</v>
      </c>
      <c r="S116" s="5">
        <f t="shared" si="43"/>
        <v>0.05</v>
      </c>
      <c r="T116" s="16">
        <v>5.0000000000000002E-5</v>
      </c>
      <c r="U116" s="13">
        <f t="shared" si="44"/>
        <v>5.0000000000000004E-6</v>
      </c>
      <c r="V116" s="5">
        <v>0.05</v>
      </c>
      <c r="W116" s="5">
        <v>0.1</v>
      </c>
      <c r="X116" s="5">
        <v>0.1</v>
      </c>
      <c r="Y116" s="16">
        <f t="shared" si="51"/>
        <v>1.1938052083641214E-6</v>
      </c>
      <c r="Z116" s="6">
        <f t="shared" si="54"/>
        <v>3.0530695658140899E-2</v>
      </c>
      <c r="AA116" s="5">
        <f t="shared" si="52"/>
        <v>530.03896557167718</v>
      </c>
      <c r="AB116" s="15">
        <f>SQRT((2*9.81*C116*AE116/(J116^2*A116))^2+(-2*M116*9.81*C116*0.01/(J116^2*A116^2))^2+(2*M116*9.81*T116/(J116^2*A116))^2+(-4*M116*9.81*C116*Z116/(J116^3*A116))^2)</f>
        <v>1.0988658626424334E-2</v>
      </c>
      <c r="AC116" s="13">
        <f t="shared" si="46"/>
        <v>1.6248740748236096E-2</v>
      </c>
      <c r="AD116" s="6">
        <f>SQRT((J116^2*A116*AC116/(2*9.81*C116))^2+(J116*O116*A116*Z116/(9.81*C116))^2+(J116^2*O116*0.00005/(2*9.81*C116))^2+(-1*J116^2*O116*A116*T116/(2*9.81*C116^2))^2)</f>
        <v>0.2222027819561867</v>
      </c>
      <c r="AE116" s="6">
        <f>SQRT(W116^2+X116^2)</f>
        <v>0.14142135623730953</v>
      </c>
      <c r="AF116" s="4">
        <v>25.5</v>
      </c>
      <c r="AG116" s="5">
        <v>1.9412841796875</v>
      </c>
      <c r="AH116" s="5">
        <v>3.201416015625</v>
      </c>
      <c r="AI116" s="7" t="s">
        <v>6</v>
      </c>
      <c r="AJ116" s="5">
        <v>0.36264550781249999</v>
      </c>
      <c r="AK116" s="7" t="s">
        <v>7</v>
      </c>
      <c r="AL116" s="7">
        <v>1.65E-3</v>
      </c>
    </row>
    <row r="117" spans="1:38" x14ac:dyDescent="0.2">
      <c r="A117" s="2">
        <v>1</v>
      </c>
      <c r="B117" s="2">
        <v>15.2</v>
      </c>
      <c r="C117" s="3">
        <f t="shared" si="47"/>
        <v>1.52E-2</v>
      </c>
      <c r="D117" s="17">
        <f t="shared" si="35"/>
        <v>1.8145839167134646E-4</v>
      </c>
      <c r="E117" s="16">
        <f t="shared" si="36"/>
        <v>2.4176367187500001E-4</v>
      </c>
      <c r="F117" s="5">
        <f t="shared" si="37"/>
        <v>0.241763671875</v>
      </c>
      <c r="G117" s="4">
        <v>25.5</v>
      </c>
      <c r="H117" s="5">
        <v>1.1693115234375</v>
      </c>
      <c r="I117" s="5">
        <v>1.7823486328125</v>
      </c>
      <c r="J117" s="5">
        <f t="shared" si="48"/>
        <v>1.3323366841742825</v>
      </c>
      <c r="K117" s="11">
        <f t="shared" si="38"/>
        <v>8.9560000000000005E-7</v>
      </c>
      <c r="L117" s="12">
        <f t="shared" si="39"/>
        <v>22612.23492569126</v>
      </c>
      <c r="M117" s="5">
        <f t="shared" si="40"/>
        <v>0.613037109375</v>
      </c>
      <c r="N117" s="7">
        <f t="shared" si="49"/>
        <v>0.10299150017770518</v>
      </c>
      <c r="O117" s="6">
        <f>(-1.8*LOG(6.9/L117 + (AL117/C117/3.7)^1.1))^-2</f>
        <v>0.10942788242283905</v>
      </c>
      <c r="P117" s="14">
        <f t="shared" si="53"/>
        <v>0.65134843758734096</v>
      </c>
      <c r="Q117" s="5">
        <f t="shared" si="50"/>
        <v>0.613037109375</v>
      </c>
      <c r="R117" s="5">
        <f t="shared" si="42"/>
        <v>6.249430520021846E-2</v>
      </c>
      <c r="S117" s="5">
        <f t="shared" si="43"/>
        <v>0.05</v>
      </c>
      <c r="T117" s="16">
        <v>5.0000000000000002E-5</v>
      </c>
      <c r="U117" s="13">
        <f t="shared" si="44"/>
        <v>5.0000000000000004E-6</v>
      </c>
      <c r="V117" s="5">
        <v>0.05</v>
      </c>
      <c r="W117" s="5">
        <v>0.1</v>
      </c>
      <c r="X117" s="5">
        <v>0.1</v>
      </c>
      <c r="Y117" s="16">
        <f t="shared" si="51"/>
        <v>1.1938052083641214E-6</v>
      </c>
      <c r="Z117" s="6">
        <f t="shared" si="54"/>
        <v>2.8915111521287524E-2</v>
      </c>
      <c r="AA117" s="5">
        <f t="shared" si="52"/>
        <v>496.34838165290637</v>
      </c>
      <c r="AB117" s="15">
        <f>SQRT((2*9.81*C117*AE117/(J117^2*A117))^2+(-2*M117*9.81*C117*0.01/(J117^2*A117^2))^2+(2*M117*9.81*T117/(J117^2*A117))^2+(-4*M117*9.81*C117*Z117/(J117^3*A117))^2)</f>
        <v>2.4200278403166568E-2</v>
      </c>
      <c r="AC117" s="13">
        <f t="shared" si="46"/>
        <v>1.622980012015918E-2</v>
      </c>
      <c r="AD117" s="6">
        <f>SQRT((J117^2*A117*AC117/(2*9.81*C117))^2+(J117*O117*A117*Z117/(9.81*C117))^2+(J117^2*O117*0.00005/(2*9.81*C117))^2+(-1*J117^2*O117*A117*T117/(2*9.81*C117^2))^2)</f>
        <v>0.10067954185542433</v>
      </c>
      <c r="AE117" s="6">
        <f>SQRT(W117^2+X117^2)</f>
        <v>0.14142135623730953</v>
      </c>
      <c r="AF117" s="4">
        <v>25.5</v>
      </c>
      <c r="AG117" s="5">
        <v>1.1693115234375</v>
      </c>
      <c r="AH117" s="5">
        <v>1.7823486328125</v>
      </c>
      <c r="AI117" s="7" t="s">
        <v>6</v>
      </c>
      <c r="AJ117" s="5">
        <v>0.241763671875</v>
      </c>
      <c r="AK117" s="7" t="s">
        <v>7</v>
      </c>
      <c r="AL117" s="7">
        <v>1.65E-3</v>
      </c>
    </row>
    <row r="118" spans="1:38" x14ac:dyDescent="0.2">
      <c r="A118" s="2">
        <v>1</v>
      </c>
      <c r="B118" s="2">
        <v>15.2</v>
      </c>
      <c r="C118" s="3">
        <f t="shared" si="47"/>
        <v>1.52E-2</v>
      </c>
      <c r="D118" s="17">
        <f t="shared" si="35"/>
        <v>1.8145839167134646E-4</v>
      </c>
      <c r="E118" s="16">
        <f t="shared" si="36"/>
        <v>2.4176367187500001E-4</v>
      </c>
      <c r="F118" s="5">
        <f t="shared" si="37"/>
        <v>0.241763671875</v>
      </c>
      <c r="G118" s="4">
        <v>25.5</v>
      </c>
      <c r="H118" s="5">
        <v>1.1806640625</v>
      </c>
      <c r="I118" s="5">
        <v>1.793701171875</v>
      </c>
      <c r="J118" s="5">
        <f t="shared" si="48"/>
        <v>1.3323366841742825</v>
      </c>
      <c r="K118" s="11">
        <f t="shared" si="38"/>
        <v>8.9560000000000005E-7</v>
      </c>
      <c r="L118" s="12">
        <f t="shared" si="39"/>
        <v>22612.23492569126</v>
      </c>
      <c r="M118" s="5">
        <f t="shared" si="40"/>
        <v>0.613037109375</v>
      </c>
      <c r="N118" s="7">
        <f t="shared" si="49"/>
        <v>0.10299150017770518</v>
      </c>
      <c r="O118" s="6">
        <f>(-1.8*LOG(6.9/L118 + (AL118/C118/3.7)^1.1))^-2</f>
        <v>0.10942788242283905</v>
      </c>
      <c r="P118" s="14">
        <f t="shared" si="53"/>
        <v>0.65134843758734096</v>
      </c>
      <c r="Q118" s="5">
        <f t="shared" si="50"/>
        <v>0.613037109375</v>
      </c>
      <c r="R118" s="5">
        <f t="shared" si="42"/>
        <v>6.249430520021846E-2</v>
      </c>
      <c r="S118" s="5">
        <f t="shared" si="43"/>
        <v>0.05</v>
      </c>
      <c r="T118" s="16">
        <v>5.0000000000000002E-5</v>
      </c>
      <c r="U118" s="13">
        <f t="shared" si="44"/>
        <v>5.0000000000000004E-6</v>
      </c>
      <c r="V118" s="5">
        <v>0.05</v>
      </c>
      <c r="W118" s="5">
        <v>0.1</v>
      </c>
      <c r="X118" s="5">
        <v>0.1</v>
      </c>
      <c r="Y118" s="16">
        <f t="shared" si="51"/>
        <v>1.1938052083641214E-6</v>
      </c>
      <c r="Z118" s="6">
        <f t="shared" si="54"/>
        <v>2.8915111521287524E-2</v>
      </c>
      <c r="AA118" s="5">
        <f t="shared" si="52"/>
        <v>496.34838165290637</v>
      </c>
      <c r="AB118" s="15">
        <f>SQRT((2*9.81*C118*AE118/(J118^2*A118))^2+(-2*M118*9.81*C118*0.01/(J118^2*A118^2))^2+(2*M118*9.81*T118/(J118^2*A118))^2+(-4*M118*9.81*C118*Z118/(J118^3*A118))^2)</f>
        <v>2.4200278403166568E-2</v>
      </c>
      <c r="AC118" s="13">
        <f t="shared" si="46"/>
        <v>1.622980012015918E-2</v>
      </c>
      <c r="AD118" s="6">
        <f>SQRT((J118^2*A118*AC118/(2*9.81*C118))^2+(J118*O118*A118*Z118/(9.81*C118))^2+(J118^2*O118*0.00005/(2*9.81*C118))^2+(-1*J118^2*O118*A118*T118/(2*9.81*C118^2))^2)</f>
        <v>0.10067954185542433</v>
      </c>
      <c r="AE118" s="6">
        <f>SQRT(W118^2+X118^2)</f>
        <v>0.14142135623730953</v>
      </c>
      <c r="AF118" s="4">
        <v>25.5</v>
      </c>
      <c r="AG118" s="5">
        <v>1.1806640625</v>
      </c>
      <c r="AH118" s="5">
        <v>1.793701171875</v>
      </c>
      <c r="AI118" s="7" t="s">
        <v>6</v>
      </c>
      <c r="AJ118" s="5">
        <v>0.241763671875</v>
      </c>
      <c r="AK118" s="7" t="s">
        <v>7</v>
      </c>
      <c r="AL118" s="7">
        <v>1.65E-3</v>
      </c>
    </row>
    <row r="119" spans="1:38" x14ac:dyDescent="0.2">
      <c r="A119" s="2">
        <v>1</v>
      </c>
      <c r="B119" s="2">
        <v>15.2</v>
      </c>
      <c r="C119" s="3">
        <f t="shared" si="47"/>
        <v>1.52E-2</v>
      </c>
      <c r="D119" s="17">
        <f t="shared" si="35"/>
        <v>1.8145839167134646E-4</v>
      </c>
      <c r="E119" s="16">
        <f t="shared" si="36"/>
        <v>2.4176367187500001E-4</v>
      </c>
      <c r="F119" s="5">
        <f t="shared" si="37"/>
        <v>0.241763671875</v>
      </c>
      <c r="G119" s="4">
        <v>25.5</v>
      </c>
      <c r="H119" s="5">
        <v>1.1806640625</v>
      </c>
      <c r="I119" s="5">
        <v>1.793701171875</v>
      </c>
      <c r="J119" s="5">
        <f t="shared" si="48"/>
        <v>1.3323366841742825</v>
      </c>
      <c r="K119" s="11">
        <f t="shared" si="38"/>
        <v>8.9560000000000005E-7</v>
      </c>
      <c r="L119" s="12">
        <f t="shared" si="39"/>
        <v>22612.23492569126</v>
      </c>
      <c r="M119" s="5">
        <f t="shared" si="40"/>
        <v>0.613037109375</v>
      </c>
      <c r="N119" s="7">
        <f t="shared" si="49"/>
        <v>0.10299150017770518</v>
      </c>
      <c r="O119" s="6">
        <f>(-1.8*LOG(6.9/L119 + (AL119/C119/3.7)^1.1))^-2</f>
        <v>0.10942788242283905</v>
      </c>
      <c r="P119" s="14">
        <f t="shared" si="53"/>
        <v>0.65134843758734096</v>
      </c>
      <c r="Q119" s="5">
        <f t="shared" si="50"/>
        <v>0.613037109375</v>
      </c>
      <c r="R119" s="5">
        <f t="shared" si="42"/>
        <v>6.249430520021846E-2</v>
      </c>
      <c r="S119" s="5">
        <f t="shared" si="43"/>
        <v>0.05</v>
      </c>
      <c r="T119" s="16">
        <v>5.0000000000000002E-5</v>
      </c>
      <c r="U119" s="13">
        <f t="shared" si="44"/>
        <v>5.0000000000000004E-6</v>
      </c>
      <c r="V119" s="5">
        <v>0.05</v>
      </c>
      <c r="W119" s="5">
        <v>0.1</v>
      </c>
      <c r="X119" s="5">
        <v>0.1</v>
      </c>
      <c r="Y119" s="16">
        <f t="shared" si="51"/>
        <v>1.1938052083641214E-6</v>
      </c>
      <c r="Z119" s="6">
        <f t="shared" si="54"/>
        <v>2.8915111521287524E-2</v>
      </c>
      <c r="AA119" s="5">
        <f t="shared" si="52"/>
        <v>496.34838165290637</v>
      </c>
      <c r="AB119" s="15">
        <f>SQRT((2*9.81*C119*AE119/(J119^2*A119))^2+(-2*M119*9.81*C119*0.01/(J119^2*A119^2))^2+(2*M119*9.81*T119/(J119^2*A119))^2+(-4*M119*9.81*C119*Z119/(J119^3*A119))^2)</f>
        <v>2.4200278403166568E-2</v>
      </c>
      <c r="AC119" s="13">
        <f t="shared" si="46"/>
        <v>1.622980012015918E-2</v>
      </c>
      <c r="AD119" s="6">
        <f>SQRT((J119^2*A119*AC119/(2*9.81*C119))^2+(J119*O119*A119*Z119/(9.81*C119))^2+(J119^2*O119*0.00005/(2*9.81*C119))^2+(-1*J119^2*O119*A119*T119/(2*9.81*C119^2))^2)</f>
        <v>0.10067954185542433</v>
      </c>
      <c r="AE119" s="6">
        <f>SQRT(W119^2+X119^2)</f>
        <v>0.14142135623730953</v>
      </c>
      <c r="AF119" s="4">
        <v>25.5</v>
      </c>
      <c r="AG119" s="5">
        <v>1.1806640625</v>
      </c>
      <c r="AH119" s="5">
        <v>1.793701171875</v>
      </c>
      <c r="AI119" s="7" t="s">
        <v>6</v>
      </c>
      <c r="AJ119" s="5">
        <v>0.241763671875</v>
      </c>
      <c r="AK119" s="7" t="s">
        <v>7</v>
      </c>
      <c r="AL119" s="7">
        <v>1.65E-3</v>
      </c>
    </row>
    <row r="120" spans="1:38" x14ac:dyDescent="0.2">
      <c r="A120" s="2">
        <v>1</v>
      </c>
      <c r="B120" s="2">
        <v>15.2</v>
      </c>
      <c r="C120" s="3">
        <f t="shared" si="47"/>
        <v>1.52E-2</v>
      </c>
      <c r="D120" s="17">
        <f t="shared" si="35"/>
        <v>1.8145839167134646E-4</v>
      </c>
      <c r="E120" s="16">
        <f t="shared" si="36"/>
        <v>2.4176367187500001E-4</v>
      </c>
      <c r="F120" s="5">
        <f t="shared" si="37"/>
        <v>0.241763671875</v>
      </c>
      <c r="G120" s="4">
        <v>25.5</v>
      </c>
      <c r="H120" s="5">
        <v>1.1693115234375</v>
      </c>
      <c r="I120" s="5">
        <v>1.7823486328125</v>
      </c>
      <c r="J120" s="5">
        <f t="shared" si="48"/>
        <v>1.3323366841742825</v>
      </c>
      <c r="K120" s="11">
        <f t="shared" si="38"/>
        <v>8.9560000000000005E-7</v>
      </c>
      <c r="L120" s="12">
        <f t="shared" si="39"/>
        <v>22612.23492569126</v>
      </c>
      <c r="M120" s="5">
        <f t="shared" si="40"/>
        <v>0.613037109375</v>
      </c>
      <c r="N120" s="7">
        <f t="shared" si="49"/>
        <v>0.10299150017770518</v>
      </c>
      <c r="O120" s="6">
        <f>(-1.8*LOG(6.9/L120 + (AL120/C120/3.7)^1.1))^-2</f>
        <v>0.10942788242283905</v>
      </c>
      <c r="P120" s="14">
        <f t="shared" si="53"/>
        <v>0.65134843758734096</v>
      </c>
      <c r="Q120" s="5">
        <f t="shared" si="50"/>
        <v>0.613037109375</v>
      </c>
      <c r="R120" s="5">
        <f t="shared" si="42"/>
        <v>6.249430520021846E-2</v>
      </c>
      <c r="S120" s="5">
        <f t="shared" si="43"/>
        <v>0.05</v>
      </c>
      <c r="T120" s="16">
        <v>5.0000000000000002E-5</v>
      </c>
      <c r="U120" s="13">
        <f t="shared" si="44"/>
        <v>5.0000000000000004E-6</v>
      </c>
      <c r="V120" s="5">
        <v>0.05</v>
      </c>
      <c r="W120" s="5">
        <v>0.1</v>
      </c>
      <c r="X120" s="5">
        <v>0.1</v>
      </c>
      <c r="Y120" s="16">
        <f t="shared" si="51"/>
        <v>1.1938052083641214E-6</v>
      </c>
      <c r="Z120" s="6">
        <f t="shared" si="54"/>
        <v>2.8915111521287524E-2</v>
      </c>
      <c r="AA120" s="5">
        <f t="shared" si="52"/>
        <v>496.34838165290637</v>
      </c>
      <c r="AB120" s="15">
        <f>SQRT((2*9.81*C120*AE120/(J120^2*A120))^2+(-2*M120*9.81*C120*0.01/(J120^2*A120^2))^2+(2*M120*9.81*T120/(J120^2*A120))^2+(-4*M120*9.81*C120*Z120/(J120^3*A120))^2)</f>
        <v>2.4200278403166568E-2</v>
      </c>
      <c r="AC120" s="13">
        <f t="shared" si="46"/>
        <v>1.622980012015918E-2</v>
      </c>
      <c r="AD120" s="6">
        <f>SQRT((J120^2*A120*AC120/(2*9.81*C120))^2+(J120*O120*A120*Z120/(9.81*C120))^2+(J120^2*O120*0.00005/(2*9.81*C120))^2+(-1*J120^2*O120*A120*T120/(2*9.81*C120^2))^2)</f>
        <v>0.10067954185542433</v>
      </c>
      <c r="AE120" s="6">
        <f>SQRT(W120^2+X120^2)</f>
        <v>0.14142135623730953</v>
      </c>
      <c r="AF120" s="4">
        <v>25.5</v>
      </c>
      <c r="AG120" s="5">
        <v>1.1693115234375</v>
      </c>
      <c r="AH120" s="5">
        <v>1.7823486328125</v>
      </c>
      <c r="AI120" s="7" t="s">
        <v>6</v>
      </c>
      <c r="AJ120" s="5">
        <v>0.241763671875</v>
      </c>
      <c r="AK120" s="7" t="s">
        <v>7</v>
      </c>
      <c r="AL120" s="7">
        <v>1.65E-3</v>
      </c>
    </row>
    <row r="121" spans="1:38" x14ac:dyDescent="0.2">
      <c r="A121" s="2">
        <v>1</v>
      </c>
      <c r="B121" s="2">
        <v>15.2</v>
      </c>
      <c r="C121" s="3">
        <f t="shared" si="47"/>
        <v>1.52E-2</v>
      </c>
      <c r="D121" s="17">
        <f t="shared" si="35"/>
        <v>1.8145839167134646E-4</v>
      </c>
      <c r="E121" s="16">
        <f t="shared" si="36"/>
        <v>2.4176367187500001E-4</v>
      </c>
      <c r="F121" s="5">
        <f t="shared" si="37"/>
        <v>0.241763671875</v>
      </c>
      <c r="G121" s="4">
        <v>25.5</v>
      </c>
      <c r="H121" s="5">
        <v>1.1693115234375</v>
      </c>
      <c r="I121" s="5">
        <v>1.7823486328125</v>
      </c>
      <c r="J121" s="5">
        <f t="shared" si="48"/>
        <v>1.3323366841742825</v>
      </c>
      <c r="K121" s="11">
        <f t="shared" si="38"/>
        <v>8.9560000000000005E-7</v>
      </c>
      <c r="L121" s="12">
        <f t="shared" si="39"/>
        <v>22612.23492569126</v>
      </c>
      <c r="M121" s="5">
        <f t="shared" si="40"/>
        <v>0.613037109375</v>
      </c>
      <c r="N121" s="7">
        <f t="shared" si="49"/>
        <v>0.10299150017770518</v>
      </c>
      <c r="O121" s="6">
        <f>(-1.8*LOG(6.9/L121 + (AL121/C121/3.7)^1.1))^-2</f>
        <v>0.10942788242283905</v>
      </c>
      <c r="P121" s="14">
        <f t="shared" si="53"/>
        <v>0.65134843758734096</v>
      </c>
      <c r="Q121" s="5">
        <f t="shared" si="50"/>
        <v>0.613037109375</v>
      </c>
      <c r="R121" s="5">
        <f t="shared" si="42"/>
        <v>6.249430520021846E-2</v>
      </c>
      <c r="S121" s="5">
        <f t="shared" si="43"/>
        <v>0.05</v>
      </c>
      <c r="T121" s="16">
        <v>5.0000000000000002E-5</v>
      </c>
      <c r="U121" s="13">
        <f t="shared" si="44"/>
        <v>5.0000000000000004E-6</v>
      </c>
      <c r="V121" s="5">
        <v>0.05</v>
      </c>
      <c r="W121" s="5">
        <v>0.1</v>
      </c>
      <c r="X121" s="5">
        <v>0.1</v>
      </c>
      <c r="Y121" s="16">
        <f t="shared" si="51"/>
        <v>1.1938052083641214E-6</v>
      </c>
      <c r="Z121" s="6">
        <f t="shared" si="54"/>
        <v>2.8915111521287524E-2</v>
      </c>
      <c r="AA121" s="5">
        <f t="shared" si="52"/>
        <v>496.34838165290637</v>
      </c>
      <c r="AB121" s="15">
        <f>SQRT((2*9.81*C121*AE121/(J121^2*A121))^2+(-2*M121*9.81*C121*0.01/(J121^2*A121^2))^2+(2*M121*9.81*T121/(J121^2*A121))^2+(-4*M121*9.81*C121*Z121/(J121^3*A121))^2)</f>
        <v>2.4200278403166568E-2</v>
      </c>
      <c r="AC121" s="13">
        <f t="shared" si="46"/>
        <v>1.622980012015918E-2</v>
      </c>
      <c r="AD121" s="6">
        <f>SQRT((J121^2*A121*AC121/(2*9.81*C121))^2+(J121*O121*A121*Z121/(9.81*C121))^2+(J121^2*O121*0.00005/(2*9.81*C121))^2+(-1*J121^2*O121*A121*T121/(2*9.81*C121^2))^2)</f>
        <v>0.10067954185542433</v>
      </c>
      <c r="AE121" s="6">
        <f>SQRT(W121^2+X121^2)</f>
        <v>0.14142135623730953</v>
      </c>
      <c r="AF121" s="4">
        <v>25.5</v>
      </c>
      <c r="AG121" s="5">
        <v>1.1693115234375</v>
      </c>
      <c r="AH121" s="5">
        <v>1.7823486328125</v>
      </c>
      <c r="AI121" s="7" t="s">
        <v>6</v>
      </c>
      <c r="AJ121" s="5">
        <v>0.241763671875</v>
      </c>
      <c r="AK121" s="7" t="s">
        <v>7</v>
      </c>
      <c r="AL121" s="7">
        <v>1.65E-3</v>
      </c>
    </row>
  </sheetData>
  <conditionalFormatting sqref="R2:R121">
    <cfRule type="cellIs" dxfId="0" priority="1" stopIfTrue="1" operator="greaterThan">
      <formula>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2023-02-27T23:40:39Z</dcterms:created>
  <dcterms:modified xsi:type="dcterms:W3CDTF">2023-03-22T17:41:08Z</dcterms:modified>
</cp:coreProperties>
</file>