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shleyyang/Desktop/"/>
    </mc:Choice>
  </mc:AlternateContent>
  <xr:revisionPtr revIDLastSave="0" documentId="13_ncr:1_{1633F3D7-9046-7146-9581-F5943EA38B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1" l="1"/>
  <c r="Y60" i="1"/>
  <c r="V61" i="1"/>
  <c r="V60" i="1"/>
  <c r="L16" i="1"/>
  <c r="S2" i="1"/>
  <c r="Q2" i="1" l="1"/>
  <c r="P2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2" i="1"/>
  <c r="V2" i="1"/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Z61" i="1"/>
  <c r="V3" i="1"/>
  <c r="Z3" i="1" s="1"/>
  <c r="V4" i="1"/>
  <c r="Z4" i="1" s="1"/>
  <c r="V5" i="1"/>
  <c r="Z5" i="1" s="1"/>
  <c r="V6" i="1"/>
  <c r="Z6" i="1" s="1"/>
  <c r="V7" i="1"/>
  <c r="Z7" i="1" s="1"/>
  <c r="V8" i="1"/>
  <c r="Z8" i="1" s="1"/>
  <c r="V9" i="1"/>
  <c r="Z9" i="1" s="1"/>
  <c r="V10" i="1"/>
  <c r="Z10" i="1" s="1"/>
  <c r="V11" i="1"/>
  <c r="Z11" i="1" s="1"/>
  <c r="V12" i="1"/>
  <c r="Z12" i="1" s="1"/>
  <c r="V13" i="1"/>
  <c r="Z13" i="1" s="1"/>
  <c r="V14" i="1"/>
  <c r="Z14" i="1" s="1"/>
  <c r="V15" i="1"/>
  <c r="Z15" i="1" s="1"/>
  <c r="V16" i="1"/>
  <c r="Z16" i="1" s="1"/>
  <c r="V17" i="1"/>
  <c r="Z17" i="1" s="1"/>
  <c r="V18" i="1"/>
  <c r="Z18" i="1" s="1"/>
  <c r="V19" i="1"/>
  <c r="Z19" i="1" s="1"/>
  <c r="V20" i="1"/>
  <c r="Z20" i="1" s="1"/>
  <c r="V21" i="1"/>
  <c r="Z21" i="1" s="1"/>
  <c r="V22" i="1"/>
  <c r="Z22" i="1" s="1"/>
  <c r="V23" i="1"/>
  <c r="Z23" i="1" s="1"/>
  <c r="V24" i="1"/>
  <c r="Z24" i="1" s="1"/>
  <c r="V25" i="1"/>
  <c r="Z25" i="1" s="1"/>
  <c r="V26" i="1"/>
  <c r="Z26" i="1" s="1"/>
  <c r="V27" i="1"/>
  <c r="Z27" i="1" s="1"/>
  <c r="V28" i="1"/>
  <c r="Z28" i="1" s="1"/>
  <c r="V29" i="1"/>
  <c r="Z29" i="1" s="1"/>
  <c r="V30" i="1"/>
  <c r="Z30" i="1" s="1"/>
  <c r="V31" i="1"/>
  <c r="Z31" i="1" s="1"/>
  <c r="V32" i="1"/>
  <c r="Z32" i="1" s="1"/>
  <c r="V33" i="1"/>
  <c r="Z33" i="1" s="1"/>
  <c r="V34" i="1"/>
  <c r="Z34" i="1" s="1"/>
  <c r="V35" i="1"/>
  <c r="Z35" i="1" s="1"/>
  <c r="V36" i="1"/>
  <c r="Z36" i="1" s="1"/>
  <c r="V37" i="1"/>
  <c r="Z37" i="1" s="1"/>
  <c r="V38" i="1"/>
  <c r="Z38" i="1" s="1"/>
  <c r="V39" i="1"/>
  <c r="Z39" i="1" s="1"/>
  <c r="V40" i="1"/>
  <c r="Z40" i="1" s="1"/>
  <c r="V41" i="1"/>
  <c r="Z41" i="1" s="1"/>
  <c r="V42" i="1"/>
  <c r="Z42" i="1" s="1"/>
  <c r="V43" i="1"/>
  <c r="Z43" i="1" s="1"/>
  <c r="V44" i="1"/>
  <c r="Z44" i="1" s="1"/>
  <c r="V45" i="1"/>
  <c r="Z45" i="1" s="1"/>
  <c r="V46" i="1"/>
  <c r="Z46" i="1" s="1"/>
  <c r="V47" i="1"/>
  <c r="Z47" i="1" s="1"/>
  <c r="V48" i="1"/>
  <c r="Z48" i="1" s="1"/>
  <c r="V49" i="1"/>
  <c r="Z49" i="1" s="1"/>
  <c r="V50" i="1"/>
  <c r="Z50" i="1" s="1"/>
  <c r="V51" i="1"/>
  <c r="Z51" i="1" s="1"/>
  <c r="V52" i="1"/>
  <c r="Z52" i="1" s="1"/>
  <c r="V53" i="1"/>
  <c r="Z53" i="1" s="1"/>
  <c r="V54" i="1"/>
  <c r="Z54" i="1" s="1"/>
  <c r="V55" i="1"/>
  <c r="Z55" i="1" s="1"/>
  <c r="V56" i="1"/>
  <c r="Z56" i="1" s="1"/>
  <c r="V57" i="1"/>
  <c r="Z57" i="1" s="1"/>
  <c r="V58" i="1"/>
  <c r="Z58" i="1" s="1"/>
  <c r="V59" i="1"/>
  <c r="Z59" i="1" s="1"/>
  <c r="Z60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3" i="1"/>
  <c r="S4" i="1"/>
  <c r="S5" i="1"/>
  <c r="S6" i="1"/>
  <c r="S7" i="1"/>
  <c r="S8" i="1"/>
  <c r="S9" i="1"/>
  <c r="Q3" i="1"/>
  <c r="P3" i="1" s="1"/>
  <c r="Q4" i="1"/>
  <c r="P4" i="1" s="1"/>
  <c r="Q5" i="1"/>
  <c r="Q6" i="1"/>
  <c r="Q7" i="1"/>
  <c r="Q8" i="1"/>
  <c r="Q9" i="1"/>
  <c r="Q10" i="1"/>
  <c r="P10" i="1" s="1"/>
  <c r="Q11" i="1"/>
  <c r="P11" i="1" s="1"/>
  <c r="Q12" i="1"/>
  <c r="Q13" i="1"/>
  <c r="Q14" i="1"/>
  <c r="P14" i="1" s="1"/>
  <c r="Q15" i="1"/>
  <c r="P15" i="1" s="1"/>
  <c r="Q16" i="1"/>
  <c r="P16" i="1" s="1"/>
  <c r="Q17" i="1"/>
  <c r="P17" i="1" s="1"/>
  <c r="Q18" i="1"/>
  <c r="P18" i="1" s="1"/>
  <c r="Q19" i="1"/>
  <c r="P19" i="1" s="1"/>
  <c r="Q20" i="1"/>
  <c r="Q21" i="1"/>
  <c r="Q22" i="1"/>
  <c r="P22" i="1" s="1"/>
  <c r="Q23" i="1"/>
  <c r="P23" i="1" s="1"/>
  <c r="Q24" i="1"/>
  <c r="P24" i="1" s="1"/>
  <c r="Q25" i="1"/>
  <c r="P25" i="1" s="1"/>
  <c r="Q26" i="1"/>
  <c r="P26" i="1" s="1"/>
  <c r="Q27" i="1"/>
  <c r="P27" i="1" s="1"/>
  <c r="Q28" i="1"/>
  <c r="Q29" i="1"/>
  <c r="Q30" i="1"/>
  <c r="P30" i="1" s="1"/>
  <c r="Q31" i="1"/>
  <c r="P31" i="1" s="1"/>
  <c r="Q32" i="1"/>
  <c r="P32" i="1" s="1"/>
  <c r="Q33" i="1"/>
  <c r="P33" i="1" s="1"/>
  <c r="Q34" i="1"/>
  <c r="P34" i="1" s="1"/>
  <c r="Q35" i="1"/>
  <c r="P35" i="1" s="1"/>
  <c r="Q36" i="1"/>
  <c r="Q37" i="1"/>
  <c r="Q38" i="1"/>
  <c r="P38" i="1" s="1"/>
  <c r="Q39" i="1"/>
  <c r="P39" i="1" s="1"/>
  <c r="Q40" i="1"/>
  <c r="P40" i="1" s="1"/>
  <c r="Q41" i="1"/>
  <c r="P41" i="1" s="1"/>
  <c r="Q42" i="1"/>
  <c r="P42" i="1" s="1"/>
  <c r="Q43" i="1"/>
  <c r="P43" i="1" s="1"/>
  <c r="Q44" i="1"/>
  <c r="Q45" i="1"/>
  <c r="Q46" i="1"/>
  <c r="P46" i="1" s="1"/>
  <c r="Q47" i="1"/>
  <c r="P47" i="1" s="1"/>
  <c r="Q48" i="1"/>
  <c r="P48" i="1" s="1"/>
  <c r="Q49" i="1"/>
  <c r="P49" i="1" s="1"/>
  <c r="Q50" i="1"/>
  <c r="P50" i="1" s="1"/>
  <c r="Q51" i="1"/>
  <c r="P51" i="1" s="1"/>
  <c r="Q52" i="1"/>
  <c r="Q53" i="1"/>
  <c r="Q54" i="1"/>
  <c r="P54" i="1" s="1"/>
  <c r="Q55" i="1"/>
  <c r="P55" i="1" s="1"/>
  <c r="Q56" i="1"/>
  <c r="P56" i="1" s="1"/>
  <c r="Q57" i="1"/>
  <c r="P57" i="1" s="1"/>
  <c r="Q58" i="1"/>
  <c r="P58" i="1" s="1"/>
  <c r="Q59" i="1"/>
  <c r="P59" i="1" s="1"/>
  <c r="Q60" i="1"/>
  <c r="G61" i="1"/>
  <c r="W61" i="1" s="1"/>
  <c r="P60" i="1" l="1"/>
  <c r="P52" i="1"/>
  <c r="P44" i="1"/>
  <c r="P36" i="1"/>
  <c r="P28" i="1"/>
  <c r="P20" i="1"/>
  <c r="P12" i="1"/>
  <c r="X24" i="1"/>
  <c r="P8" i="1"/>
  <c r="P7" i="1"/>
  <c r="S61" i="1"/>
  <c r="P6" i="1"/>
  <c r="P9" i="1"/>
  <c r="P53" i="1"/>
  <c r="P45" i="1"/>
  <c r="P37" i="1"/>
  <c r="P29" i="1"/>
  <c r="P21" i="1"/>
  <c r="P13" i="1"/>
  <c r="P5" i="1"/>
  <c r="X48" i="1"/>
  <c r="X40" i="1"/>
  <c r="X3" i="1"/>
  <c r="X56" i="1"/>
  <c r="X31" i="1"/>
  <c r="X55" i="1"/>
  <c r="X23" i="1"/>
  <c r="X47" i="1"/>
  <c r="X39" i="1"/>
  <c r="X32" i="1"/>
  <c r="X14" i="1"/>
  <c r="X6" i="1"/>
  <c r="X5" i="1"/>
  <c r="X13" i="1"/>
  <c r="X4" i="1"/>
  <c r="X38" i="1"/>
  <c r="X30" i="1"/>
  <c r="X19" i="1"/>
  <c r="X11" i="1"/>
  <c r="X61" i="1"/>
  <c r="X53" i="1"/>
  <c r="X45" i="1"/>
  <c r="X37" i="1"/>
  <c r="X29" i="1"/>
  <c r="X18" i="1"/>
  <c r="X10" i="1"/>
  <c r="X60" i="1"/>
  <c r="X52" i="1"/>
  <c r="X44" i="1"/>
  <c r="X36" i="1"/>
  <c r="X28" i="1"/>
  <c r="X17" i="1"/>
  <c r="X9" i="1"/>
  <c r="X59" i="1"/>
  <c r="X51" i="1"/>
  <c r="X43" i="1"/>
  <c r="X35" i="1"/>
  <c r="X27" i="1"/>
  <c r="X16" i="1"/>
  <c r="X8" i="1"/>
  <c r="X58" i="1"/>
  <c r="X50" i="1"/>
  <c r="X42" i="1"/>
  <c r="X34" i="1"/>
  <c r="X26" i="1"/>
  <c r="X21" i="1"/>
  <c r="X20" i="1"/>
  <c r="X12" i="1"/>
  <c r="X54" i="1"/>
  <c r="X46" i="1"/>
  <c r="X22" i="1"/>
  <c r="X15" i="1"/>
  <c r="X7" i="1"/>
  <c r="X57" i="1"/>
  <c r="X49" i="1"/>
  <c r="X41" i="1"/>
  <c r="X33" i="1"/>
  <c r="X25" i="1"/>
  <c r="Q61" i="1"/>
  <c r="P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tc={AA6197FF-FBA0-464F-96D2-16027AAB9DD5}</author>
  </authors>
  <commentList>
    <comment ref="F61" authorId="0" shapeId="0" xr:uid="{AA6197FF-FBA0-464F-96D2-16027AAB9D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ROC from previous year, from 2023-03-01—&gt; 2023-06-01</t>
      </text>
    </comment>
  </commentList>
</comments>
</file>

<file path=xl/sharedStrings.xml><?xml version="1.0" encoding="utf-8"?>
<sst xmlns="http://schemas.openxmlformats.org/spreadsheetml/2006/main" count="27" uniqueCount="27">
  <si>
    <t>effective</t>
  </si>
  <si>
    <t>fpp</t>
  </si>
  <si>
    <t>date</t>
  </si>
  <si>
    <t>crude_oil_prod</t>
  </si>
  <si>
    <t>net_gen</t>
  </si>
  <si>
    <t>dfo</t>
  </si>
  <si>
    <t>rfo</t>
  </si>
  <si>
    <t>sub</t>
  </si>
  <si>
    <t>wc</t>
  </si>
  <si>
    <t>wnd</t>
  </si>
  <si>
    <t>wo</t>
  </si>
  <si>
    <t>jf</t>
  </si>
  <si>
    <t>lig</t>
  </si>
  <si>
    <t>coal</t>
  </si>
  <si>
    <t>min_temp_mean</t>
  </si>
  <si>
    <t>min_temp_min</t>
  </si>
  <si>
    <t>crude_prices</t>
  </si>
  <si>
    <t>oil</t>
  </si>
  <si>
    <t>popul</t>
  </si>
  <si>
    <t>nat_gas_prices</t>
  </si>
  <si>
    <t>nat_gas_real</t>
  </si>
  <si>
    <t>effective_real</t>
  </si>
  <si>
    <t>perc_change</t>
  </si>
  <si>
    <t>fpp_real</t>
  </si>
  <si>
    <t>utility_real</t>
  </si>
  <si>
    <t>crude_prices_real</t>
  </si>
  <si>
    <t>CPI_new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</si>
</sst>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_);\(0\)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0" fillId="0" borderId="0" xfId="0" applyFill="1" applyBorder="1"/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4" fontId="0" fillId="0" borderId="1" xfId="0" applyNumberFormat="1" applyFill="1" applyBorder="1"/>
    <xf numFmtId="0" fontId="0" fillId="0" borderId="1" xfId="0" applyFill="1" applyBorder="1"/>
    <xf numFmtId="166" fontId="0" fillId="0" borderId="1" xfId="0" applyNumberFormat="1" applyFill="1" applyBorder="1"/>
    <xf numFmtId="2" fontId="0" fillId="0" borderId="1" xfId="0" applyNumberFormat="1" applyFill="1" applyBorder="1"/>
    <xf numFmtId="0" fontId="0" fillId="0" borderId="0" xfId="0" applyFill="1"/>
    <xf numFmtId="16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ley Yang" id="{D5776DF4-FD33-C642-8C6F-722B793FE7E1}" userId="S::ashyang@MIT.EDU::a03e165e-c630-4dc0-94c6-be6bf65c97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1" dT="2024-07-16T18:49:27.30" personId="{D5776DF4-FD33-C642-8C6F-722B793FE7E1}" id="{AA6197FF-FBA0-464F-96D2-16027AAB9DD5}">
    <text>Calculated from ROC from previous year, from 2023-03-01—&gt; 2023-06-01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I1" zoomScale="114" zoomScaleNormal="100" workbookViewId="0">
      <selection activeCell="D60" sqref="D60"/>
    </sheetView>
  </sheetViews>
  <sheetFormatPr baseColWidth="10" defaultColWidth="8.83203125" defaultRowHeight="15" x14ac:dyDescent="0.2"/>
  <cols>
    <col min="1" max="1" width="10.33203125" style="9" customWidth="1"/>
    <col min="2" max="4" width="9" style="10" bestFit="1" customWidth="1"/>
    <col min="5" max="5" width="9" style="11" bestFit="1" customWidth="1"/>
    <col min="6" max="6" width="9" style="10" bestFit="1" customWidth="1"/>
    <col min="7" max="7" width="9" style="12" bestFit="1" customWidth="1"/>
    <col min="8" max="11" width="9" style="10" bestFit="1" customWidth="1"/>
    <col min="12" max="13" width="9.1640625" style="10" bestFit="1" customWidth="1"/>
    <col min="14" max="15" width="9" style="10" bestFit="1" customWidth="1"/>
    <col min="16" max="16" width="12.1640625" style="14" bestFit="1" customWidth="1"/>
    <col min="17" max="18" width="8.83203125" style="10"/>
    <col min="19" max="20" width="8.83203125" style="13"/>
    <col min="21" max="22" width="15.33203125" customWidth="1"/>
    <col min="23" max="23" width="13.5" customWidth="1"/>
    <col min="24" max="24" width="13.6640625" customWidth="1"/>
    <col min="26" max="26" width="14.1640625" customWidth="1"/>
    <col min="27" max="27" width="15.33203125" customWidth="1"/>
  </cols>
  <sheetData>
    <row r="1" spans="1:28" x14ac:dyDescent="0.2">
      <c r="A1" s="7" t="s">
        <v>2</v>
      </c>
      <c r="B1" s="8" t="s">
        <v>1</v>
      </c>
      <c r="C1" s="2" t="s">
        <v>0</v>
      </c>
      <c r="D1" s="8" t="s">
        <v>15</v>
      </c>
      <c r="E1" s="8" t="s">
        <v>14</v>
      </c>
      <c r="F1" s="2" t="s">
        <v>3</v>
      </c>
      <c r="G1" s="5" t="s">
        <v>19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3" t="s">
        <v>4</v>
      </c>
      <c r="Q1" s="2" t="s">
        <v>13</v>
      </c>
      <c r="R1" s="8" t="s">
        <v>16</v>
      </c>
      <c r="S1" s="4" t="s">
        <v>17</v>
      </c>
      <c r="T1" s="4" t="s">
        <v>18</v>
      </c>
      <c r="U1" s="1" t="s">
        <v>26</v>
      </c>
      <c r="V1" s="4" t="s">
        <v>21</v>
      </c>
      <c r="W1" s="4" t="s">
        <v>20</v>
      </c>
      <c r="X1" s="4" t="s">
        <v>22</v>
      </c>
      <c r="Y1" s="4" t="s">
        <v>23</v>
      </c>
      <c r="Z1" s="4" t="s">
        <v>24</v>
      </c>
      <c r="AA1" s="4" t="s">
        <v>25</v>
      </c>
      <c r="AB1" s="4"/>
    </row>
    <row r="2" spans="1:28" x14ac:dyDescent="0.2">
      <c r="A2" s="9">
        <v>40057</v>
      </c>
      <c r="B2" s="10">
        <v>8.3519999999999997E-2</v>
      </c>
      <c r="C2" s="10">
        <v>0.16494</v>
      </c>
      <c r="D2" s="10">
        <v>22</v>
      </c>
      <c r="E2" s="11">
        <v>38.766666666666673</v>
      </c>
      <c r="F2" s="10">
        <v>54373</v>
      </c>
      <c r="G2" s="12">
        <v>9.24</v>
      </c>
      <c r="H2" s="10">
        <v>121.542</v>
      </c>
      <c r="I2" s="10">
        <v>7968.89</v>
      </c>
      <c r="J2" s="10">
        <v>0</v>
      </c>
      <c r="K2" s="10">
        <v>18163.482</v>
      </c>
      <c r="L2" s="10">
        <v>0</v>
      </c>
      <c r="M2" s="10">
        <v>0</v>
      </c>
      <c r="N2" s="10">
        <v>26269.133000000002</v>
      </c>
      <c r="O2" s="10">
        <v>0</v>
      </c>
      <c r="P2" s="10">
        <f>Q2+S2+(L2/1000)</f>
        <v>52523.047000000006</v>
      </c>
      <c r="Q2" s="10">
        <f>O2+J2+K2</f>
        <v>18163.482</v>
      </c>
      <c r="R2" s="10">
        <v>65.27</v>
      </c>
      <c r="S2" s="13">
        <f>I2+H2+N2+M2</f>
        <v>34359.565000000002</v>
      </c>
      <c r="T2" s="6">
        <v>95890</v>
      </c>
      <c r="U2">
        <v>100</v>
      </c>
      <c r="V2">
        <f>(C2/U2)*100</f>
        <v>0.16494</v>
      </c>
      <c r="W2">
        <f>(G2/U2)*100</f>
        <v>9.24</v>
      </c>
      <c r="X2">
        <v>0</v>
      </c>
      <c r="Y2">
        <f>(B2/U2)*100</f>
        <v>8.3519999999999997E-2</v>
      </c>
      <c r="Z2">
        <f>V2-Y2</f>
        <v>8.1420000000000006E-2</v>
      </c>
      <c r="AA2">
        <f>(R2/U2)*100</f>
        <v>65.27</v>
      </c>
    </row>
    <row r="3" spans="1:28" x14ac:dyDescent="0.2">
      <c r="A3" s="9">
        <v>40148</v>
      </c>
      <c r="B3" s="10">
        <v>8.3519999999999997E-2</v>
      </c>
      <c r="C3" s="10">
        <v>0.16494</v>
      </c>
      <c r="D3" s="10">
        <v>-36</v>
      </c>
      <c r="E3" s="11">
        <v>0.66451612903225643</v>
      </c>
      <c r="F3" s="10">
        <v>60594</v>
      </c>
      <c r="G3" s="12">
        <v>9.5666666666666664</v>
      </c>
      <c r="H3" s="10">
        <v>512.35</v>
      </c>
      <c r="I3" s="10">
        <v>61311.264999999999</v>
      </c>
      <c r="J3" s="10">
        <v>0</v>
      </c>
      <c r="K3" s="10">
        <v>55863.177000000003</v>
      </c>
      <c r="L3" s="10">
        <v>0</v>
      </c>
      <c r="M3" s="10">
        <v>0</v>
      </c>
      <c r="N3" s="10">
        <v>102828.18799999999</v>
      </c>
      <c r="O3" s="10">
        <v>0</v>
      </c>
      <c r="P3" s="10">
        <f t="shared" ref="P3:P61" si="0">Q3+S3+(L3/1000)</f>
        <v>220514.97999999998</v>
      </c>
      <c r="Q3" s="10">
        <f>O3+J3+K3</f>
        <v>55863.177000000003</v>
      </c>
      <c r="R3" s="10">
        <v>69.056666666666658</v>
      </c>
      <c r="S3" s="13">
        <f>I3+H3+N3+M3</f>
        <v>164651.80299999999</v>
      </c>
      <c r="T3" s="6">
        <v>95890</v>
      </c>
      <c r="U3">
        <v>100</v>
      </c>
      <c r="V3">
        <f>(C3/U3)*100</f>
        <v>0.16494</v>
      </c>
      <c r="W3">
        <f>(G3/U3)*100</f>
        <v>9.5666666666666664</v>
      </c>
      <c r="X3">
        <f>(V3-V2)/V2</f>
        <v>0</v>
      </c>
      <c r="Y3">
        <f>(B3/U3)*100</f>
        <v>8.3519999999999997E-2</v>
      </c>
      <c r="Z3">
        <f t="shared" ref="Z3:Z61" si="1">V3-Y3</f>
        <v>8.1420000000000006E-2</v>
      </c>
      <c r="AA3">
        <f t="shared" ref="AA3:AA61" si="2">(R3/U3)*100</f>
        <v>69.056666666666658</v>
      </c>
    </row>
    <row r="4" spans="1:28" x14ac:dyDescent="0.2">
      <c r="A4" s="9">
        <v>40238</v>
      </c>
      <c r="B4" s="10">
        <v>9.8860000000000003E-2</v>
      </c>
      <c r="C4" s="10">
        <v>0.18223</v>
      </c>
      <c r="D4" s="10">
        <v>-41</v>
      </c>
      <c r="E4" s="11">
        <v>-11.643241167434709</v>
      </c>
      <c r="F4" s="10">
        <v>57646</v>
      </c>
      <c r="G4" s="12">
        <v>8.8666666666666671</v>
      </c>
      <c r="H4" s="10">
        <v>735.39599999999996</v>
      </c>
      <c r="I4" s="10">
        <v>76330.823000000004</v>
      </c>
      <c r="J4" s="10">
        <v>0</v>
      </c>
      <c r="K4" s="10">
        <v>54160.061999999998</v>
      </c>
      <c r="L4" s="10">
        <v>0</v>
      </c>
      <c r="M4" s="10">
        <v>0</v>
      </c>
      <c r="N4" s="10">
        <v>98961.778000000006</v>
      </c>
      <c r="O4" s="10">
        <v>0</v>
      </c>
      <c r="P4" s="10">
        <f t="shared" si="0"/>
        <v>230188.05900000001</v>
      </c>
      <c r="Q4" s="10">
        <f>O4+J4+K4</f>
        <v>54160.061999999998</v>
      </c>
      <c r="R4" s="10">
        <v>71.513333333333335</v>
      </c>
      <c r="S4" s="13">
        <f>I4+H4+N4+M4</f>
        <v>176027.997</v>
      </c>
      <c r="T4" s="6">
        <v>98272</v>
      </c>
      <c r="U4">
        <v>93.970509767175528</v>
      </c>
      <c r="V4">
        <f>(C4/U4)*100</f>
        <v>0.1939225406475916</v>
      </c>
      <c r="W4">
        <f>(G4/U4)*100</f>
        <v>9.4355843004736446</v>
      </c>
      <c r="X4">
        <f t="shared" ref="X4:X61" si="3">(V4-V3)/V3</f>
        <v>0.17571565810350184</v>
      </c>
      <c r="Y4">
        <f>(B4/U4)*100</f>
        <v>0.10520321773813811</v>
      </c>
      <c r="Z4">
        <f t="shared" si="1"/>
        <v>8.8719322909453488E-2</v>
      </c>
      <c r="AA4">
        <f t="shared" si="2"/>
        <v>76.101889316677287</v>
      </c>
    </row>
    <row r="5" spans="1:28" x14ac:dyDescent="0.2">
      <c r="A5" s="9">
        <v>40330</v>
      </c>
      <c r="B5" s="10">
        <v>9.8900000000000002E-2</v>
      </c>
      <c r="C5" s="10">
        <v>0.18226999999999999</v>
      </c>
      <c r="D5" s="10">
        <v>9</v>
      </c>
      <c r="E5" s="11">
        <v>39.87347670250896</v>
      </c>
      <c r="F5" s="10">
        <v>52921</v>
      </c>
      <c r="G5" s="12">
        <v>8.4866666666666664</v>
      </c>
      <c r="H5" s="10">
        <v>378.42500000000001</v>
      </c>
      <c r="I5" s="10">
        <v>37155.68</v>
      </c>
      <c r="J5" s="10">
        <v>0</v>
      </c>
      <c r="K5" s="10">
        <v>38345.618000000002</v>
      </c>
      <c r="L5" s="10">
        <v>0</v>
      </c>
      <c r="M5" s="10">
        <v>0</v>
      </c>
      <c r="N5" s="10">
        <v>68270.717000000004</v>
      </c>
      <c r="O5" s="10">
        <v>0</v>
      </c>
      <c r="P5" s="10">
        <f t="shared" si="0"/>
        <v>144150.44</v>
      </c>
      <c r="Q5" s="10">
        <f>O5+J5+K5</f>
        <v>38345.618000000002</v>
      </c>
      <c r="R5" s="10">
        <v>71.03</v>
      </c>
      <c r="S5" s="13">
        <f>I5+H5+N5+M5</f>
        <v>105804.82200000001</v>
      </c>
      <c r="T5" s="6">
        <v>98272</v>
      </c>
      <c r="U5">
        <v>93.970509767175528</v>
      </c>
      <c r="V5">
        <f>(C5/U5)*100</f>
        <v>0.19396510719330801</v>
      </c>
      <c r="W5">
        <f>(G5/U5)*100</f>
        <v>9.0312021161676306</v>
      </c>
      <c r="X5">
        <f t="shared" si="3"/>
        <v>2.1950282609882379E-4</v>
      </c>
      <c r="Y5">
        <f>(B5/U5)*100</f>
        <v>0.10524578428385452</v>
      </c>
      <c r="Z5">
        <f t="shared" si="1"/>
        <v>8.8719322909453488E-2</v>
      </c>
      <c r="AA5">
        <f t="shared" si="2"/>
        <v>75.587543555937174</v>
      </c>
    </row>
    <row r="6" spans="1:28" x14ac:dyDescent="0.2">
      <c r="A6" s="9">
        <v>40422</v>
      </c>
      <c r="B6" s="10">
        <v>9.4009999999999996E-2</v>
      </c>
      <c r="C6" s="10">
        <v>0.17738000000000001</v>
      </c>
      <c r="D6" s="10">
        <v>14</v>
      </c>
      <c r="E6" s="11">
        <v>46.275627240143358</v>
      </c>
      <c r="F6" s="10">
        <v>51993</v>
      </c>
      <c r="G6" s="12">
        <v>8.59</v>
      </c>
      <c r="H6" s="10">
        <v>722.03800000000001</v>
      </c>
      <c r="I6" s="10">
        <v>12441.32</v>
      </c>
      <c r="J6" s="10">
        <v>0</v>
      </c>
      <c r="K6" s="10">
        <v>46208.46</v>
      </c>
      <c r="L6" s="10">
        <v>0</v>
      </c>
      <c r="M6" s="10">
        <v>0</v>
      </c>
      <c r="N6" s="10">
        <v>82237.362999999998</v>
      </c>
      <c r="O6" s="10">
        <v>0</v>
      </c>
      <c r="P6" s="10">
        <f t="shared" si="0"/>
        <v>141609.18099999998</v>
      </c>
      <c r="Q6" s="10">
        <f>O6+J6+K6</f>
        <v>46208.46</v>
      </c>
      <c r="R6" s="10">
        <v>68.53</v>
      </c>
      <c r="S6" s="13">
        <f>I6+H6+N6+M6</f>
        <v>95400.72099999999</v>
      </c>
      <c r="T6" s="6">
        <v>98272</v>
      </c>
      <c r="U6">
        <v>92.882954402495258</v>
      </c>
      <c r="V6">
        <f>(C6/U6)*100</f>
        <v>0.19097153093488894</v>
      </c>
      <c r="W6">
        <f>(G6/U6)*100</f>
        <v>9.2481985045140149</v>
      </c>
      <c r="X6">
        <f t="shared" si="3"/>
        <v>-1.543358133705784E-2</v>
      </c>
      <c r="Y6">
        <f>(B6/U6)*100</f>
        <v>0.10121340412216093</v>
      </c>
      <c r="Z6">
        <f t="shared" si="1"/>
        <v>8.9758126812728017E-2</v>
      </c>
      <c r="AA6">
        <f t="shared" si="2"/>
        <v>73.781029512729376</v>
      </c>
    </row>
    <row r="7" spans="1:28" x14ac:dyDescent="0.2">
      <c r="A7" s="9">
        <v>40513</v>
      </c>
      <c r="B7" s="10">
        <v>9.1370000000000007E-2</v>
      </c>
      <c r="C7" s="10">
        <v>0.17474000000000001</v>
      </c>
      <c r="D7" s="10">
        <v>-41</v>
      </c>
      <c r="E7" s="11">
        <v>-0.73512544802867197</v>
      </c>
      <c r="F7" s="10">
        <v>56310</v>
      </c>
      <c r="G7" s="12">
        <v>8.92</v>
      </c>
      <c r="H7" s="10">
        <v>620.94899999999996</v>
      </c>
      <c r="I7" s="10">
        <v>66250.78</v>
      </c>
      <c r="J7" s="10">
        <v>0</v>
      </c>
      <c r="K7" s="10">
        <v>50762.535000000003</v>
      </c>
      <c r="L7" s="10">
        <v>0</v>
      </c>
      <c r="M7" s="10">
        <v>0</v>
      </c>
      <c r="N7" s="10">
        <v>86856.056000000011</v>
      </c>
      <c r="O7" s="10">
        <v>0</v>
      </c>
      <c r="P7" s="10">
        <f t="shared" si="0"/>
        <v>204490.32</v>
      </c>
      <c r="Q7" s="10">
        <f>O7+J7+K7</f>
        <v>50762.535000000003</v>
      </c>
      <c r="R7" s="10">
        <v>77.600000000000009</v>
      </c>
      <c r="S7" s="13">
        <f>I7+H7+N7+M7</f>
        <v>153727.785</v>
      </c>
      <c r="T7" s="6">
        <v>98272</v>
      </c>
      <c r="U7">
        <v>92.882954402495258</v>
      </c>
      <c r="V7">
        <f>(C7/U7)*100</f>
        <v>0.18812924408367623</v>
      </c>
      <c r="W7">
        <f>(G7/U7)*100</f>
        <v>9.6034843609155995</v>
      </c>
      <c r="X7">
        <f t="shared" si="3"/>
        <v>-1.4883301386853197E-2</v>
      </c>
      <c r="Y7">
        <f>(B7/U7)*100</f>
        <v>9.8371117270948258E-2</v>
      </c>
      <c r="Z7">
        <f t="shared" si="1"/>
        <v>8.9758126812727976E-2</v>
      </c>
      <c r="AA7">
        <f t="shared" si="2"/>
        <v>83.546007444736631</v>
      </c>
    </row>
    <row r="8" spans="1:28" x14ac:dyDescent="0.2">
      <c r="A8" s="9">
        <v>40603</v>
      </c>
      <c r="B8" s="10">
        <v>8.9289999999999994E-2</v>
      </c>
      <c r="C8" s="10">
        <v>0.17266000000000001</v>
      </c>
      <c r="D8" s="10">
        <v>-44</v>
      </c>
      <c r="E8" s="11">
        <v>-15.20698924731183</v>
      </c>
      <c r="F8" s="10">
        <v>50433</v>
      </c>
      <c r="G8" s="12">
        <v>8.206666666666667</v>
      </c>
      <c r="H8" s="10">
        <v>860.24599999999998</v>
      </c>
      <c r="I8" s="10">
        <v>43929.489000000001</v>
      </c>
      <c r="J8" s="10">
        <v>0</v>
      </c>
      <c r="K8" s="10">
        <v>40015.063000000002</v>
      </c>
      <c r="L8" s="10">
        <v>0</v>
      </c>
      <c r="M8" s="10">
        <v>0</v>
      </c>
      <c r="N8" s="10">
        <v>114367</v>
      </c>
      <c r="O8" s="10">
        <v>0</v>
      </c>
      <c r="P8" s="10">
        <f t="shared" si="0"/>
        <v>199171.79799999998</v>
      </c>
      <c r="Q8" s="10">
        <f>O8+J8+K8</f>
        <v>40015.063000000002</v>
      </c>
      <c r="R8" s="10">
        <v>91.17</v>
      </c>
      <c r="S8" s="13">
        <f>I8+H8+N8+M8</f>
        <v>159156.73499999999</v>
      </c>
      <c r="T8" s="6">
        <v>98151</v>
      </c>
      <c r="U8">
        <v>96.137378154322676</v>
      </c>
      <c r="V8">
        <f>(C8/U8)*100</f>
        <v>0.17959715910167726</v>
      </c>
      <c r="W8">
        <f>(G8/U8)*100</f>
        <v>8.5363953378186288</v>
      </c>
      <c r="X8">
        <f t="shared" si="3"/>
        <v>-4.5352252508940462E-2</v>
      </c>
      <c r="Y8">
        <f>(B8/U8)*100</f>
        <v>9.2877506870084323E-2</v>
      </c>
      <c r="Z8">
        <f t="shared" si="1"/>
        <v>8.6719652231592934E-2</v>
      </c>
      <c r="AA8">
        <f t="shared" si="2"/>
        <v>94.833041789064723</v>
      </c>
    </row>
    <row r="9" spans="1:28" x14ac:dyDescent="0.2">
      <c r="A9" s="9">
        <v>40695</v>
      </c>
      <c r="B9" s="10">
        <v>0.10051</v>
      </c>
      <c r="C9" s="10">
        <v>0.18387999999999999</v>
      </c>
      <c r="D9" s="10">
        <v>-15</v>
      </c>
      <c r="E9" s="11">
        <v>36.932258064516127</v>
      </c>
      <c r="F9" s="10">
        <v>52812</v>
      </c>
      <c r="G9" s="12">
        <v>8.2766666666666655</v>
      </c>
      <c r="H9" s="10">
        <v>147.63900000000001</v>
      </c>
      <c r="I9" s="10">
        <v>3932.442</v>
      </c>
      <c r="J9" s="10">
        <v>0</v>
      </c>
      <c r="K9" s="10">
        <v>43276.639000000003</v>
      </c>
      <c r="L9" s="10">
        <v>0</v>
      </c>
      <c r="M9" s="10">
        <v>0</v>
      </c>
      <c r="N9" s="10">
        <v>86853</v>
      </c>
      <c r="O9" s="10">
        <v>0</v>
      </c>
      <c r="P9" s="10">
        <f t="shared" si="0"/>
        <v>134209.72</v>
      </c>
      <c r="Q9" s="10">
        <f>O9+J9+K9</f>
        <v>43276.639000000003</v>
      </c>
      <c r="R9" s="10">
        <v>105.73666666666669</v>
      </c>
      <c r="S9" s="13">
        <f>I9+H9+N9+M9</f>
        <v>90933.081000000006</v>
      </c>
      <c r="T9" s="6">
        <v>98151</v>
      </c>
      <c r="U9">
        <v>96.137378154322676</v>
      </c>
      <c r="V9">
        <f>(C9/U9)*100</f>
        <v>0.19126795792665593</v>
      </c>
      <c r="W9">
        <f>(G9/U9)*100</f>
        <v>8.6092078082061949</v>
      </c>
      <c r="X9">
        <f t="shared" si="3"/>
        <v>6.4983203984709831E-2</v>
      </c>
      <c r="Y9">
        <f>(B9/U9)*100</f>
        <v>0.10454830569506303</v>
      </c>
      <c r="Z9">
        <f t="shared" si="1"/>
        <v>8.6719652231592906E-2</v>
      </c>
      <c r="AA9">
        <f t="shared" si="2"/>
        <v>109.98497015066808</v>
      </c>
    </row>
    <row r="10" spans="1:28" x14ac:dyDescent="0.2">
      <c r="A10" s="9">
        <v>40787</v>
      </c>
      <c r="B10" s="10">
        <v>0.10051</v>
      </c>
      <c r="C10" s="10">
        <v>0.18842</v>
      </c>
      <c r="D10" s="10">
        <v>28</v>
      </c>
      <c r="E10" s="11">
        <v>46.47491039426523</v>
      </c>
      <c r="F10" s="10">
        <v>47899</v>
      </c>
      <c r="G10" s="12">
        <v>7.89</v>
      </c>
      <c r="H10" s="10">
        <v>321.05099999999999</v>
      </c>
      <c r="I10" s="10">
        <v>12029.142</v>
      </c>
      <c r="J10" s="10">
        <v>0</v>
      </c>
      <c r="K10" s="10">
        <v>54175.86</v>
      </c>
      <c r="L10" s="10">
        <v>0</v>
      </c>
      <c r="M10" s="10">
        <v>0</v>
      </c>
      <c r="N10" s="10">
        <v>76437</v>
      </c>
      <c r="O10" s="10">
        <v>0</v>
      </c>
      <c r="P10" s="10">
        <f t="shared" si="0"/>
        <v>142963.05300000001</v>
      </c>
      <c r="Q10" s="10">
        <f>O10+J10+K10</f>
        <v>54175.86</v>
      </c>
      <c r="R10" s="10">
        <v>97.413333333333341</v>
      </c>
      <c r="S10" s="13">
        <f>I10+H10+N10+M10</f>
        <v>88787.192999999999</v>
      </c>
      <c r="T10" s="6">
        <v>98151</v>
      </c>
      <c r="U10">
        <v>101.7738388058148</v>
      </c>
      <c r="V10">
        <f>(C10/U10)*100</f>
        <v>0.18513598603616266</v>
      </c>
      <c r="W10">
        <f>(G10/U10)*100</f>
        <v>7.7524834403212157</v>
      </c>
      <c r="X10">
        <f t="shared" si="3"/>
        <v>-3.2059587800088593E-2</v>
      </c>
      <c r="Y10">
        <f>(B10/U10)*100</f>
        <v>9.8758188920999426E-2</v>
      </c>
      <c r="Z10">
        <f t="shared" si="1"/>
        <v>8.6377797115163232E-2</v>
      </c>
      <c r="AA10">
        <f t="shared" si="2"/>
        <v>95.715494744379896</v>
      </c>
    </row>
    <row r="11" spans="1:28" x14ac:dyDescent="0.2">
      <c r="A11" s="9">
        <v>40878</v>
      </c>
      <c r="B11" s="10">
        <v>0.10924</v>
      </c>
      <c r="C11" s="10">
        <v>0.19714999999999999</v>
      </c>
      <c r="D11" s="10">
        <v>-41</v>
      </c>
      <c r="E11" s="11">
        <v>-0.91218637992831508</v>
      </c>
      <c r="F11" s="10">
        <v>53688</v>
      </c>
      <c r="G11" s="12">
        <v>7.93</v>
      </c>
      <c r="H11" s="10">
        <v>381.99799999999999</v>
      </c>
      <c r="I11" s="10">
        <v>42702.252</v>
      </c>
      <c r="J11" s="10">
        <v>0</v>
      </c>
      <c r="K11" s="10">
        <v>40472.178999999996</v>
      </c>
      <c r="L11" s="10">
        <v>0</v>
      </c>
      <c r="M11" s="10">
        <v>0</v>
      </c>
      <c r="N11" s="10">
        <v>113187</v>
      </c>
      <c r="O11" s="10">
        <v>0</v>
      </c>
      <c r="P11" s="10">
        <f t="shared" si="0"/>
        <v>196743.429</v>
      </c>
      <c r="Q11" s="10">
        <f>O11+J11+K11</f>
        <v>40472.178999999996</v>
      </c>
      <c r="R11" s="10">
        <v>99.57</v>
      </c>
      <c r="S11" s="13">
        <f>I11+H11+N11+M11</f>
        <v>156271.25</v>
      </c>
      <c r="T11" s="6">
        <v>98151</v>
      </c>
      <c r="U11">
        <v>101.7738388058148</v>
      </c>
      <c r="V11">
        <f>(C11/U11)*100</f>
        <v>0.19371382893020628</v>
      </c>
      <c r="W11">
        <f>(G11/U11)*100</f>
        <v>7.7917862714508539</v>
      </c>
      <c r="X11">
        <f t="shared" si="3"/>
        <v>4.6332661076318823E-2</v>
      </c>
      <c r="Y11">
        <f>(B11/U11)*100</f>
        <v>0.10733603181504305</v>
      </c>
      <c r="Z11">
        <f t="shared" si="1"/>
        <v>8.6377797115163232E-2</v>
      </c>
      <c r="AA11">
        <f t="shared" si="2"/>
        <v>97.834572389452902</v>
      </c>
    </row>
    <row r="12" spans="1:28" x14ac:dyDescent="0.2">
      <c r="A12" s="9">
        <v>40969</v>
      </c>
      <c r="B12" s="10">
        <v>0.12737000000000001</v>
      </c>
      <c r="C12" s="10">
        <v>0.21740999999999999</v>
      </c>
      <c r="D12" s="10">
        <v>-51</v>
      </c>
      <c r="E12" s="11">
        <v>-16.328883945124211</v>
      </c>
      <c r="F12" s="10">
        <v>52838</v>
      </c>
      <c r="G12" s="12">
        <v>8.2333333333333325</v>
      </c>
      <c r="H12" s="10">
        <v>692.20699999999999</v>
      </c>
      <c r="I12" s="10">
        <v>58336.983999999997</v>
      </c>
      <c r="J12" s="10">
        <v>0</v>
      </c>
      <c r="K12" s="10">
        <v>54237.559000000008</v>
      </c>
      <c r="L12" s="10">
        <v>0</v>
      </c>
      <c r="M12" s="10">
        <v>0</v>
      </c>
      <c r="N12" s="10">
        <v>106722</v>
      </c>
      <c r="O12" s="10">
        <v>0</v>
      </c>
      <c r="P12" s="10">
        <f t="shared" si="0"/>
        <v>219988.75</v>
      </c>
      <c r="Q12" s="10">
        <f>O12+J12+K12</f>
        <v>54237.559000000008</v>
      </c>
      <c r="R12" s="10">
        <v>105.01</v>
      </c>
      <c r="S12" s="13">
        <f>I12+H12+N12+M12</f>
        <v>165751.19099999999</v>
      </c>
      <c r="T12" s="6">
        <v>100388</v>
      </c>
      <c r="U12">
        <v>103.01235917524519</v>
      </c>
      <c r="V12">
        <f>(C12/U12)*100</f>
        <v>0.21105234531144063</v>
      </c>
      <c r="W12">
        <f>(G12/U12)*100</f>
        <v>7.9925684638740684</v>
      </c>
      <c r="X12">
        <f t="shared" si="3"/>
        <v>8.9505826594761556E-2</v>
      </c>
      <c r="Y12">
        <f>(B12/U12)*100</f>
        <v>0.12364535772189963</v>
      </c>
      <c r="Z12">
        <f t="shared" si="1"/>
        <v>8.7406987589540991E-2</v>
      </c>
      <c r="AA12">
        <f t="shared" si="2"/>
        <v>101.93922442001005</v>
      </c>
    </row>
    <row r="13" spans="1:28" x14ac:dyDescent="0.2">
      <c r="A13" s="9">
        <v>41061</v>
      </c>
      <c r="B13" s="10">
        <v>0.12526999999999999</v>
      </c>
      <c r="C13" s="10">
        <v>0.21531</v>
      </c>
      <c r="D13" s="10">
        <v>-8</v>
      </c>
      <c r="E13" s="11">
        <v>37.226523297491042</v>
      </c>
      <c r="F13" s="10">
        <v>48276</v>
      </c>
      <c r="G13" s="12">
        <v>7.9333333333333336</v>
      </c>
      <c r="H13" s="10">
        <v>194.012</v>
      </c>
      <c r="I13" s="10">
        <v>18676.424999999999</v>
      </c>
      <c r="J13" s="10">
        <v>0</v>
      </c>
      <c r="K13" s="10">
        <v>55741.248</v>
      </c>
      <c r="L13" s="10">
        <v>0</v>
      </c>
      <c r="M13" s="10">
        <v>0</v>
      </c>
      <c r="N13" s="10">
        <v>103739</v>
      </c>
      <c r="O13" s="10">
        <v>0</v>
      </c>
      <c r="P13" s="10">
        <f t="shared" si="0"/>
        <v>178350.685</v>
      </c>
      <c r="Q13" s="10">
        <f>O13+J13+K13</f>
        <v>55741.248</v>
      </c>
      <c r="R13" s="10">
        <v>99.73</v>
      </c>
      <c r="S13" s="13">
        <f>I13+H13+N13+M13</f>
        <v>122609.43700000001</v>
      </c>
      <c r="T13" s="6">
        <v>100388</v>
      </c>
      <c r="U13">
        <v>103.01235917524519</v>
      </c>
      <c r="V13">
        <f>(C13/U13)*100</f>
        <v>0.20901375497450109</v>
      </c>
      <c r="W13">
        <f>(G13/U13)*100</f>
        <v>7.701341272882706</v>
      </c>
      <c r="X13">
        <f t="shared" si="3"/>
        <v>-9.6591693114392117E-3</v>
      </c>
      <c r="Y13">
        <f>(B13/U13)*100</f>
        <v>0.12160676738496007</v>
      </c>
      <c r="Z13">
        <f t="shared" si="1"/>
        <v>8.7406987589541019E-2</v>
      </c>
      <c r="AA13">
        <f t="shared" si="2"/>
        <v>96.813625858562062</v>
      </c>
    </row>
    <row r="14" spans="1:28" x14ac:dyDescent="0.2">
      <c r="A14" s="9">
        <v>41153</v>
      </c>
      <c r="B14" s="10">
        <v>0.12379</v>
      </c>
      <c r="C14" s="10">
        <v>0.21382999999999999</v>
      </c>
      <c r="D14" s="10">
        <v>26</v>
      </c>
      <c r="E14" s="11">
        <v>44.75555555555556</v>
      </c>
      <c r="F14" s="10">
        <v>40449</v>
      </c>
      <c r="G14" s="12">
        <v>7.9933333333333332</v>
      </c>
      <c r="H14" s="10">
        <v>402.07100000000003</v>
      </c>
      <c r="I14" s="10">
        <v>62124.044999999998</v>
      </c>
      <c r="J14" s="10">
        <v>0</v>
      </c>
      <c r="K14" s="10">
        <v>52522.175999999999</v>
      </c>
      <c r="L14" s="10">
        <v>0</v>
      </c>
      <c r="M14" s="10">
        <v>0</v>
      </c>
      <c r="N14" s="10">
        <v>107618</v>
      </c>
      <c r="O14" s="10">
        <v>0</v>
      </c>
      <c r="P14" s="10">
        <f t="shared" si="0"/>
        <v>222666.29200000002</v>
      </c>
      <c r="Q14" s="10">
        <f>O14+J14+K14</f>
        <v>52522.175999999999</v>
      </c>
      <c r="R14" s="10">
        <v>95.33</v>
      </c>
      <c r="S14" s="13">
        <f>I14+H14+N14+M14</f>
        <v>170144.11600000001</v>
      </c>
      <c r="T14" s="6">
        <v>100388</v>
      </c>
      <c r="U14">
        <v>95.861476593917146</v>
      </c>
      <c r="V14">
        <f>(C14/U14)*100</f>
        <v>0.22306145033193497</v>
      </c>
      <c r="W14">
        <f>(G14/U14)*100</f>
        <v>8.3384208311272214</v>
      </c>
      <c r="X14">
        <f t="shared" si="3"/>
        <v>6.7209430112136176E-2</v>
      </c>
      <c r="Y14">
        <f>(B14/U14)*100</f>
        <v>0.12913425121166458</v>
      </c>
      <c r="Z14">
        <f t="shared" si="1"/>
        <v>9.3927199120270394E-2</v>
      </c>
      <c r="AA14">
        <f t="shared" si="2"/>
        <v>99.445578544373404</v>
      </c>
    </row>
    <row r="15" spans="1:28" x14ac:dyDescent="0.2">
      <c r="A15" s="9">
        <v>41244</v>
      </c>
      <c r="B15" s="10">
        <v>0.13768</v>
      </c>
      <c r="C15" s="10">
        <v>0.22772000000000001</v>
      </c>
      <c r="D15" s="10">
        <v>-48</v>
      </c>
      <c r="E15" s="11">
        <v>-9.5903225806451591</v>
      </c>
      <c r="F15" s="10">
        <v>50783</v>
      </c>
      <c r="G15" s="12">
        <v>8.0200000000000014</v>
      </c>
      <c r="H15" s="10">
        <v>1304.192</v>
      </c>
      <c r="I15" s="10">
        <v>36397.910000000003</v>
      </c>
      <c r="J15" s="10">
        <v>0</v>
      </c>
      <c r="K15" s="10">
        <v>52809.171000000002</v>
      </c>
      <c r="L15" s="10">
        <v>0</v>
      </c>
      <c r="M15" s="10">
        <v>0</v>
      </c>
      <c r="N15" s="10">
        <v>105513</v>
      </c>
      <c r="O15" s="10">
        <v>0</v>
      </c>
      <c r="P15" s="10">
        <f t="shared" si="0"/>
        <v>196024.27300000002</v>
      </c>
      <c r="Q15" s="10">
        <f>O15+J15+K15</f>
        <v>52809.171000000002</v>
      </c>
      <c r="R15" s="10">
        <v>93.31</v>
      </c>
      <c r="S15" s="13">
        <f>I15+H15+N15+M15</f>
        <v>143215.10200000001</v>
      </c>
      <c r="T15" s="6">
        <v>100388</v>
      </c>
      <c r="U15">
        <v>95.861476593917146</v>
      </c>
      <c r="V15">
        <f>(C15/U15)*100</f>
        <v>0.2375511082148821</v>
      </c>
      <c r="W15">
        <f>(G15/U15)*100</f>
        <v>8.3662387488290655</v>
      </c>
      <c r="X15">
        <f t="shared" si="3"/>
        <v>6.4958144320254541E-2</v>
      </c>
      <c r="Y15">
        <f>(B15/U15)*100</f>
        <v>0.14362390909461167</v>
      </c>
      <c r="Z15">
        <f t="shared" si="1"/>
        <v>9.3927199120270422E-2</v>
      </c>
      <c r="AA15">
        <f t="shared" si="2"/>
        <v>97.338371278458851</v>
      </c>
    </row>
    <row r="16" spans="1:28" x14ac:dyDescent="0.2">
      <c r="A16" s="9">
        <v>41334</v>
      </c>
      <c r="B16" s="10">
        <v>0.10802</v>
      </c>
      <c r="C16" s="10">
        <v>0.20399</v>
      </c>
      <c r="D16" s="10">
        <v>-48</v>
      </c>
      <c r="E16" s="11">
        <v>-11.211213517665129</v>
      </c>
      <c r="F16" s="10">
        <v>48690</v>
      </c>
      <c r="G16" s="12">
        <v>8.3800000000000008</v>
      </c>
      <c r="H16" s="10">
        <v>175.739</v>
      </c>
      <c r="I16" s="10">
        <v>11373.861999999999</v>
      </c>
      <c r="J16" s="10">
        <v>0</v>
      </c>
      <c r="K16" s="10">
        <v>51765.394</v>
      </c>
      <c r="L16" s="10">
        <f>15661581</f>
        <v>15661581</v>
      </c>
      <c r="M16" s="10">
        <v>0</v>
      </c>
      <c r="N16" s="10">
        <v>98769</v>
      </c>
      <c r="O16" s="10">
        <v>0</v>
      </c>
      <c r="P16" s="10">
        <f t="shared" si="0"/>
        <v>177745.576</v>
      </c>
      <c r="Q16" s="10">
        <f>O16+J16+K16</f>
        <v>51765.394</v>
      </c>
      <c r="R16" s="10">
        <v>97.956666666666663</v>
      </c>
      <c r="S16" s="13">
        <f>I16+H16+N16+M16</f>
        <v>110318.601</v>
      </c>
      <c r="T16" s="6">
        <v>101046</v>
      </c>
      <c r="U16">
        <v>99.652520204583624</v>
      </c>
      <c r="V16">
        <f>(C16/U16)*100</f>
        <v>0.20470129564331604</v>
      </c>
      <c r="W16">
        <f>(G16/U16)*100</f>
        <v>8.4092203416392408</v>
      </c>
      <c r="X16">
        <f t="shared" si="3"/>
        <v>-0.13828524235656703</v>
      </c>
      <c r="Y16">
        <f>(B16/U16)*100</f>
        <v>0.1083966564801755</v>
      </c>
      <c r="Z16">
        <f t="shared" si="1"/>
        <v>9.630463916314054E-2</v>
      </c>
      <c r="AA16">
        <f t="shared" si="2"/>
        <v>98.298233166170391</v>
      </c>
    </row>
    <row r="17" spans="1:27" x14ac:dyDescent="0.2">
      <c r="A17" s="9">
        <v>41426</v>
      </c>
      <c r="B17" s="10">
        <v>0.11078</v>
      </c>
      <c r="C17" s="10">
        <v>0.20674999999999999</v>
      </c>
      <c r="D17" s="10">
        <v>-21</v>
      </c>
      <c r="E17" s="11">
        <v>30.9652329749104</v>
      </c>
      <c r="F17" s="10">
        <v>46235</v>
      </c>
      <c r="G17" s="12">
        <v>8.2266666666666666</v>
      </c>
      <c r="H17" s="10">
        <v>161.82499999999999</v>
      </c>
      <c r="I17" s="10">
        <v>5427.5859999999993</v>
      </c>
      <c r="J17" s="10">
        <v>0</v>
      </c>
      <c r="K17" s="10">
        <v>34638.235000000001</v>
      </c>
      <c r="L17" s="10">
        <v>17449647</v>
      </c>
      <c r="M17" s="10">
        <v>0</v>
      </c>
      <c r="N17" s="10">
        <v>95273</v>
      </c>
      <c r="O17" s="10">
        <v>0</v>
      </c>
      <c r="P17" s="10">
        <f t="shared" si="0"/>
        <v>152950.29300000001</v>
      </c>
      <c r="Q17" s="10">
        <f>O17+J17+K17</f>
        <v>34638.235000000001</v>
      </c>
      <c r="R17" s="10">
        <v>93.29</v>
      </c>
      <c r="S17" s="13">
        <f>I17+H17+N17+M17</f>
        <v>100862.41099999999</v>
      </c>
      <c r="T17" s="6">
        <v>101046</v>
      </c>
      <c r="U17">
        <v>99.652520204583624</v>
      </c>
      <c r="V17">
        <f>(C17/U17)*100</f>
        <v>0.20747091952671992</v>
      </c>
      <c r="W17">
        <f>(G17/U17)*100</f>
        <v>8.2553523481168032</v>
      </c>
      <c r="X17">
        <f t="shared" si="3"/>
        <v>1.3530075003676759E-2</v>
      </c>
      <c r="Y17">
        <f>(B17/U17)*100</f>
        <v>0.11116628036357935</v>
      </c>
      <c r="Z17">
        <f t="shared" si="1"/>
        <v>9.6304639163140568E-2</v>
      </c>
      <c r="AA17">
        <f t="shared" si="2"/>
        <v>93.615294232878853</v>
      </c>
    </row>
    <row r="18" spans="1:27" x14ac:dyDescent="0.2">
      <c r="A18" s="9">
        <v>41518</v>
      </c>
      <c r="B18" s="10">
        <v>8.7739999999999999E-2</v>
      </c>
      <c r="C18" s="10">
        <v>0.18498000000000001</v>
      </c>
      <c r="D18" s="10">
        <v>23</v>
      </c>
      <c r="E18" s="11">
        <v>46.459498207885296</v>
      </c>
      <c r="F18" s="10">
        <v>43881</v>
      </c>
      <c r="G18" s="12">
        <v>8.24</v>
      </c>
      <c r="H18" s="10">
        <v>199.21899999999999</v>
      </c>
      <c r="I18" s="10">
        <v>7379.7889999999998</v>
      </c>
      <c r="J18" s="10">
        <v>0</v>
      </c>
      <c r="K18" s="10">
        <v>54568.294999999998</v>
      </c>
      <c r="L18" s="10">
        <v>23415993</v>
      </c>
      <c r="M18" s="10">
        <v>0</v>
      </c>
      <c r="N18" s="10">
        <v>71644</v>
      </c>
      <c r="O18" s="10">
        <v>0</v>
      </c>
      <c r="P18" s="10">
        <f t="shared" si="0"/>
        <v>157207.296</v>
      </c>
      <c r="Q18" s="10">
        <f>O18+J18+K18</f>
        <v>54568.294999999998</v>
      </c>
      <c r="R18" s="10">
        <v>99.426666666666662</v>
      </c>
      <c r="S18" s="13">
        <f>I18+H18+N18+M18</f>
        <v>79223.008000000002</v>
      </c>
      <c r="T18" s="6">
        <v>101046</v>
      </c>
      <c r="U18">
        <v>101.9035472438042</v>
      </c>
      <c r="V18">
        <f>(C18/U18)*100</f>
        <v>0.18152459360166867</v>
      </c>
      <c r="W18">
        <f>(G18/U18)*100</f>
        <v>8.0860776909814565</v>
      </c>
      <c r="X18">
        <f t="shared" si="3"/>
        <v>-0.12506006135336792</v>
      </c>
      <c r="Y18">
        <f>(B18/U18)*100</f>
        <v>8.6101026287222451E-2</v>
      </c>
      <c r="Z18">
        <f t="shared" si="1"/>
        <v>9.542356731444622E-2</v>
      </c>
      <c r="AA18">
        <f t="shared" si="2"/>
        <v>97.569387284221222</v>
      </c>
    </row>
    <row r="19" spans="1:27" x14ac:dyDescent="0.2">
      <c r="A19" s="9">
        <v>41609</v>
      </c>
      <c r="B19" s="10">
        <v>0.10576000000000001</v>
      </c>
      <c r="C19" s="10">
        <v>0.20300000000000001</v>
      </c>
      <c r="D19" s="10">
        <v>-41</v>
      </c>
      <c r="E19" s="11">
        <v>4.1265232974910404</v>
      </c>
      <c r="F19" s="10">
        <v>49157</v>
      </c>
      <c r="G19" s="12">
        <v>8.3466666666666658</v>
      </c>
      <c r="H19" s="10">
        <v>136.018</v>
      </c>
      <c r="I19" s="10">
        <v>9810.125</v>
      </c>
      <c r="J19" s="10">
        <v>0</v>
      </c>
      <c r="K19" s="10">
        <v>50091.913</v>
      </c>
      <c r="L19" s="10">
        <v>14482779</v>
      </c>
      <c r="M19" s="10">
        <v>0</v>
      </c>
      <c r="N19" s="10">
        <v>97426</v>
      </c>
      <c r="O19" s="10">
        <v>0</v>
      </c>
      <c r="P19" s="10">
        <f t="shared" si="0"/>
        <v>171946.83499999999</v>
      </c>
      <c r="Q19" s="10">
        <f>O19+J19+K19</f>
        <v>50091.913</v>
      </c>
      <c r="R19" s="10">
        <v>92.7</v>
      </c>
      <c r="S19" s="13">
        <f>I19+H19+N19+M19</f>
        <v>107372.143</v>
      </c>
      <c r="T19" s="6">
        <v>101046</v>
      </c>
      <c r="U19">
        <v>101.9035472438042</v>
      </c>
      <c r="V19">
        <f>(C19/U19)*100</f>
        <v>0.19920798195014996</v>
      </c>
      <c r="W19">
        <f>(G19/U19)*100</f>
        <v>8.1907518358485287</v>
      </c>
      <c r="X19">
        <f t="shared" si="3"/>
        <v>9.7415936858038718E-2</v>
      </c>
      <c r="Y19">
        <f>(B19/U19)*100</f>
        <v>0.10378441463570375</v>
      </c>
      <c r="Z19">
        <f t="shared" si="1"/>
        <v>9.542356731444622E-2</v>
      </c>
      <c r="AA19">
        <f t="shared" si="2"/>
        <v>90.968374023541386</v>
      </c>
    </row>
    <row r="20" spans="1:27" x14ac:dyDescent="0.2">
      <c r="A20" s="9">
        <v>41699</v>
      </c>
      <c r="B20" s="10">
        <v>9.6310000000000007E-2</v>
      </c>
      <c r="C20" s="10">
        <v>0.19631999999999999</v>
      </c>
      <c r="D20" s="10">
        <v>-41</v>
      </c>
      <c r="E20" s="11">
        <v>-7.1098310291858668</v>
      </c>
      <c r="F20" s="10">
        <v>47652</v>
      </c>
      <c r="G20" s="12">
        <v>8.4</v>
      </c>
      <c r="H20" s="10">
        <v>75.628999999999991</v>
      </c>
      <c r="I20" s="10">
        <v>6701.1090000000004</v>
      </c>
      <c r="J20" s="10">
        <v>24959.182000000001</v>
      </c>
      <c r="K20" s="10">
        <v>26036.898000000001</v>
      </c>
      <c r="L20" s="10">
        <v>10783961</v>
      </c>
      <c r="M20" s="10">
        <v>0</v>
      </c>
      <c r="N20" s="10">
        <v>89237</v>
      </c>
      <c r="O20" s="10">
        <v>0</v>
      </c>
      <c r="P20" s="10">
        <f t="shared" si="0"/>
        <v>157793.77900000001</v>
      </c>
      <c r="Q20" s="10">
        <f>O20+J20+K20</f>
        <v>50996.08</v>
      </c>
      <c r="R20" s="10">
        <v>94.49666666666667</v>
      </c>
      <c r="S20" s="13">
        <f>I20+H20+N20+M20</f>
        <v>96013.737999999998</v>
      </c>
      <c r="T20" s="6">
        <v>99404</v>
      </c>
      <c r="U20">
        <v>111.6676861142562</v>
      </c>
      <c r="V20">
        <f>(C20/U20)*100</f>
        <v>0.1758073502115278</v>
      </c>
      <c r="W20">
        <f>(G20/U20)*100</f>
        <v>7.5223193855788182</v>
      </c>
      <c r="X20">
        <f t="shared" si="3"/>
        <v>-0.11746834393652945</v>
      </c>
      <c r="Y20">
        <f>(B20/U20)*100</f>
        <v>8.6246973812511438E-2</v>
      </c>
      <c r="Z20">
        <f t="shared" si="1"/>
        <v>8.9560376399016359E-2</v>
      </c>
      <c r="AA20">
        <f t="shared" si="2"/>
        <v>84.623108040386469</v>
      </c>
    </row>
    <row r="21" spans="1:27" x14ac:dyDescent="0.2">
      <c r="A21" s="9">
        <v>41791</v>
      </c>
      <c r="B21" s="10">
        <v>9.4960000000000003E-2</v>
      </c>
      <c r="C21" s="10">
        <v>0.19497</v>
      </c>
      <c r="D21" s="10">
        <v>-13</v>
      </c>
      <c r="E21" s="11">
        <v>36.433333333333337</v>
      </c>
      <c r="F21" s="10">
        <v>46904</v>
      </c>
      <c r="G21" s="12">
        <v>7.3066666666666684</v>
      </c>
      <c r="H21" s="10">
        <v>58.777000000000001</v>
      </c>
      <c r="I21" s="10">
        <v>9897.2070000000003</v>
      </c>
      <c r="J21" s="10">
        <v>30725.626</v>
      </c>
      <c r="K21" s="10">
        <v>20677.960999999999</v>
      </c>
      <c r="L21" s="10">
        <v>22130278</v>
      </c>
      <c r="M21" s="10">
        <v>0</v>
      </c>
      <c r="N21" s="10">
        <v>56759.79</v>
      </c>
      <c r="O21" s="10">
        <v>0</v>
      </c>
      <c r="P21" s="10">
        <f t="shared" si="0"/>
        <v>140249.639</v>
      </c>
      <c r="Q21" s="10">
        <f>O21+J21+K21</f>
        <v>51403.587</v>
      </c>
      <c r="R21" s="10">
        <v>97.59333333333332</v>
      </c>
      <c r="S21" s="13">
        <f>I21+H21+N21+M21</f>
        <v>66715.774000000005</v>
      </c>
      <c r="T21" s="6">
        <v>99404</v>
      </c>
      <c r="U21">
        <v>111.6676861142562</v>
      </c>
      <c r="V21">
        <f>(C21/U21)*100</f>
        <v>0.17459840602455978</v>
      </c>
      <c r="W21">
        <f>(G21/U21)*100</f>
        <v>6.5432238465034818</v>
      </c>
      <c r="X21">
        <f t="shared" si="3"/>
        <v>-6.8765281173593547E-3</v>
      </c>
      <c r="Y21">
        <f>(B21/U21)*100</f>
        <v>8.5038029625543396E-2</v>
      </c>
      <c r="Z21">
        <f t="shared" si="1"/>
        <v>8.9560376399016386E-2</v>
      </c>
      <c r="AA21">
        <f t="shared" si="2"/>
        <v>87.396217051974844</v>
      </c>
    </row>
    <row r="22" spans="1:27" x14ac:dyDescent="0.2">
      <c r="A22" s="9">
        <v>41883</v>
      </c>
      <c r="B22" s="10">
        <v>0.10593</v>
      </c>
      <c r="C22" s="10">
        <v>0.20934</v>
      </c>
      <c r="D22" s="10">
        <v>24</v>
      </c>
      <c r="E22" s="11">
        <v>45.768817204301079</v>
      </c>
      <c r="F22" s="10">
        <v>39730</v>
      </c>
      <c r="G22" s="12">
        <v>9.07</v>
      </c>
      <c r="H22" s="10">
        <v>460.36399999999998</v>
      </c>
      <c r="I22" s="10">
        <v>17687.905999999999</v>
      </c>
      <c r="J22" s="10">
        <v>21142.539000000001</v>
      </c>
      <c r="K22" s="10">
        <v>19835.371999999999</v>
      </c>
      <c r="L22" s="10">
        <v>20845513</v>
      </c>
      <c r="M22" s="10">
        <v>0</v>
      </c>
      <c r="N22" s="10">
        <v>53316.249000000003</v>
      </c>
      <c r="O22" s="10">
        <v>0</v>
      </c>
      <c r="P22" s="10">
        <f t="shared" si="0"/>
        <v>133287.943</v>
      </c>
      <c r="Q22" s="10">
        <f>O22+J22+K22</f>
        <v>40977.911</v>
      </c>
      <c r="R22" s="10">
        <v>90.733333333333334</v>
      </c>
      <c r="S22" s="13">
        <f>I22+H22+N22+M22</f>
        <v>71464.519</v>
      </c>
      <c r="T22" s="6">
        <v>99404</v>
      </c>
      <c r="U22">
        <v>116.99874629636859</v>
      </c>
      <c r="V22">
        <f>(C22/U22)*100</f>
        <v>0.17892499417876026</v>
      </c>
      <c r="W22">
        <f>(G22/U22)*100</f>
        <v>7.7522198203943615</v>
      </c>
      <c r="X22">
        <f t="shared" si="3"/>
        <v>2.4780227109243373E-2</v>
      </c>
      <c r="Y22">
        <f>(B22/U22)*100</f>
        <v>9.0539431706105261E-2</v>
      </c>
      <c r="Z22">
        <f t="shared" si="1"/>
        <v>8.8385562472654999E-2</v>
      </c>
      <c r="AA22">
        <f t="shared" si="2"/>
        <v>77.55068853771941</v>
      </c>
    </row>
    <row r="23" spans="1:27" x14ac:dyDescent="0.2">
      <c r="A23" s="9">
        <v>41974</v>
      </c>
      <c r="B23" s="10">
        <v>0.10378</v>
      </c>
      <c r="C23" s="10">
        <v>0.20719000000000001</v>
      </c>
      <c r="D23" s="10">
        <v>-20</v>
      </c>
      <c r="E23" s="11">
        <v>6.9949820788530452</v>
      </c>
      <c r="F23" s="10">
        <v>46855</v>
      </c>
      <c r="G23" s="12">
        <v>8.5066666666666659</v>
      </c>
      <c r="H23" s="10">
        <v>23.166</v>
      </c>
      <c r="I23" s="10">
        <v>13140.325999999999</v>
      </c>
      <c r="J23" s="10">
        <v>3911.51</v>
      </c>
      <c r="K23" s="10">
        <v>22210.445</v>
      </c>
      <c r="L23" s="10">
        <v>18019248</v>
      </c>
      <c r="M23" s="10">
        <v>0</v>
      </c>
      <c r="N23" s="10">
        <v>73754.521000000008</v>
      </c>
      <c r="O23" s="10">
        <v>16112.423000000001</v>
      </c>
      <c r="P23" s="10">
        <f t="shared" si="0"/>
        <v>147171.639</v>
      </c>
      <c r="Q23" s="10">
        <f>O23+J23+K23</f>
        <v>42234.377999999997</v>
      </c>
      <c r="R23" s="10">
        <v>62.986666666666672</v>
      </c>
      <c r="S23" s="13">
        <f>I23+H23+N23+M23</f>
        <v>86918.013000000006</v>
      </c>
      <c r="T23" s="6">
        <v>99404</v>
      </c>
      <c r="U23">
        <v>116.99874629636859</v>
      </c>
      <c r="V23">
        <f>(C23/U23)*100</f>
        <v>0.17708736765022137</v>
      </c>
      <c r="W23">
        <f>(G23/U23)*100</f>
        <v>7.2707331795833916</v>
      </c>
      <c r="X23">
        <f t="shared" si="3"/>
        <v>-1.0270373554982226E-2</v>
      </c>
      <c r="Y23">
        <f>(B23/U23)*100</f>
        <v>8.8701805177566359E-2</v>
      </c>
      <c r="Z23">
        <f t="shared" si="1"/>
        <v>8.8385562472655013E-2</v>
      </c>
      <c r="AA23">
        <f t="shared" si="2"/>
        <v>53.835334702745996</v>
      </c>
    </row>
    <row r="24" spans="1:27" x14ac:dyDescent="0.2">
      <c r="A24" s="9">
        <v>42064</v>
      </c>
      <c r="B24" s="10">
        <v>7.1110000000000007E-2</v>
      </c>
      <c r="C24" s="10">
        <v>0.17882000000000001</v>
      </c>
      <c r="D24" s="10">
        <v>-43</v>
      </c>
      <c r="E24" s="11">
        <v>-7.7949308755760383</v>
      </c>
      <c r="F24" s="10">
        <v>44850</v>
      </c>
      <c r="G24" s="12">
        <v>8.4233333333333338</v>
      </c>
      <c r="H24" s="10">
        <v>1787.1310000000001</v>
      </c>
      <c r="I24" s="10">
        <v>6943.8209999999999</v>
      </c>
      <c r="J24" s="10">
        <v>0</v>
      </c>
      <c r="K24" s="10">
        <v>25287.374</v>
      </c>
      <c r="L24" s="10">
        <v>11803362</v>
      </c>
      <c r="M24" s="10">
        <v>91226.106</v>
      </c>
      <c r="N24" s="10">
        <v>0</v>
      </c>
      <c r="O24" s="10">
        <v>26375.563999999998</v>
      </c>
      <c r="P24" s="10">
        <f t="shared" si="0"/>
        <v>163423.35799999998</v>
      </c>
      <c r="Q24" s="10">
        <f>O24+J24+K24</f>
        <v>51662.937999999995</v>
      </c>
      <c r="R24" s="10">
        <v>40.93</v>
      </c>
      <c r="S24" s="13">
        <f>I24+H24+N24+M24</f>
        <v>99957.058000000005</v>
      </c>
      <c r="T24" s="6">
        <v>99812</v>
      </c>
      <c r="U24">
        <v>122.76448157836511</v>
      </c>
      <c r="V24">
        <f>(C24/U24)*100</f>
        <v>0.14566102320552105</v>
      </c>
      <c r="W24">
        <f>(G24/U24)*100</f>
        <v>6.861376535815376</v>
      </c>
      <c r="X24">
        <f t="shared" si="3"/>
        <v>-0.17746237273554641</v>
      </c>
      <c r="Y24">
        <f>(B24/U24)*100</f>
        <v>5.7923919920280738E-2</v>
      </c>
      <c r="Z24">
        <f t="shared" si="1"/>
        <v>8.7737103285240314E-2</v>
      </c>
      <c r="AA24">
        <f t="shared" si="2"/>
        <v>33.340262161961611</v>
      </c>
    </row>
    <row r="25" spans="1:27" x14ac:dyDescent="0.2">
      <c r="A25" s="9">
        <v>42156</v>
      </c>
      <c r="B25" s="10">
        <v>7.1110000000000007E-2</v>
      </c>
      <c r="C25" s="10">
        <v>0.17882000000000001</v>
      </c>
      <c r="D25" s="10">
        <v>11</v>
      </c>
      <c r="E25" s="11">
        <v>38.718637992831539</v>
      </c>
      <c r="F25" s="10">
        <v>43373</v>
      </c>
      <c r="G25" s="12">
        <v>8.1666666666666661</v>
      </c>
      <c r="H25" s="10">
        <v>13574.778</v>
      </c>
      <c r="I25" s="10">
        <v>2672.6480000000001</v>
      </c>
      <c r="J25" s="10">
        <v>0</v>
      </c>
      <c r="K25" s="10">
        <v>20029.324000000001</v>
      </c>
      <c r="L25" s="10">
        <v>22496965</v>
      </c>
      <c r="M25" s="10">
        <v>70539.421999999991</v>
      </c>
      <c r="N25" s="10">
        <v>0</v>
      </c>
      <c r="O25" s="10">
        <v>20181.267</v>
      </c>
      <c r="P25" s="10">
        <f t="shared" si="0"/>
        <v>149494.40400000001</v>
      </c>
      <c r="Q25" s="10">
        <f>O25+J25+K25</f>
        <v>40210.591</v>
      </c>
      <c r="R25" s="10">
        <v>51.066666666666663</v>
      </c>
      <c r="S25" s="13">
        <f>I25+H25+N25+M25</f>
        <v>86786.847999999998</v>
      </c>
      <c r="T25" s="6">
        <v>99812</v>
      </c>
      <c r="U25">
        <v>122.76448157836511</v>
      </c>
      <c r="V25">
        <f>(C25/U25)*100</f>
        <v>0.14566102320552105</v>
      </c>
      <c r="W25">
        <f>(G25/U25)*100</f>
        <v>6.6523041205966251</v>
      </c>
      <c r="X25">
        <f t="shared" si="3"/>
        <v>0</v>
      </c>
      <c r="Y25">
        <f>(B25/U25)*100</f>
        <v>5.7923919920280738E-2</v>
      </c>
      <c r="Z25">
        <f t="shared" si="1"/>
        <v>8.7737103285240314E-2</v>
      </c>
      <c r="AA25">
        <f t="shared" si="2"/>
        <v>41.597264950016445</v>
      </c>
    </row>
    <row r="26" spans="1:27" x14ac:dyDescent="0.2">
      <c r="A26" s="9">
        <v>42248</v>
      </c>
      <c r="B26" s="10">
        <v>7.2969999999999993E-2</v>
      </c>
      <c r="C26" s="10">
        <v>0.18096999999999999</v>
      </c>
      <c r="D26" s="10">
        <v>20</v>
      </c>
      <c r="E26" s="11">
        <v>44.920430107526883</v>
      </c>
      <c r="F26" s="10">
        <v>40758</v>
      </c>
      <c r="G26" s="12">
        <v>7.86</v>
      </c>
      <c r="H26" s="10">
        <v>8066.192</v>
      </c>
      <c r="I26" s="10">
        <v>8153.317</v>
      </c>
      <c r="J26" s="10">
        <v>0</v>
      </c>
      <c r="K26" s="10">
        <v>24642.812000000002</v>
      </c>
      <c r="L26" s="10">
        <v>17906809</v>
      </c>
      <c r="M26" s="10">
        <v>72540.084000000003</v>
      </c>
      <c r="N26" s="10">
        <v>0</v>
      </c>
      <c r="O26" s="10">
        <v>31432.201000000001</v>
      </c>
      <c r="P26" s="10">
        <f t="shared" si="0"/>
        <v>162741.41500000004</v>
      </c>
      <c r="Q26" s="10">
        <f>O26+J26+K26</f>
        <v>56075.013000000006</v>
      </c>
      <c r="R26" s="10">
        <v>40.07</v>
      </c>
      <c r="S26" s="13">
        <f>I26+H26+N26+M26</f>
        <v>88759.593000000008</v>
      </c>
      <c r="T26" s="6">
        <v>99812</v>
      </c>
      <c r="U26">
        <v>123.92968848284509</v>
      </c>
      <c r="V26">
        <f>(C26/U26)*100</f>
        <v>0.14602634946915941</v>
      </c>
      <c r="W26">
        <f>(G26/U26)*100</f>
        <v>6.3423059447841812</v>
      </c>
      <c r="X26">
        <f t="shared" si="3"/>
        <v>2.5080577878606662E-3</v>
      </c>
      <c r="Y26">
        <f>(B26/U26)*100</f>
        <v>5.8880160914872977E-2</v>
      </c>
      <c r="Z26">
        <f t="shared" si="1"/>
        <v>8.7146188554286436E-2</v>
      </c>
      <c r="AA26">
        <f t="shared" si="2"/>
        <v>32.332849771946833</v>
      </c>
    </row>
    <row r="27" spans="1:27" x14ac:dyDescent="0.2">
      <c r="A27" s="9">
        <v>42339</v>
      </c>
      <c r="B27" s="10">
        <v>7.2020000000000001E-2</v>
      </c>
      <c r="C27" s="10">
        <v>0.18002000000000001</v>
      </c>
      <c r="D27" s="10">
        <v>-29</v>
      </c>
      <c r="E27" s="11">
        <v>5.1426523297491027</v>
      </c>
      <c r="F27" s="10">
        <v>47279</v>
      </c>
      <c r="G27" s="12">
        <v>7.663333333333334</v>
      </c>
      <c r="H27" s="10">
        <v>6282.777</v>
      </c>
      <c r="I27" s="10">
        <v>30752.767</v>
      </c>
      <c r="J27" s="10">
        <v>0</v>
      </c>
      <c r="K27" s="10">
        <v>26499.199000000001</v>
      </c>
      <c r="L27" s="10">
        <v>20576864</v>
      </c>
      <c r="M27" s="10">
        <v>39857.525000000001</v>
      </c>
      <c r="N27" s="10">
        <v>0</v>
      </c>
      <c r="O27" s="10">
        <v>66669.475999999995</v>
      </c>
      <c r="P27" s="10">
        <f t="shared" si="0"/>
        <v>190638.60800000001</v>
      </c>
      <c r="Q27" s="10">
        <f>O27+J27+K27</f>
        <v>93168.674999999988</v>
      </c>
      <c r="R27" s="10">
        <v>33.306666666666658</v>
      </c>
      <c r="S27" s="13">
        <f>I27+H27+N27+M27</f>
        <v>76893.069000000003</v>
      </c>
      <c r="T27" s="6">
        <v>99812</v>
      </c>
      <c r="U27">
        <v>123.92968848284509</v>
      </c>
      <c r="V27">
        <f>(C27/U27)*100</f>
        <v>0.14525978577354304</v>
      </c>
      <c r="W27">
        <f>(G27/U27)*100</f>
        <v>6.1836138113056967</v>
      </c>
      <c r="X27">
        <f t="shared" si="3"/>
        <v>-5.2494888655575502E-3</v>
      </c>
      <c r="Y27">
        <f>(B27/U27)*100</f>
        <v>5.8113597219256567E-2</v>
      </c>
      <c r="Z27">
        <f t="shared" si="1"/>
        <v>8.7146188554286463E-2</v>
      </c>
      <c r="AA27">
        <f t="shared" si="2"/>
        <v>26.875454198593516</v>
      </c>
    </row>
    <row r="28" spans="1:27" x14ac:dyDescent="0.2">
      <c r="A28" s="9">
        <v>42430</v>
      </c>
      <c r="B28" s="10">
        <v>7.4840000000000004E-2</v>
      </c>
      <c r="C28" s="10">
        <v>0.18992000000000001</v>
      </c>
      <c r="D28" s="10">
        <v>-21</v>
      </c>
      <c r="E28" s="11">
        <v>-0.74712643678160917</v>
      </c>
      <c r="F28" s="10">
        <v>46540</v>
      </c>
      <c r="G28" s="12">
        <v>7.8733333333333322</v>
      </c>
      <c r="H28" s="10">
        <v>17168.580000000002</v>
      </c>
      <c r="I28" s="10">
        <v>0</v>
      </c>
      <c r="J28" s="10">
        <v>0</v>
      </c>
      <c r="K28" s="10">
        <v>27587.437999999998</v>
      </c>
      <c r="L28" s="10">
        <v>9411032</v>
      </c>
      <c r="M28" s="10">
        <v>91340.657999999996</v>
      </c>
      <c r="N28" s="10">
        <v>0</v>
      </c>
      <c r="O28" s="10">
        <v>51783.646000000001</v>
      </c>
      <c r="P28" s="10">
        <f t="shared" si="0"/>
        <v>197291.35399999999</v>
      </c>
      <c r="Q28" s="10">
        <f>O28+J28+K28</f>
        <v>79371.084000000003</v>
      </c>
      <c r="R28" s="10">
        <v>23.553333333333331</v>
      </c>
      <c r="S28" s="13">
        <f>I28+H28+N28+M28</f>
        <v>108509.238</v>
      </c>
      <c r="T28" s="6">
        <v>100817</v>
      </c>
      <c r="U28">
        <v>126.5294967399368</v>
      </c>
      <c r="V28">
        <f>(C28/U28)*100</f>
        <v>0.15009938780548007</v>
      </c>
      <c r="W28">
        <f>(G28/U28)*100</f>
        <v>6.2225279766312802</v>
      </c>
      <c r="X28">
        <f t="shared" si="3"/>
        <v>3.3316874358343559E-2</v>
      </c>
      <c r="Y28">
        <f>(B28/U28)*100</f>
        <v>5.91482633917551E-2</v>
      </c>
      <c r="Z28">
        <f t="shared" si="1"/>
        <v>9.0951124413724965E-2</v>
      </c>
      <c r="AA28">
        <f t="shared" si="2"/>
        <v>18.614895293343199</v>
      </c>
    </row>
    <row r="29" spans="1:27" x14ac:dyDescent="0.2">
      <c r="A29" s="9">
        <v>42522</v>
      </c>
      <c r="B29" s="10">
        <v>6.0990000000000003E-2</v>
      </c>
      <c r="C29" s="10">
        <v>0.17607</v>
      </c>
      <c r="D29" s="10">
        <v>19</v>
      </c>
      <c r="E29" s="11">
        <v>41.103584229390677</v>
      </c>
      <c r="F29" s="10">
        <v>44425</v>
      </c>
      <c r="G29" s="12">
        <v>8.1033333333333335</v>
      </c>
      <c r="H29" s="10">
        <v>24743.762999999999</v>
      </c>
      <c r="I29" s="10">
        <v>0</v>
      </c>
      <c r="J29" s="10">
        <v>0</v>
      </c>
      <c r="K29" s="10">
        <v>9795.1129999999994</v>
      </c>
      <c r="L29" s="10">
        <v>21588322</v>
      </c>
      <c r="M29" s="10">
        <v>59178.173999999999</v>
      </c>
      <c r="N29" s="10">
        <v>0</v>
      </c>
      <c r="O29" s="10">
        <v>17565.018</v>
      </c>
      <c r="P29" s="10">
        <f t="shared" si="0"/>
        <v>132870.39000000001</v>
      </c>
      <c r="Q29" s="10">
        <f>O29+J29+K29</f>
        <v>27360.131000000001</v>
      </c>
      <c r="R29" s="10">
        <v>35.909999999999997</v>
      </c>
      <c r="S29" s="13">
        <f>I29+H29+N29+M29</f>
        <v>83921.937000000005</v>
      </c>
      <c r="T29" s="6">
        <v>100817</v>
      </c>
      <c r="U29">
        <v>126.5294967399368</v>
      </c>
      <c r="V29">
        <f>(C29/U29)*100</f>
        <v>0.13915332356208338</v>
      </c>
      <c r="W29">
        <f>(G29/U29)*100</f>
        <v>6.4043037727310095</v>
      </c>
      <c r="X29">
        <f t="shared" si="3"/>
        <v>-7.2925442291491213E-2</v>
      </c>
      <c r="Y29">
        <f>(B29/U29)*100</f>
        <v>4.820219914835841E-2</v>
      </c>
      <c r="Z29">
        <f t="shared" si="1"/>
        <v>9.0951124413724965E-2</v>
      </c>
      <c r="AA29">
        <f t="shared" si="2"/>
        <v>28.380734078005414</v>
      </c>
    </row>
    <row r="30" spans="1:27" x14ac:dyDescent="0.2">
      <c r="A30" s="9">
        <v>42614</v>
      </c>
      <c r="B30" s="10">
        <v>9.2069999999999999E-2</v>
      </c>
      <c r="C30" s="10">
        <v>0.20838000000000001</v>
      </c>
      <c r="D30" s="10">
        <v>26</v>
      </c>
      <c r="E30" s="11">
        <v>48.126164874551968</v>
      </c>
      <c r="F30" s="10">
        <v>41428</v>
      </c>
      <c r="G30" s="12">
        <v>8.8533333333333335</v>
      </c>
      <c r="H30" s="10">
        <v>17416.734</v>
      </c>
      <c r="I30" s="10">
        <v>0</v>
      </c>
      <c r="J30" s="10">
        <v>0</v>
      </c>
      <c r="K30" s="10">
        <v>16209.605</v>
      </c>
      <c r="L30" s="10">
        <v>22022483</v>
      </c>
      <c r="M30" s="10">
        <v>66616.210999999996</v>
      </c>
      <c r="N30" s="10">
        <v>0</v>
      </c>
      <c r="O30" s="10">
        <v>29147.931</v>
      </c>
      <c r="P30" s="10">
        <f t="shared" si="0"/>
        <v>151412.96400000001</v>
      </c>
      <c r="Q30" s="10">
        <f>O30+J30+K30</f>
        <v>45357.536</v>
      </c>
      <c r="R30" s="10">
        <v>34.020000000000003</v>
      </c>
      <c r="S30" s="13">
        <f>I30+H30+N30+M30</f>
        <v>84032.944999999992</v>
      </c>
      <c r="T30" s="6">
        <v>100817</v>
      </c>
      <c r="U30">
        <v>130.17434722818709</v>
      </c>
      <c r="V30">
        <f>(C30/U30)*100</f>
        <v>0.16007762238647799</v>
      </c>
      <c r="W30">
        <f>(G30/U30)*100</f>
        <v>6.8011351866539584</v>
      </c>
      <c r="X30">
        <f t="shared" si="3"/>
        <v>0.15036866018553427</v>
      </c>
      <c r="Y30">
        <f>(B30/U30)*100</f>
        <v>7.0728221005485301E-2</v>
      </c>
      <c r="Z30">
        <f t="shared" si="1"/>
        <v>8.9349401380992691E-2</v>
      </c>
      <c r="AA30">
        <f t="shared" si="2"/>
        <v>26.134181368595744</v>
      </c>
    </row>
    <row r="31" spans="1:27" x14ac:dyDescent="0.2">
      <c r="A31" s="9">
        <v>42705</v>
      </c>
      <c r="B31" s="10">
        <v>8.3650000000000002E-2</v>
      </c>
      <c r="C31" s="10">
        <v>0.19996</v>
      </c>
      <c r="D31" s="10">
        <v>-36</v>
      </c>
      <c r="E31" s="11">
        <v>-1.351254480286739</v>
      </c>
      <c r="F31" s="10">
        <v>46947</v>
      </c>
      <c r="G31" s="12">
        <v>8.76</v>
      </c>
      <c r="H31" s="10">
        <v>66399.346000000005</v>
      </c>
      <c r="I31" s="10">
        <v>0</v>
      </c>
      <c r="J31" s="10">
        <v>0</v>
      </c>
      <c r="K31" s="10">
        <v>14648.448</v>
      </c>
      <c r="L31" s="10">
        <v>20823163</v>
      </c>
      <c r="M31" s="10">
        <v>84838.410999999993</v>
      </c>
      <c r="N31" s="10">
        <v>0</v>
      </c>
      <c r="O31" s="10">
        <v>22858.923999999999</v>
      </c>
      <c r="P31" s="10">
        <f t="shared" si="0"/>
        <v>209568.29199999999</v>
      </c>
      <c r="Q31" s="10">
        <f>O31+J31+K31</f>
        <v>37507.372000000003</v>
      </c>
      <c r="R31" s="10">
        <v>39.546666666666667</v>
      </c>
      <c r="S31" s="13">
        <f>I31+H31+N31+M31</f>
        <v>151237.75699999998</v>
      </c>
      <c r="T31" s="6">
        <v>100817</v>
      </c>
      <c r="U31">
        <v>130.17434722818709</v>
      </c>
      <c r="V31">
        <f>(C31/U31)*100</f>
        <v>0.15360937408772501</v>
      </c>
      <c r="W31">
        <f>(G31/U31)*100</f>
        <v>6.7294364723368219</v>
      </c>
      <c r="X31">
        <f t="shared" si="3"/>
        <v>-4.0406948843459085E-2</v>
      </c>
      <c r="Y31">
        <f>(B31/U31)*100</f>
        <v>6.4259972706732338E-2</v>
      </c>
      <c r="Z31">
        <f t="shared" si="1"/>
        <v>8.9349401380992677E-2</v>
      </c>
      <c r="AA31">
        <f t="shared" si="2"/>
        <v>30.379769523517531</v>
      </c>
    </row>
    <row r="32" spans="1:27" x14ac:dyDescent="0.2">
      <c r="A32" s="9">
        <v>42795</v>
      </c>
      <c r="B32" s="10">
        <v>8.2570000000000005E-2</v>
      </c>
      <c r="C32" s="10">
        <v>0.19888</v>
      </c>
      <c r="D32" s="10">
        <v>-51</v>
      </c>
      <c r="E32" s="11">
        <v>-16.063748079877119</v>
      </c>
      <c r="F32" s="10">
        <v>46784</v>
      </c>
      <c r="G32" s="12">
        <v>9.1533333333333324</v>
      </c>
      <c r="H32" s="10">
        <v>73248.581000000006</v>
      </c>
      <c r="I32" s="10">
        <v>0</v>
      </c>
      <c r="J32" s="10">
        <v>0</v>
      </c>
      <c r="K32" s="10">
        <v>17220.118999999999</v>
      </c>
      <c r="L32" s="10">
        <v>17226762</v>
      </c>
      <c r="M32" s="10">
        <v>86516.870999999999</v>
      </c>
      <c r="N32" s="10">
        <v>0</v>
      </c>
      <c r="O32" s="10">
        <v>23259.72</v>
      </c>
      <c r="P32" s="10">
        <f t="shared" si="0"/>
        <v>217472.05299999999</v>
      </c>
      <c r="Q32" s="10">
        <f>O32+J32+K32</f>
        <v>40479.839</v>
      </c>
      <c r="R32" s="10">
        <v>44.29</v>
      </c>
      <c r="S32" s="13">
        <f>I32+H32+N32+M32</f>
        <v>159765.45199999999</v>
      </c>
      <c r="T32" s="6">
        <v>99911</v>
      </c>
      <c r="U32">
        <v>138.80277810313339</v>
      </c>
      <c r="V32">
        <f>(C32/U32)*100</f>
        <v>0.14328243477391206</v>
      </c>
      <c r="W32">
        <f>(G32/U32)*100</f>
        <v>6.5944885674638396</v>
      </c>
      <c r="X32">
        <f t="shared" si="3"/>
        <v>-6.7228574917018585E-2</v>
      </c>
      <c r="Y32">
        <f>(B32/U32)*100</f>
        <v>5.9487281975472241E-2</v>
      </c>
      <c r="Z32">
        <f t="shared" si="1"/>
        <v>8.3795152798439826E-2</v>
      </c>
      <c r="AA32">
        <f t="shared" si="2"/>
        <v>31.908583246865273</v>
      </c>
    </row>
    <row r="33" spans="1:27" x14ac:dyDescent="0.2">
      <c r="A33" s="9">
        <v>42887</v>
      </c>
      <c r="B33" s="10">
        <v>0.10857</v>
      </c>
      <c r="C33" s="10">
        <v>0.22488</v>
      </c>
      <c r="D33" s="10">
        <v>17</v>
      </c>
      <c r="E33" s="11">
        <v>38.403584229390681</v>
      </c>
      <c r="F33" s="10">
        <v>45328</v>
      </c>
      <c r="G33" s="12">
        <v>10.05666666666667</v>
      </c>
      <c r="H33" s="10">
        <v>20817.998</v>
      </c>
      <c r="I33" s="10">
        <v>0</v>
      </c>
      <c r="J33" s="10">
        <v>0</v>
      </c>
      <c r="K33" s="10">
        <v>11329.97</v>
      </c>
      <c r="L33" s="10">
        <v>16497519</v>
      </c>
      <c r="M33" s="10">
        <v>64152.082000000002</v>
      </c>
      <c r="N33" s="10">
        <v>0</v>
      </c>
      <c r="O33" s="10">
        <v>17810.455000000002</v>
      </c>
      <c r="P33" s="10">
        <f t="shared" si="0"/>
        <v>130608.024</v>
      </c>
      <c r="Q33" s="10">
        <f>O33+J33+K33</f>
        <v>29140.425000000003</v>
      </c>
      <c r="R33" s="10">
        <v>40.873333333333328</v>
      </c>
      <c r="S33" s="13">
        <f>I33+H33+N33+M33</f>
        <v>84970.08</v>
      </c>
      <c r="T33" s="6">
        <v>99911</v>
      </c>
      <c r="U33">
        <v>138.80277810313339</v>
      </c>
      <c r="V33">
        <f>(C33/U33)*100</f>
        <v>0.16201404833043717</v>
      </c>
      <c r="W33">
        <f>(G33/U33)*100</f>
        <v>7.2452920641072147</v>
      </c>
      <c r="X33">
        <f t="shared" si="3"/>
        <v>0.13073209975864847</v>
      </c>
      <c r="Y33">
        <f>(B33/U33)*100</f>
        <v>7.8218895531997346E-2</v>
      </c>
      <c r="Z33">
        <f t="shared" si="1"/>
        <v>8.3795152798439826E-2</v>
      </c>
      <c r="AA33">
        <f t="shared" si="2"/>
        <v>29.447057106424467</v>
      </c>
    </row>
    <row r="34" spans="1:27" x14ac:dyDescent="0.2">
      <c r="A34" s="9">
        <v>42979</v>
      </c>
      <c r="B34" s="10">
        <v>0.10453999999999999</v>
      </c>
      <c r="C34" s="10">
        <v>0.22084999999999999</v>
      </c>
      <c r="D34" s="10">
        <v>32</v>
      </c>
      <c r="E34" s="11">
        <v>48.394982078853047</v>
      </c>
      <c r="F34" s="10">
        <v>41554</v>
      </c>
      <c r="G34" s="12">
        <v>11.37333333333333</v>
      </c>
      <c r="H34" s="10">
        <v>22908.522000000001</v>
      </c>
      <c r="I34" s="10">
        <v>0</v>
      </c>
      <c r="J34" s="10">
        <v>0</v>
      </c>
      <c r="K34" s="10">
        <v>19066.055</v>
      </c>
      <c r="L34" s="10">
        <v>11350745</v>
      </c>
      <c r="M34" s="10">
        <v>76765.395999999993</v>
      </c>
      <c r="N34" s="10">
        <v>0</v>
      </c>
      <c r="O34" s="10">
        <v>27192.519</v>
      </c>
      <c r="P34" s="10">
        <f t="shared" si="0"/>
        <v>157283.23699999999</v>
      </c>
      <c r="Q34" s="10">
        <f>O34+J34+K34</f>
        <v>46258.574000000001</v>
      </c>
      <c r="R34" s="10">
        <v>42.286666666666669</v>
      </c>
      <c r="S34" s="13">
        <f>I34+H34+N34+M34</f>
        <v>99673.917999999991</v>
      </c>
      <c r="T34" s="6">
        <v>99911</v>
      </c>
      <c r="U34">
        <v>139.06436401653681</v>
      </c>
      <c r="V34">
        <f>(C34/U34)*100</f>
        <v>0.15881135441264999</v>
      </c>
      <c r="W34">
        <f>(G34/U34)*100</f>
        <v>8.1784671535123632</v>
      </c>
      <c r="X34">
        <f t="shared" si="3"/>
        <v>-1.9768001298597907E-2</v>
      </c>
      <c r="Y34">
        <f>(B34/U34)*100</f>
        <v>7.5173823818421692E-2</v>
      </c>
      <c r="Z34">
        <f t="shared" si="1"/>
        <v>8.3637530594228293E-2</v>
      </c>
      <c r="AA34">
        <f t="shared" si="2"/>
        <v>30.407981919536308</v>
      </c>
    </row>
    <row r="35" spans="1:27" x14ac:dyDescent="0.2">
      <c r="A35" s="9">
        <v>43070</v>
      </c>
      <c r="B35" s="10">
        <v>9.3850000000000003E-2</v>
      </c>
      <c r="C35" s="10">
        <v>0.21016000000000001</v>
      </c>
      <c r="D35" s="10">
        <v>-27</v>
      </c>
      <c r="E35" s="11">
        <v>7.161290322580645</v>
      </c>
      <c r="F35" s="10">
        <v>46889</v>
      </c>
      <c r="G35" s="12">
        <v>10.073333333333331</v>
      </c>
      <c r="H35" s="10">
        <v>25701.620999999999</v>
      </c>
      <c r="I35" s="10">
        <v>0</v>
      </c>
      <c r="J35" s="10">
        <v>0</v>
      </c>
      <c r="K35" s="10">
        <v>19442.831999999999</v>
      </c>
      <c r="L35" s="10">
        <v>16438974</v>
      </c>
      <c r="M35" s="10">
        <v>84838.803</v>
      </c>
      <c r="N35" s="10">
        <v>0</v>
      </c>
      <c r="O35" s="10">
        <v>29447.455999999998</v>
      </c>
      <c r="P35" s="10">
        <f t="shared" si="0"/>
        <v>175869.68599999999</v>
      </c>
      <c r="Q35" s="10">
        <f>O35+J35+K35</f>
        <v>48890.288</v>
      </c>
      <c r="R35" s="10">
        <v>52.293333333333329</v>
      </c>
      <c r="S35" s="13">
        <f>I35+H35+N35+M35</f>
        <v>110540.424</v>
      </c>
      <c r="T35" s="6">
        <v>99911</v>
      </c>
      <c r="U35">
        <v>139.06436401653681</v>
      </c>
      <c r="V35">
        <f>(C35/U35)*100</f>
        <v>0.15112426644040083</v>
      </c>
      <c r="W35">
        <f>(G35/U35)*100</f>
        <v>7.2436482233043273</v>
      </c>
      <c r="X35">
        <f t="shared" si="3"/>
        <v>-4.8403894045732303E-2</v>
      </c>
      <c r="Y35">
        <f>(B35/U35)*100</f>
        <v>6.7486735846172527E-2</v>
      </c>
      <c r="Z35">
        <f t="shared" si="1"/>
        <v>8.3637530594228307E-2</v>
      </c>
      <c r="AA35">
        <f t="shared" si="2"/>
        <v>37.603690710522272</v>
      </c>
    </row>
    <row r="36" spans="1:27" x14ac:dyDescent="0.2">
      <c r="A36" s="9">
        <v>43160</v>
      </c>
      <c r="B36" s="10">
        <v>9.4670000000000004E-2</v>
      </c>
      <c r="C36" s="10">
        <v>0.21098</v>
      </c>
      <c r="D36" s="10">
        <v>-33</v>
      </c>
      <c r="E36" s="11">
        <v>-5.8302611367127488</v>
      </c>
      <c r="F36" s="10">
        <v>45984</v>
      </c>
      <c r="G36" s="12">
        <v>9.8833333333333329</v>
      </c>
      <c r="H36" s="10">
        <v>25216.634999999998</v>
      </c>
      <c r="I36" s="10">
        <v>0</v>
      </c>
      <c r="J36" s="10">
        <v>0</v>
      </c>
      <c r="K36" s="10">
        <v>16398.777999999998</v>
      </c>
      <c r="L36" s="10">
        <v>18408361</v>
      </c>
      <c r="M36" s="10">
        <v>89278.460999999996</v>
      </c>
      <c r="N36" s="10">
        <v>0</v>
      </c>
      <c r="O36" s="10">
        <v>32958.773999999998</v>
      </c>
      <c r="P36" s="10">
        <f t="shared" si="0"/>
        <v>182261.00899999999</v>
      </c>
      <c r="Q36" s="10">
        <f>O36+J36+K36</f>
        <v>49357.551999999996</v>
      </c>
      <c r="R36" s="10">
        <v>59.16</v>
      </c>
      <c r="S36" s="13">
        <f>I36+H36+N36+M36</f>
        <v>114495.09599999999</v>
      </c>
      <c r="T36" s="6">
        <v>98749</v>
      </c>
      <c r="U36">
        <v>133.75889847603429</v>
      </c>
      <c r="V36">
        <f>(C36/U36)*100</f>
        <v>0.15773156208953193</v>
      </c>
      <c r="W36">
        <f>(G36/U36)*100</f>
        <v>7.3889165101820424</v>
      </c>
      <c r="X36">
        <f t="shared" si="3"/>
        <v>4.3720944390733089E-2</v>
      </c>
      <c r="Y36">
        <f>(B36/U36)*100</f>
        <v>7.0776599597193984E-2</v>
      </c>
      <c r="Z36">
        <f t="shared" si="1"/>
        <v>8.6954962492337945E-2</v>
      </c>
      <c r="AA36">
        <f t="shared" si="2"/>
        <v>44.228833127389841</v>
      </c>
    </row>
    <row r="37" spans="1:27" x14ac:dyDescent="0.2">
      <c r="A37" s="9">
        <v>43252</v>
      </c>
      <c r="B37" s="10">
        <v>0.11226999999999999</v>
      </c>
      <c r="C37" s="10">
        <v>0.22858000000000001</v>
      </c>
      <c r="D37" s="10">
        <v>-4</v>
      </c>
      <c r="E37" s="11">
        <v>35.800716845878142</v>
      </c>
      <c r="F37" s="10">
        <v>43816</v>
      </c>
      <c r="G37" s="12">
        <v>10.526666666666671</v>
      </c>
      <c r="H37" s="10">
        <v>36199.845999999998</v>
      </c>
      <c r="I37" s="10">
        <v>0</v>
      </c>
      <c r="J37" s="10">
        <v>0</v>
      </c>
      <c r="K37" s="10">
        <v>10536.781000000001</v>
      </c>
      <c r="L37" s="10">
        <v>18302581</v>
      </c>
      <c r="M37" s="10">
        <v>40576.089</v>
      </c>
      <c r="N37" s="10">
        <v>0</v>
      </c>
      <c r="O37" s="10">
        <v>28495.038</v>
      </c>
      <c r="P37" s="10">
        <f t="shared" si="0"/>
        <v>134110.33499999999</v>
      </c>
      <c r="Q37" s="10">
        <f>O37+J37+K37</f>
        <v>39031.819000000003</v>
      </c>
      <c r="R37" s="10">
        <v>64.396666666666661</v>
      </c>
      <c r="S37" s="13">
        <f>I37+H37+N37+M37</f>
        <v>76775.934999999998</v>
      </c>
      <c r="T37" s="6">
        <v>98749</v>
      </c>
      <c r="U37">
        <v>133.75889847603429</v>
      </c>
      <c r="V37">
        <f>(C37/U37)*100</f>
        <v>0.17088956518354917</v>
      </c>
      <c r="W37">
        <f>(G37/U37)*100</f>
        <v>7.8698813960050238</v>
      </c>
      <c r="X37">
        <f t="shared" si="3"/>
        <v>8.3420229405630722E-2</v>
      </c>
      <c r="Y37">
        <f>(B37/U37)*100</f>
        <v>8.3934602691211238E-2</v>
      </c>
      <c r="Z37">
        <f t="shared" si="1"/>
        <v>8.6954962492337931E-2</v>
      </c>
      <c r="AA37">
        <f t="shared" si="2"/>
        <v>48.143837457068081</v>
      </c>
    </row>
    <row r="38" spans="1:27" x14ac:dyDescent="0.2">
      <c r="A38" s="9">
        <v>43344</v>
      </c>
      <c r="B38" s="10">
        <v>0.11071</v>
      </c>
      <c r="C38" s="10">
        <v>0.22702</v>
      </c>
      <c r="D38" s="10">
        <v>27</v>
      </c>
      <c r="E38" s="11">
        <v>47.02078853046595</v>
      </c>
      <c r="F38" s="10">
        <v>39643</v>
      </c>
      <c r="G38" s="12">
        <v>10.97666666666667</v>
      </c>
      <c r="H38" s="10">
        <v>30745.416000000001</v>
      </c>
      <c r="I38" s="10">
        <v>0</v>
      </c>
      <c r="J38" s="10">
        <v>0</v>
      </c>
      <c r="K38" s="10">
        <v>25900.513999999999</v>
      </c>
      <c r="L38" s="10">
        <v>12847768</v>
      </c>
      <c r="M38" s="10">
        <v>50300.883000000002</v>
      </c>
      <c r="N38" s="10">
        <v>0</v>
      </c>
      <c r="O38" s="10">
        <v>51120.803999999996</v>
      </c>
      <c r="P38" s="10">
        <f t="shared" si="0"/>
        <v>170915.38500000001</v>
      </c>
      <c r="Q38" s="10">
        <f>O38+J38+K38</f>
        <v>77021.317999999999</v>
      </c>
      <c r="R38" s="10">
        <v>67.81</v>
      </c>
      <c r="S38" s="13">
        <f>I38+H38+N38+M38</f>
        <v>81046.298999999999</v>
      </c>
      <c r="T38" s="6">
        <v>98749</v>
      </c>
      <c r="U38">
        <v>155.44970652923649</v>
      </c>
      <c r="V38">
        <f>(C38/U38)*100</f>
        <v>0.14604080320814425</v>
      </c>
      <c r="W38">
        <f>(G38/U38)*100</f>
        <v>7.0612334444016547</v>
      </c>
      <c r="X38">
        <f t="shared" si="3"/>
        <v>-0.14540830476521693</v>
      </c>
      <c r="Y38">
        <f>(B38/U38)*100</f>
        <v>7.1219175945615582E-2</v>
      </c>
      <c r="Z38">
        <f t="shared" si="1"/>
        <v>7.4821627262528667E-2</v>
      </c>
      <c r="AA38">
        <f t="shared" si="2"/>
        <v>43.621825678549293</v>
      </c>
    </row>
    <row r="39" spans="1:27" x14ac:dyDescent="0.2">
      <c r="A39" s="9">
        <v>43435</v>
      </c>
      <c r="B39" s="10">
        <v>0.10502</v>
      </c>
      <c r="C39" s="10">
        <v>0.22133</v>
      </c>
      <c r="D39" s="10">
        <v>-25</v>
      </c>
      <c r="E39" s="11">
        <v>6.9810035842293887</v>
      </c>
      <c r="F39" s="10">
        <v>45383</v>
      </c>
      <c r="G39" s="12">
        <v>9.6033333333333335</v>
      </c>
      <c r="H39" s="10">
        <v>20293.32</v>
      </c>
      <c r="I39" s="10">
        <v>0</v>
      </c>
      <c r="J39" s="10">
        <v>0</v>
      </c>
      <c r="K39" s="10">
        <v>34753.478999999999</v>
      </c>
      <c r="L39" s="10">
        <v>15955290</v>
      </c>
      <c r="M39" s="10">
        <v>85763.986999999994</v>
      </c>
      <c r="N39" s="10">
        <v>0</v>
      </c>
      <c r="O39" s="10">
        <v>56927.195</v>
      </c>
      <c r="P39" s="10">
        <f t="shared" si="0"/>
        <v>213693.27100000001</v>
      </c>
      <c r="Q39" s="10">
        <f>O39+J39+K39</f>
        <v>91680.673999999999</v>
      </c>
      <c r="R39" s="10">
        <v>58.933333333333337</v>
      </c>
      <c r="S39" s="13">
        <f>I39+H39+N39+M39</f>
        <v>106057.307</v>
      </c>
      <c r="T39" s="6">
        <v>98749</v>
      </c>
      <c r="U39">
        <v>155.44970652923649</v>
      </c>
      <c r="V39">
        <f>(C39/U39)*100</f>
        <v>0.14238045535220933</v>
      </c>
      <c r="W39">
        <f>(G39/U39)*100</f>
        <v>6.1777751452539205</v>
      </c>
      <c r="X39">
        <f t="shared" si="3"/>
        <v>-2.5063871024579437E-2</v>
      </c>
      <c r="Y39">
        <f>(B39/U39)*100</f>
        <v>6.7558828089680681E-2</v>
      </c>
      <c r="Z39">
        <f t="shared" si="1"/>
        <v>7.4821627262528653E-2</v>
      </c>
      <c r="AA39">
        <f t="shared" si="2"/>
        <v>37.911511477990047</v>
      </c>
    </row>
    <row r="40" spans="1:27" x14ac:dyDescent="0.2">
      <c r="A40" s="9">
        <v>43525</v>
      </c>
      <c r="B40" s="10">
        <v>8.6480000000000001E-2</v>
      </c>
      <c r="C40" s="10">
        <v>0.20805999999999999</v>
      </c>
      <c r="D40" s="10">
        <v>-44</v>
      </c>
      <c r="E40" s="11">
        <v>-2.2265745007680491</v>
      </c>
      <c r="F40" s="10">
        <v>43951</v>
      </c>
      <c r="G40" s="12">
        <v>9.4433333333333334</v>
      </c>
      <c r="H40" s="10">
        <v>15195.562</v>
      </c>
      <c r="I40" s="10">
        <v>0</v>
      </c>
      <c r="J40" s="10">
        <v>0</v>
      </c>
      <c r="K40" s="10">
        <v>36228.1</v>
      </c>
      <c r="L40" s="10">
        <v>15226584</v>
      </c>
      <c r="M40" s="10">
        <v>82781.289000000004</v>
      </c>
      <c r="N40" s="10">
        <v>0</v>
      </c>
      <c r="O40" s="10">
        <v>72087.517999999996</v>
      </c>
      <c r="P40" s="10">
        <f t="shared" si="0"/>
        <v>221519.05299999999</v>
      </c>
      <c r="Q40" s="10">
        <f>O40+J40+K40</f>
        <v>108315.61799999999</v>
      </c>
      <c r="R40" s="10">
        <v>56.833333333333343</v>
      </c>
      <c r="S40" s="13">
        <f>I40+H40+N40+M40</f>
        <v>97976.85100000001</v>
      </c>
      <c r="T40" s="6">
        <v>98088</v>
      </c>
      <c r="U40">
        <v>168.4856214509125</v>
      </c>
      <c r="V40">
        <f>(C40/U40)*100</f>
        <v>0.12348828238771539</v>
      </c>
      <c r="W40">
        <f>(G40/U40)*100</f>
        <v>5.6048304015572059</v>
      </c>
      <c r="X40">
        <f t="shared" si="3"/>
        <v>-0.1326879656183147</v>
      </c>
      <c r="Y40">
        <f>(B40/U40)*100</f>
        <v>5.1327822074832385E-2</v>
      </c>
      <c r="Z40">
        <f t="shared" si="1"/>
        <v>7.2160460312883007E-2</v>
      </c>
      <c r="AA40">
        <f t="shared" si="2"/>
        <v>33.731859635210157</v>
      </c>
    </row>
    <row r="41" spans="1:27" x14ac:dyDescent="0.2">
      <c r="A41" s="9">
        <v>43617</v>
      </c>
      <c r="B41" s="10">
        <v>0.10129000000000001</v>
      </c>
      <c r="C41" s="10">
        <v>0.22287000000000001</v>
      </c>
      <c r="D41" s="10">
        <v>12</v>
      </c>
      <c r="E41" s="11">
        <v>40.261290322580642</v>
      </c>
      <c r="F41" s="10">
        <v>42594</v>
      </c>
      <c r="G41" s="12">
        <v>9.93</v>
      </c>
      <c r="H41" s="10">
        <v>27071.634999999998</v>
      </c>
      <c r="I41" s="10">
        <v>0</v>
      </c>
      <c r="J41" s="10">
        <v>0</v>
      </c>
      <c r="K41" s="10">
        <v>19409.558000000001</v>
      </c>
      <c r="L41" s="10">
        <v>15659892</v>
      </c>
      <c r="M41" s="10">
        <v>71522.726999999999</v>
      </c>
      <c r="N41" s="10">
        <v>0</v>
      </c>
      <c r="O41" s="10">
        <v>32189.611000000001</v>
      </c>
      <c r="P41" s="10">
        <f t="shared" si="0"/>
        <v>165853.42299999998</v>
      </c>
      <c r="Q41" s="10">
        <f>O41+J41+K41</f>
        <v>51599.169000000002</v>
      </c>
      <c r="R41" s="10">
        <v>61.036666666666669</v>
      </c>
      <c r="S41" s="13">
        <f>I41+H41+N41+M41</f>
        <v>98594.361999999994</v>
      </c>
      <c r="T41" s="6">
        <v>98088</v>
      </c>
      <c r="U41">
        <v>168.4856214509125</v>
      </c>
      <c r="V41">
        <f>(C41/U41)*100</f>
        <v>0.13227834997476753</v>
      </c>
      <c r="W41">
        <f>(G41/U41)*100</f>
        <v>5.8936779972604718</v>
      </c>
      <c r="X41">
        <f t="shared" si="3"/>
        <v>7.1181389983658708E-2</v>
      </c>
      <c r="Y41">
        <f>(B41/U41)*100</f>
        <v>6.0117889661884513E-2</v>
      </c>
      <c r="Z41">
        <f t="shared" si="1"/>
        <v>7.2160460312883021E-2</v>
      </c>
      <c r="AA41">
        <f t="shared" si="2"/>
        <v>36.226632362482881</v>
      </c>
    </row>
    <row r="42" spans="1:27" x14ac:dyDescent="0.2">
      <c r="A42" s="9">
        <v>43709</v>
      </c>
      <c r="B42" s="10">
        <v>9.6390000000000003E-2</v>
      </c>
      <c r="C42" s="10">
        <v>0.21965999999999999</v>
      </c>
      <c r="D42" s="10">
        <v>27</v>
      </c>
      <c r="E42" s="11">
        <v>47.470250896057337</v>
      </c>
      <c r="F42" s="10">
        <v>39200</v>
      </c>
      <c r="G42" s="12">
        <v>11.03333333333333</v>
      </c>
      <c r="H42" s="10">
        <v>28594.646000000001</v>
      </c>
      <c r="I42" s="10">
        <v>0</v>
      </c>
      <c r="J42" s="10">
        <v>0</v>
      </c>
      <c r="K42" s="10">
        <v>23698.324000000001</v>
      </c>
      <c r="L42" s="10">
        <v>13316541</v>
      </c>
      <c r="M42" s="10">
        <v>84019.722999999998</v>
      </c>
      <c r="N42" s="10">
        <v>0</v>
      </c>
      <c r="O42" s="10">
        <v>64409.146999999997</v>
      </c>
      <c r="P42" s="10">
        <f t="shared" si="0"/>
        <v>214038.38099999999</v>
      </c>
      <c r="Q42" s="10">
        <f>O42+J42+K42</f>
        <v>88107.47099999999</v>
      </c>
      <c r="R42" s="10">
        <v>55.153333333333329</v>
      </c>
      <c r="S42" s="13">
        <f>I42+H42+N42+M42</f>
        <v>112614.36900000001</v>
      </c>
      <c r="T42" s="6">
        <v>98088</v>
      </c>
      <c r="U42">
        <v>160.63283835899301</v>
      </c>
      <c r="V42">
        <f>(C42/U42)*100</f>
        <v>0.13674663427728839</v>
      </c>
      <c r="W42">
        <f>(G42/U42)*100</f>
        <v>6.8686661121403452</v>
      </c>
      <c r="X42">
        <f t="shared" si="3"/>
        <v>3.3779407615631703E-2</v>
      </c>
      <c r="Y42">
        <f>(B42/U42)*100</f>
        <v>6.0006410261257533E-2</v>
      </c>
      <c r="Z42">
        <f t="shared" si="1"/>
        <v>7.6740224016030867E-2</v>
      </c>
      <c r="AA42">
        <f t="shared" si="2"/>
        <v>34.335030057847185</v>
      </c>
    </row>
    <row r="43" spans="1:27" x14ac:dyDescent="0.2">
      <c r="A43" s="9">
        <v>43800</v>
      </c>
      <c r="B43" s="10">
        <v>9.1770000000000004E-2</v>
      </c>
      <c r="C43" s="10">
        <v>0.21504000000000001</v>
      </c>
      <c r="D43" s="10">
        <v>-40</v>
      </c>
      <c r="E43" s="11">
        <v>6.1817204301075277</v>
      </c>
      <c r="F43" s="10">
        <v>44156</v>
      </c>
      <c r="G43" s="12">
        <v>10.133333333333329</v>
      </c>
      <c r="H43" s="10">
        <v>38582.322</v>
      </c>
      <c r="I43" s="10">
        <v>0</v>
      </c>
      <c r="J43" s="10">
        <v>0</v>
      </c>
      <c r="K43" s="10">
        <v>23392.701000000001</v>
      </c>
      <c r="L43" s="10">
        <v>15902983</v>
      </c>
      <c r="M43" s="10">
        <v>101338.584</v>
      </c>
      <c r="N43" s="10">
        <v>0</v>
      </c>
      <c r="O43" s="10">
        <v>62886.553</v>
      </c>
      <c r="P43" s="10">
        <f t="shared" si="0"/>
        <v>242103.14300000004</v>
      </c>
      <c r="Q43" s="10">
        <f>O43+J43+K43</f>
        <v>86279.254000000001</v>
      </c>
      <c r="R43" s="10">
        <v>56.5</v>
      </c>
      <c r="S43" s="13">
        <f>I43+H43+N43+M43</f>
        <v>139920.90600000002</v>
      </c>
      <c r="T43" s="6">
        <v>98088</v>
      </c>
      <c r="U43">
        <v>160.63283835899301</v>
      </c>
      <c r="V43">
        <f>(C43/U43)*100</f>
        <v>0.13387051003818673</v>
      </c>
      <c r="W43">
        <f>(G43/U43)*100</f>
        <v>6.3083821694582012</v>
      </c>
      <c r="X43">
        <f t="shared" si="3"/>
        <v>-2.1032504780114685E-2</v>
      </c>
      <c r="Y43">
        <f>(B43/U43)*100</f>
        <v>5.7130286022155856E-2</v>
      </c>
      <c r="Z43">
        <f t="shared" si="1"/>
        <v>7.6740224016030867E-2</v>
      </c>
      <c r="AA43">
        <f t="shared" si="2"/>
        <v>35.173380846156761</v>
      </c>
    </row>
    <row r="44" spans="1:27" x14ac:dyDescent="0.2">
      <c r="A44" s="9">
        <v>43891</v>
      </c>
      <c r="B44" s="10">
        <v>0.10997999999999999</v>
      </c>
      <c r="C44" s="10">
        <v>0.23694999999999999</v>
      </c>
      <c r="D44" s="10">
        <v>-43</v>
      </c>
      <c r="E44" s="11">
        <v>-16.535038932146829</v>
      </c>
      <c r="F44" s="10">
        <v>43345</v>
      </c>
      <c r="G44" s="12">
        <v>9.7899999999999991</v>
      </c>
      <c r="H44" s="10">
        <v>54382.137999999999</v>
      </c>
      <c r="I44" s="10">
        <v>0</v>
      </c>
      <c r="J44" s="10">
        <v>0</v>
      </c>
      <c r="K44" s="10">
        <v>23695.887999999999</v>
      </c>
      <c r="L44" s="10">
        <v>12289173</v>
      </c>
      <c r="M44" s="10">
        <v>102319.755</v>
      </c>
      <c r="N44" s="10">
        <v>0</v>
      </c>
      <c r="O44" s="10">
        <v>63874.567000000003</v>
      </c>
      <c r="P44" s="10">
        <f t="shared" si="0"/>
        <v>256561.52100000001</v>
      </c>
      <c r="Q44" s="10">
        <f>O44+J44+K44</f>
        <v>87570.455000000002</v>
      </c>
      <c r="R44" s="10">
        <v>46.47</v>
      </c>
      <c r="S44" s="13">
        <f>I44+H44+N44+M44</f>
        <v>156701.89300000001</v>
      </c>
      <c r="T44" s="6">
        <v>95337</v>
      </c>
      <c r="U44">
        <v>150.89819839751519</v>
      </c>
      <c r="V44">
        <f>(C44/U44)*100</f>
        <v>0.15702639429517656</v>
      </c>
      <c r="W44">
        <f>(G44/U44)*100</f>
        <v>6.4878176836876067</v>
      </c>
      <c r="X44">
        <f t="shared" si="3"/>
        <v>0.17297225692487905</v>
      </c>
      <c r="Y44">
        <f>(B44/U44)*100</f>
        <v>7.2883573937892035E-2</v>
      </c>
      <c r="Z44">
        <f t="shared" si="1"/>
        <v>8.4142820357284528E-2</v>
      </c>
      <c r="AA44">
        <f t="shared" si="2"/>
        <v>30.795596298361911</v>
      </c>
    </row>
    <row r="45" spans="1:27" x14ac:dyDescent="0.2">
      <c r="A45" s="9">
        <v>43983</v>
      </c>
      <c r="B45" s="10">
        <v>0.10965</v>
      </c>
      <c r="C45" s="10">
        <v>0.23662</v>
      </c>
      <c r="D45" s="10">
        <v>-5</v>
      </c>
      <c r="E45" s="11">
        <v>36.93440860215054</v>
      </c>
      <c r="F45" s="10">
        <v>37244</v>
      </c>
      <c r="G45" s="12">
        <v>10.33</v>
      </c>
      <c r="H45" s="10">
        <v>44175.069000000003</v>
      </c>
      <c r="I45" s="10">
        <v>0</v>
      </c>
      <c r="J45" s="10">
        <v>0</v>
      </c>
      <c r="K45" s="10">
        <v>26476.922999999999</v>
      </c>
      <c r="L45" s="10">
        <v>8650310</v>
      </c>
      <c r="M45" s="10">
        <v>83984.141999999993</v>
      </c>
      <c r="N45" s="10">
        <v>0</v>
      </c>
      <c r="O45" s="10">
        <v>57050.644999999997</v>
      </c>
      <c r="P45" s="10">
        <f t="shared" si="0"/>
        <v>220337.08899999998</v>
      </c>
      <c r="Q45" s="10">
        <f>O45+J45+K45</f>
        <v>83527.567999999999</v>
      </c>
      <c r="R45" s="10">
        <v>19.68333333333333</v>
      </c>
      <c r="S45" s="13">
        <f>I45+H45+N45+M45</f>
        <v>128159.211</v>
      </c>
      <c r="T45" s="6">
        <v>95337</v>
      </c>
      <c r="U45">
        <v>150.89819839751519</v>
      </c>
      <c r="V45">
        <f>(C45/U45)*100</f>
        <v>0.15680770381145676</v>
      </c>
      <c r="W45">
        <f>(G45/U45)*100</f>
        <v>6.8456748388654729</v>
      </c>
      <c r="X45">
        <f t="shared" si="3"/>
        <v>-1.3926988816206002E-3</v>
      </c>
      <c r="Y45">
        <f>(B45/U45)*100</f>
        <v>7.2664883454172227E-2</v>
      </c>
      <c r="Z45">
        <f t="shared" si="1"/>
        <v>8.4142820357284528E-2</v>
      </c>
      <c r="AA45">
        <f t="shared" si="2"/>
        <v>13.044114205711718</v>
      </c>
    </row>
    <row r="46" spans="1:27" x14ac:dyDescent="0.2">
      <c r="A46" s="9">
        <v>44075</v>
      </c>
      <c r="B46" s="10">
        <v>7.0949999999999999E-2</v>
      </c>
      <c r="C46" s="10">
        <v>0.19792000000000001</v>
      </c>
      <c r="D46" s="10">
        <v>29</v>
      </c>
      <c r="E46" s="11">
        <v>46.991039426523287</v>
      </c>
      <c r="F46" s="10">
        <v>40788</v>
      </c>
      <c r="G46" s="12">
        <v>10.5</v>
      </c>
      <c r="H46" s="10">
        <v>64662.413999999997</v>
      </c>
      <c r="I46" s="10">
        <v>0</v>
      </c>
      <c r="J46" s="10">
        <v>0</v>
      </c>
      <c r="K46" s="10">
        <v>29227.968000000001</v>
      </c>
      <c r="L46" s="10">
        <v>9281950</v>
      </c>
      <c r="M46" s="10">
        <v>99518.73</v>
      </c>
      <c r="N46" s="10">
        <v>0</v>
      </c>
      <c r="O46" s="10">
        <v>35870.258000000002</v>
      </c>
      <c r="P46" s="10">
        <f t="shared" si="0"/>
        <v>238561.32</v>
      </c>
      <c r="Q46" s="10">
        <f>O46+J46+K46</f>
        <v>65098.226000000002</v>
      </c>
      <c r="R46" s="10">
        <v>32.923333333333332</v>
      </c>
      <c r="S46" s="13">
        <f>I46+H46+N46+M46</f>
        <v>164181.144</v>
      </c>
      <c r="T46" s="6">
        <v>95337</v>
      </c>
      <c r="U46">
        <v>154.98379729043839</v>
      </c>
      <c r="V46">
        <f>(C46/U46)*100</f>
        <v>0.12770367190648937</v>
      </c>
      <c r="W46">
        <f>(G46/U46)*100</f>
        <v>6.774901753325274</v>
      </c>
      <c r="X46">
        <f t="shared" si="3"/>
        <v>-0.18560332941270305</v>
      </c>
      <c r="Y46">
        <f>(B46/U46)*100</f>
        <v>4.5778978990326499E-2</v>
      </c>
      <c r="Z46">
        <f t="shared" si="1"/>
        <v>8.1924692916162875E-2</v>
      </c>
      <c r="AA46">
        <f t="shared" si="2"/>
        <v>21.243080830982137</v>
      </c>
    </row>
    <row r="47" spans="1:27" x14ac:dyDescent="0.2">
      <c r="A47" s="9">
        <v>44166</v>
      </c>
      <c r="B47" s="10">
        <v>9.6140000000000003E-2</v>
      </c>
      <c r="C47" s="10">
        <v>0.22311</v>
      </c>
      <c r="D47" s="10">
        <v>-29</v>
      </c>
      <c r="E47" s="11">
        <v>0.92258064516129201</v>
      </c>
      <c r="F47" s="10">
        <v>42502</v>
      </c>
      <c r="G47" s="12">
        <v>9.7633333333333336</v>
      </c>
      <c r="H47" s="10">
        <v>22361.308000000001</v>
      </c>
      <c r="I47" s="10">
        <v>0</v>
      </c>
      <c r="J47" s="10">
        <v>0</v>
      </c>
      <c r="K47" s="10">
        <v>39839.622000000003</v>
      </c>
      <c r="L47" s="10">
        <v>12348449</v>
      </c>
      <c r="M47" s="10">
        <v>98819.672000000006</v>
      </c>
      <c r="N47" s="10">
        <v>0</v>
      </c>
      <c r="O47" s="10">
        <v>72382.900999999998</v>
      </c>
      <c r="P47" s="10">
        <f t="shared" si="0"/>
        <v>245751.95200000002</v>
      </c>
      <c r="Q47" s="10">
        <f>O47+J47+K47</f>
        <v>112222.523</v>
      </c>
      <c r="R47" s="10">
        <v>35.383333333333333</v>
      </c>
      <c r="S47" s="13">
        <f>I47+H47+N47+M47</f>
        <v>121180.98000000001</v>
      </c>
      <c r="T47" s="6">
        <v>95337</v>
      </c>
      <c r="U47">
        <v>154.98379729043839</v>
      </c>
      <c r="V47">
        <f>(C47/U47)*100</f>
        <v>0.14395698382708591</v>
      </c>
      <c r="W47">
        <f>(G47/U47)*100</f>
        <v>6.2995832493618193</v>
      </c>
      <c r="X47">
        <f t="shared" si="3"/>
        <v>0.12727364591754239</v>
      </c>
      <c r="Y47">
        <f>(B47/U47)*100</f>
        <v>6.2032290910923035E-2</v>
      </c>
      <c r="Z47">
        <f t="shared" si="1"/>
        <v>8.1924692916162875E-2</v>
      </c>
      <c r="AA47">
        <f t="shared" si="2"/>
        <v>22.830343527475488</v>
      </c>
    </row>
    <row r="48" spans="1:27" x14ac:dyDescent="0.2">
      <c r="A48" s="9">
        <v>44256</v>
      </c>
      <c r="B48" s="10">
        <v>8.1720000000000001E-2</v>
      </c>
      <c r="C48" s="10">
        <v>0.20868999999999999</v>
      </c>
      <c r="D48" s="10">
        <v>-42</v>
      </c>
      <c r="E48" s="11">
        <v>-12.836789554531491</v>
      </c>
      <c r="F48" s="10">
        <v>41037</v>
      </c>
      <c r="G48" s="12">
        <v>9.6966666666666654</v>
      </c>
      <c r="H48" s="10">
        <v>21665.056</v>
      </c>
      <c r="I48" s="10">
        <v>0</v>
      </c>
      <c r="J48" s="10">
        <v>0</v>
      </c>
      <c r="K48" s="10">
        <v>24535.125</v>
      </c>
      <c r="L48" s="10">
        <v>13297048</v>
      </c>
      <c r="M48" s="10">
        <v>100698.908</v>
      </c>
      <c r="N48" s="10">
        <v>0</v>
      </c>
      <c r="O48" s="10">
        <v>75964.565000000002</v>
      </c>
      <c r="P48" s="10">
        <f t="shared" si="0"/>
        <v>236160.70199999999</v>
      </c>
      <c r="Q48" s="10">
        <f>O48+J48+K48</f>
        <v>100499.69</v>
      </c>
      <c r="R48" s="10">
        <v>51.859999999999992</v>
      </c>
      <c r="S48" s="13">
        <f>I48+H48+N48+M48</f>
        <v>122363.96399999999</v>
      </c>
      <c r="T48" s="6">
        <v>95593</v>
      </c>
      <c r="U48">
        <v>145.7445654767327</v>
      </c>
      <c r="V48">
        <f>(C48/U48)*100</f>
        <v>0.14318887247519096</v>
      </c>
      <c r="W48">
        <f>(G48/U48)*100</f>
        <v>6.6531926147288711</v>
      </c>
      <c r="X48">
        <f t="shared" si="3"/>
        <v>-5.3357005091018263E-3</v>
      </c>
      <c r="Y48">
        <f>(B48/U48)*100</f>
        <v>5.6070701320967017E-2</v>
      </c>
      <c r="Z48">
        <f t="shared" si="1"/>
        <v>8.7118171154223947E-2</v>
      </c>
      <c r="AA48">
        <f t="shared" si="2"/>
        <v>35.582801890667511</v>
      </c>
    </row>
    <row r="49" spans="1:27" x14ac:dyDescent="0.2">
      <c r="A49" s="9">
        <v>44348</v>
      </c>
      <c r="B49" s="10">
        <v>9.6549999999999997E-2</v>
      </c>
      <c r="C49" s="10">
        <v>0.22352</v>
      </c>
      <c r="D49" s="10">
        <v>-29</v>
      </c>
      <c r="E49" s="11">
        <v>35.169175627240151</v>
      </c>
      <c r="F49" s="10">
        <v>40313</v>
      </c>
      <c r="G49" s="12">
        <v>10.32666666666667</v>
      </c>
      <c r="H49" s="10">
        <v>16201.044</v>
      </c>
      <c r="I49" s="10">
        <v>0</v>
      </c>
      <c r="J49" s="10">
        <v>0</v>
      </c>
      <c r="K49" s="10">
        <v>22655.346000000001</v>
      </c>
      <c r="L49" s="10">
        <v>5187558</v>
      </c>
      <c r="M49" s="10">
        <v>75127.346000000005</v>
      </c>
      <c r="N49" s="10">
        <v>0</v>
      </c>
      <c r="O49" s="10">
        <v>65139.983999999997</v>
      </c>
      <c r="P49" s="10">
        <f t="shared" si="0"/>
        <v>184311.27799999999</v>
      </c>
      <c r="Q49" s="10">
        <f>O49+J49+K49</f>
        <v>87795.33</v>
      </c>
      <c r="R49" s="10">
        <v>59.643333333333338</v>
      </c>
      <c r="S49" s="13">
        <f>I49+H49+N49+M49</f>
        <v>91328.39</v>
      </c>
      <c r="T49" s="6">
        <v>95593</v>
      </c>
      <c r="U49">
        <v>145.7445654767327</v>
      </c>
      <c r="V49">
        <f>(C49/U49)*100</f>
        <v>0.15336420899733905</v>
      </c>
      <c r="W49">
        <f>(G49/U49)*100</f>
        <v>7.0854557306394135</v>
      </c>
      <c r="X49">
        <f t="shared" si="3"/>
        <v>7.106234127174281E-2</v>
      </c>
      <c r="Y49">
        <f>(B49/U49)*100</f>
        <v>6.6246037843115085E-2</v>
      </c>
      <c r="Z49">
        <f t="shared" si="1"/>
        <v>8.7118171154223961E-2</v>
      </c>
      <c r="AA49">
        <f t="shared" si="2"/>
        <v>40.923195412631053</v>
      </c>
    </row>
    <row r="50" spans="1:27" x14ac:dyDescent="0.2">
      <c r="A50" s="9">
        <v>44440</v>
      </c>
      <c r="B50" s="10">
        <v>9.9779999999999994E-2</v>
      </c>
      <c r="C50" s="10">
        <v>0.22675000000000001</v>
      </c>
      <c r="D50" s="10">
        <v>17</v>
      </c>
      <c r="E50" s="11">
        <v>46.2336917562724</v>
      </c>
      <c r="F50" s="10">
        <v>37359</v>
      </c>
      <c r="G50" s="12">
        <v>10.756666666666669</v>
      </c>
      <c r="H50" s="10">
        <v>32053.947</v>
      </c>
      <c r="I50" s="10">
        <v>0</v>
      </c>
      <c r="J50" s="10">
        <v>0</v>
      </c>
      <c r="K50" s="10">
        <v>25707.258999999998</v>
      </c>
      <c r="L50" s="10">
        <v>16217403</v>
      </c>
      <c r="M50" s="10">
        <v>88979.695000000007</v>
      </c>
      <c r="N50" s="10">
        <v>0</v>
      </c>
      <c r="O50" s="10">
        <v>58254.61</v>
      </c>
      <c r="P50" s="10">
        <f t="shared" si="0"/>
        <v>221212.91399999999</v>
      </c>
      <c r="Q50" s="10">
        <f>O50+J50+K50</f>
        <v>83961.869000000006</v>
      </c>
      <c r="R50" s="10">
        <v>64.943333333333342</v>
      </c>
      <c r="S50" s="13">
        <f>I50+H50+N50+M50</f>
        <v>121033.64200000001</v>
      </c>
      <c r="T50" s="6">
        <v>95593</v>
      </c>
      <c r="U50">
        <v>145.2951409223615</v>
      </c>
      <c r="V50">
        <f>(C50/U50)*100</f>
        <v>0.15606165392768634</v>
      </c>
      <c r="W50">
        <f>(G50/U50)*100</f>
        <v>7.4033216791568393</v>
      </c>
      <c r="X50">
        <f t="shared" si="3"/>
        <v>1.7588490482770298E-2</v>
      </c>
      <c r="Y50">
        <f>(B50/U50)*100</f>
        <v>6.8674010270802846E-2</v>
      </c>
      <c r="Z50">
        <f t="shared" si="1"/>
        <v>8.7387643656883493E-2</v>
      </c>
      <c r="AA50">
        <f t="shared" si="2"/>
        <v>44.697525960648491</v>
      </c>
    </row>
    <row r="51" spans="1:27" x14ac:dyDescent="0.2">
      <c r="A51" s="9">
        <v>44531</v>
      </c>
      <c r="B51" s="10">
        <v>0.1071</v>
      </c>
      <c r="C51" s="10">
        <v>0.23407</v>
      </c>
      <c r="D51" s="10">
        <v>-40</v>
      </c>
      <c r="E51" s="11">
        <v>3.338709677419355</v>
      </c>
      <c r="F51" s="10">
        <v>40908</v>
      </c>
      <c r="G51" s="12">
        <v>9.7000000000000011</v>
      </c>
      <c r="H51" s="10">
        <v>35958.868999999999</v>
      </c>
      <c r="I51" s="10">
        <v>0</v>
      </c>
      <c r="J51" s="10">
        <v>0</v>
      </c>
      <c r="K51" s="10">
        <v>19892.012999999999</v>
      </c>
      <c r="L51" s="10">
        <v>14557900</v>
      </c>
      <c r="M51" s="10">
        <v>110726.338</v>
      </c>
      <c r="N51" s="10">
        <v>0</v>
      </c>
      <c r="O51" s="10">
        <v>74292.895000000004</v>
      </c>
      <c r="P51" s="10">
        <f t="shared" si="0"/>
        <v>255428.01499999998</v>
      </c>
      <c r="Q51" s="10">
        <f>O51+J51+K51</f>
        <v>94184.907999999996</v>
      </c>
      <c r="R51" s="10">
        <v>72.243333333333339</v>
      </c>
      <c r="S51" s="13">
        <f>I51+H51+N51+M51</f>
        <v>146685.20699999999</v>
      </c>
      <c r="T51" s="6">
        <v>95593</v>
      </c>
      <c r="U51">
        <v>145.2951409223615</v>
      </c>
      <c r="V51">
        <f>(C51/U51)*100</f>
        <v>0.16109967512614573</v>
      </c>
      <c r="W51">
        <f>(G51/U51)*100</f>
        <v>6.6760663422207625</v>
      </c>
      <c r="X51">
        <f t="shared" si="3"/>
        <v>3.2282249173098208E-2</v>
      </c>
      <c r="Y51">
        <f>(B51/U51)*100</f>
        <v>7.3712031469262224E-2</v>
      </c>
      <c r="Z51">
        <f t="shared" si="1"/>
        <v>8.7387643656883507E-2</v>
      </c>
      <c r="AA51">
        <f t="shared" si="2"/>
        <v>49.72178207386618</v>
      </c>
    </row>
    <row r="52" spans="1:27" x14ac:dyDescent="0.2">
      <c r="A52" s="9">
        <v>44621</v>
      </c>
      <c r="B52" s="10">
        <v>0.1045</v>
      </c>
      <c r="C52" s="10">
        <v>0.23147000000000001</v>
      </c>
      <c r="D52" s="10">
        <v>-47</v>
      </c>
      <c r="E52" s="11">
        <v>-9.9642857142857135</v>
      </c>
      <c r="F52" s="10">
        <v>40190</v>
      </c>
      <c r="G52" s="12">
        <v>9.7266666666666666</v>
      </c>
      <c r="H52" s="10">
        <v>22139.226999999999</v>
      </c>
      <c r="I52" s="10">
        <v>0</v>
      </c>
      <c r="J52" s="10">
        <v>0</v>
      </c>
      <c r="K52" s="10">
        <v>13602.593999999999</v>
      </c>
      <c r="L52" s="10">
        <v>7258713</v>
      </c>
      <c r="M52" s="10">
        <v>100748.152</v>
      </c>
      <c r="N52" s="10">
        <v>0</v>
      </c>
      <c r="O52" s="10">
        <v>87970.225000000006</v>
      </c>
      <c r="P52" s="10">
        <f t="shared" si="0"/>
        <v>231718.91099999999</v>
      </c>
      <c r="Q52" s="10">
        <f>O52+J52+K52</f>
        <v>101572.819</v>
      </c>
      <c r="R52" s="10">
        <v>87.923333333333332</v>
      </c>
      <c r="S52" s="13">
        <f>I52+H52+N52+M52</f>
        <v>122887.379</v>
      </c>
      <c r="T52" s="6">
        <v>95202</v>
      </c>
      <c r="U52">
        <v>137.99502856622291</v>
      </c>
      <c r="V52">
        <f>(C52/U52)*100</f>
        <v>0.16773792679706506</v>
      </c>
      <c r="W52">
        <f>(G52/U52)*100</f>
        <v>7.0485631024011148</v>
      </c>
      <c r="X52">
        <f t="shared" si="3"/>
        <v>4.120586627950297E-2</v>
      </c>
      <c r="Y52">
        <f>(B52/U52)*100</f>
        <v>7.5727365750608275E-2</v>
      </c>
      <c r="Z52">
        <f t="shared" si="1"/>
        <v>9.2010561046456787E-2</v>
      </c>
      <c r="AA52">
        <f t="shared" si="2"/>
        <v>63.71485570666011</v>
      </c>
    </row>
    <row r="53" spans="1:27" x14ac:dyDescent="0.2">
      <c r="A53" s="9">
        <v>44713</v>
      </c>
      <c r="B53" s="10">
        <v>0.12969</v>
      </c>
      <c r="C53" s="10">
        <v>0.25666</v>
      </c>
      <c r="D53" s="10">
        <v>-11</v>
      </c>
      <c r="E53" s="11">
        <v>34.501075268817203</v>
      </c>
      <c r="F53" s="10">
        <v>39687</v>
      </c>
      <c r="G53" s="12">
        <v>10.65</v>
      </c>
      <c r="H53" s="10">
        <v>41958.285000000003</v>
      </c>
      <c r="I53" s="10">
        <v>0</v>
      </c>
      <c r="J53" s="10">
        <v>0</v>
      </c>
      <c r="K53" s="10">
        <v>23299.442999999999</v>
      </c>
      <c r="L53" s="10">
        <v>14729872</v>
      </c>
      <c r="M53" s="10">
        <v>73860.96100000001</v>
      </c>
      <c r="N53" s="10">
        <v>0</v>
      </c>
      <c r="O53" s="10">
        <v>62108.072999999997</v>
      </c>
      <c r="P53" s="10">
        <f t="shared" si="0"/>
        <v>215956.63400000002</v>
      </c>
      <c r="Q53" s="10">
        <f>O53+J53+K53</f>
        <v>85407.516000000003</v>
      </c>
      <c r="R53" s="10">
        <v>106.0366666666667</v>
      </c>
      <c r="S53" s="13">
        <f>I53+H53+N53+M53</f>
        <v>115819.24600000001</v>
      </c>
      <c r="T53" s="6">
        <v>95202</v>
      </c>
      <c r="U53">
        <v>137.99502856622291</v>
      </c>
      <c r="V53">
        <f>(C53/U53)*100</f>
        <v>0.18599220759379062</v>
      </c>
      <c r="W53">
        <f>(G53/U53)*100</f>
        <v>7.7176693324782608</v>
      </c>
      <c r="X53">
        <f t="shared" si="3"/>
        <v>0.10882619777940976</v>
      </c>
      <c r="Y53">
        <f>(B53/U53)*100</f>
        <v>9.3981646547333847E-2</v>
      </c>
      <c r="Z53">
        <f t="shared" si="1"/>
        <v>9.2010561046456774E-2</v>
      </c>
      <c r="AA53">
        <f t="shared" si="2"/>
        <v>76.84093243676557</v>
      </c>
    </row>
    <row r="54" spans="1:27" x14ac:dyDescent="0.2">
      <c r="A54" s="9">
        <v>44805</v>
      </c>
      <c r="B54" s="10">
        <v>0.14036000000000001</v>
      </c>
      <c r="C54" s="10">
        <v>0.26733000000000001</v>
      </c>
      <c r="D54" s="10">
        <v>30</v>
      </c>
      <c r="E54" s="11">
        <v>47.205376344086027</v>
      </c>
      <c r="F54" s="10">
        <v>39095</v>
      </c>
      <c r="G54" s="12">
        <v>11.256666666666669</v>
      </c>
      <c r="H54" s="10">
        <v>13917.681</v>
      </c>
      <c r="I54" s="10">
        <v>0</v>
      </c>
      <c r="J54" s="10">
        <v>0</v>
      </c>
      <c r="K54" s="10">
        <v>31314.862000000001</v>
      </c>
      <c r="L54" s="10">
        <v>14486326</v>
      </c>
      <c r="M54" s="10">
        <v>75845.434000000008</v>
      </c>
      <c r="N54" s="10">
        <v>0</v>
      </c>
      <c r="O54" s="10">
        <v>67330.703999999998</v>
      </c>
      <c r="P54" s="10">
        <f t="shared" si="0"/>
        <v>202895.00699999998</v>
      </c>
      <c r="Q54" s="10">
        <f>O54+J54+K54</f>
        <v>98645.565999999992</v>
      </c>
      <c r="R54" s="10">
        <v>94.336666666666659</v>
      </c>
      <c r="S54" s="13">
        <f>I54+H54+N54+M54</f>
        <v>89763.115000000005</v>
      </c>
      <c r="T54" s="6">
        <v>95202</v>
      </c>
      <c r="U54">
        <v>141.40041732280051</v>
      </c>
      <c r="V54">
        <f>(C54/U54)*100</f>
        <v>0.18905884795920871</v>
      </c>
      <c r="W54">
        <f>(G54/U54)*100</f>
        <v>7.9608440199784027</v>
      </c>
      <c r="X54">
        <f t="shared" si="3"/>
        <v>1.6488004551866366E-2</v>
      </c>
      <c r="Y54">
        <f>(B54/U54)*100</f>
        <v>9.9264204913606907E-2</v>
      </c>
      <c r="Z54">
        <f t="shared" si="1"/>
        <v>8.9794643045601807E-2</v>
      </c>
      <c r="AA54">
        <f t="shared" si="2"/>
        <v>66.715974714068309</v>
      </c>
    </row>
    <row r="55" spans="1:27" x14ac:dyDescent="0.2">
      <c r="A55" s="9">
        <v>44896</v>
      </c>
      <c r="B55" s="10">
        <v>0.12726000000000001</v>
      </c>
      <c r="C55" s="10">
        <v>0.25423000000000001</v>
      </c>
      <c r="D55" s="10">
        <v>-39</v>
      </c>
      <c r="E55" s="11">
        <v>3.5318996415770609</v>
      </c>
      <c r="F55" s="10">
        <v>40692</v>
      </c>
      <c r="G55" s="12">
        <v>10.119999999999999</v>
      </c>
      <c r="H55" s="10">
        <v>14774.659</v>
      </c>
      <c r="I55" s="10">
        <v>0</v>
      </c>
      <c r="J55" s="10">
        <v>0</v>
      </c>
      <c r="K55" s="10">
        <v>19988.485000000001</v>
      </c>
      <c r="L55" s="10">
        <v>11646089</v>
      </c>
      <c r="M55" s="10">
        <v>99039.004000000001</v>
      </c>
      <c r="N55" s="10">
        <v>0</v>
      </c>
      <c r="O55" s="10">
        <v>90060.210999999996</v>
      </c>
      <c r="P55" s="10">
        <f t="shared" si="0"/>
        <v>235508.448</v>
      </c>
      <c r="Q55" s="10">
        <f>O55+J55+K55</f>
        <v>110048.696</v>
      </c>
      <c r="R55" s="10">
        <v>85.876666666666665</v>
      </c>
      <c r="S55" s="13">
        <f>I55+H55+N55+M55</f>
        <v>113813.663</v>
      </c>
      <c r="T55" s="6">
        <v>95202</v>
      </c>
      <c r="U55">
        <v>141.40041732280051</v>
      </c>
      <c r="V55">
        <f>(C55/U55)*100</f>
        <v>0.17979437742366974</v>
      </c>
      <c r="W55">
        <f>(G55/U55)*100</f>
        <v>7.1569802915766729</v>
      </c>
      <c r="X55">
        <f t="shared" si="3"/>
        <v>-4.900310477686752E-2</v>
      </c>
      <c r="Y55">
        <f>(B55/U55)*100</f>
        <v>8.9999734378067936E-2</v>
      </c>
      <c r="Z55">
        <f t="shared" si="1"/>
        <v>8.9794643045601807E-2</v>
      </c>
      <c r="AA55">
        <f t="shared" si="2"/>
        <v>60.732965497987422</v>
      </c>
    </row>
    <row r="56" spans="1:27" x14ac:dyDescent="0.2">
      <c r="A56" s="9">
        <v>44986</v>
      </c>
      <c r="B56" s="10">
        <v>9.1639999999999999E-2</v>
      </c>
      <c r="C56" s="10">
        <v>0.22137000000000001</v>
      </c>
      <c r="D56" s="10">
        <v>-34</v>
      </c>
      <c r="E56" s="11">
        <v>-6.6132872503840252</v>
      </c>
      <c r="F56" s="10">
        <v>39861</v>
      </c>
      <c r="G56" s="12">
        <v>10.02333333333333</v>
      </c>
      <c r="H56" s="10">
        <v>20538.813999999998</v>
      </c>
      <c r="I56" s="10">
        <v>0</v>
      </c>
      <c r="J56" s="10">
        <v>0</v>
      </c>
      <c r="K56" s="10">
        <v>14226.431</v>
      </c>
      <c r="L56" s="10">
        <v>6670174</v>
      </c>
      <c r="M56" s="10">
        <v>96285.839000000007</v>
      </c>
      <c r="N56" s="10">
        <v>0</v>
      </c>
      <c r="O56" s="10">
        <v>76816.915999999997</v>
      </c>
      <c r="P56" s="10">
        <f t="shared" si="0"/>
        <v>214538.174</v>
      </c>
      <c r="Q56" s="10">
        <f>O56+J56+K56</f>
        <v>91043.346999999994</v>
      </c>
      <c r="R56" s="10">
        <v>71.833333333333329</v>
      </c>
      <c r="S56" s="13">
        <f>I56+H56+N56+M56</f>
        <v>116824.65300000001</v>
      </c>
      <c r="T56" s="6">
        <v>94840</v>
      </c>
      <c r="U56">
        <v>144.54508778094461</v>
      </c>
      <c r="V56">
        <f>(C56/U56)*100</f>
        <v>0.15314944519974427</v>
      </c>
      <c r="W56">
        <f>(G56/U56)*100</f>
        <v>6.934399146461141</v>
      </c>
      <c r="X56">
        <f t="shared" si="3"/>
        <v>-0.14819669338790845</v>
      </c>
      <c r="Y56">
        <f>(B56/U56)*100</f>
        <v>6.339890300449276E-2</v>
      </c>
      <c r="Z56">
        <f t="shared" si="1"/>
        <v>8.9750542195251512E-2</v>
      </c>
      <c r="AA56">
        <f t="shared" si="2"/>
        <v>49.696142868718866</v>
      </c>
    </row>
    <row r="57" spans="1:27" x14ac:dyDescent="0.2">
      <c r="A57" s="9">
        <v>45078</v>
      </c>
      <c r="B57" s="10">
        <v>0.12106</v>
      </c>
      <c r="C57" s="10">
        <v>0.25079000000000001</v>
      </c>
      <c r="D57" s="10">
        <v>-14</v>
      </c>
      <c r="E57" s="11">
        <v>33.462365591397848</v>
      </c>
      <c r="F57" s="10">
        <v>39040</v>
      </c>
      <c r="G57" s="12">
        <v>10.66333333333333</v>
      </c>
      <c r="H57" s="10">
        <v>50184.196000000004</v>
      </c>
      <c r="I57" s="10">
        <v>0</v>
      </c>
      <c r="J57" s="10">
        <v>0</v>
      </c>
      <c r="K57" s="10">
        <v>19135.789000000001</v>
      </c>
      <c r="L57" s="10">
        <v>12234250</v>
      </c>
      <c r="M57" s="10">
        <v>68670.421999999991</v>
      </c>
      <c r="N57" s="10">
        <v>0</v>
      </c>
      <c r="O57" s="10">
        <v>90474.592999999993</v>
      </c>
      <c r="P57" s="10">
        <f t="shared" si="0"/>
        <v>240699.25</v>
      </c>
      <c r="Q57" s="10">
        <f>O57+J57+K57</f>
        <v>109610.382</v>
      </c>
      <c r="R57" s="10">
        <v>68.206666666666663</v>
      </c>
      <c r="S57" s="13">
        <f>I57+H57+N57+M57</f>
        <v>118854.61799999999</v>
      </c>
      <c r="T57" s="6">
        <v>94840</v>
      </c>
      <c r="U57">
        <v>144.54508778094461</v>
      </c>
      <c r="V57">
        <f>(C57/U57)*100</f>
        <v>0.17350295596351747</v>
      </c>
      <c r="W57">
        <f>(G57/U57)*100</f>
        <v>7.3771675655235081</v>
      </c>
      <c r="X57">
        <f t="shared" si="3"/>
        <v>0.13289967023535251</v>
      </c>
      <c r="Y57">
        <f>(B57/U57)*100</f>
        <v>8.375241376826599E-2</v>
      </c>
      <c r="Z57">
        <f t="shared" si="1"/>
        <v>8.9750542195251484E-2</v>
      </c>
      <c r="AA57">
        <f t="shared" si="2"/>
        <v>47.187121827365445</v>
      </c>
    </row>
    <row r="58" spans="1:27" x14ac:dyDescent="0.2">
      <c r="A58" s="9">
        <v>45170</v>
      </c>
      <c r="B58" s="10">
        <v>0.12889</v>
      </c>
      <c r="C58" s="10">
        <v>0.25997999999999999</v>
      </c>
      <c r="D58" s="10">
        <v>21</v>
      </c>
      <c r="E58" s="11">
        <v>48.824731182795688</v>
      </c>
      <c r="F58" s="10">
        <v>37033</v>
      </c>
      <c r="G58" s="12">
        <v>11.286666666666671</v>
      </c>
      <c r="H58" s="10">
        <v>8213.8029999999999</v>
      </c>
      <c r="I58" s="10">
        <v>0</v>
      </c>
      <c r="J58" s="10">
        <v>0</v>
      </c>
      <c r="K58" s="10">
        <v>27466.527999999998</v>
      </c>
      <c r="L58" s="10">
        <v>8840070</v>
      </c>
      <c r="M58" s="10">
        <v>80741.104000000007</v>
      </c>
      <c r="N58" s="10">
        <v>0</v>
      </c>
      <c r="O58" s="10">
        <v>88487.565000000002</v>
      </c>
      <c r="P58" s="10">
        <f t="shared" si="0"/>
        <v>213749.07</v>
      </c>
      <c r="Q58" s="10">
        <f>O58+J58+K58</f>
        <v>115954.09299999999</v>
      </c>
      <c r="R58" s="10">
        <v>78.75333333333333</v>
      </c>
      <c r="S58" s="13">
        <f>I58+H58+N58+M58</f>
        <v>88954.907000000007</v>
      </c>
      <c r="T58" s="6">
        <v>94840</v>
      </c>
      <c r="U58">
        <v>150.54898337215911</v>
      </c>
      <c r="V58">
        <f>(C58/U58)*100</f>
        <v>0.17268798113191233</v>
      </c>
      <c r="W58">
        <f>(G58/U58)*100</f>
        <v>7.4970062326929696</v>
      </c>
      <c r="X58">
        <f t="shared" si="3"/>
        <v>-4.6971812501944172E-3</v>
      </c>
      <c r="Y58">
        <f>(B58/U58)*100</f>
        <v>8.5613331364305656E-2</v>
      </c>
      <c r="Z58">
        <f t="shared" si="1"/>
        <v>8.7074649767606677E-2</v>
      </c>
      <c r="AA58">
        <f t="shared" si="2"/>
        <v>52.310770600591859</v>
      </c>
    </row>
    <row r="59" spans="1:27" x14ac:dyDescent="0.2">
      <c r="A59" s="9">
        <v>45261</v>
      </c>
      <c r="B59" s="10">
        <v>0.12057</v>
      </c>
      <c r="C59" s="10">
        <v>0.25165999999999999</v>
      </c>
      <c r="D59" s="10">
        <v>-30</v>
      </c>
      <c r="E59" s="11">
        <v>5.7548387096774194</v>
      </c>
      <c r="F59" s="10">
        <v>39469</v>
      </c>
      <c r="G59" s="12">
        <v>10.39666666666667</v>
      </c>
      <c r="H59" s="10">
        <v>20639.657999999999</v>
      </c>
      <c r="I59" s="10">
        <v>0</v>
      </c>
      <c r="J59" s="10">
        <v>0</v>
      </c>
      <c r="K59" s="10">
        <v>15988.035</v>
      </c>
      <c r="L59" s="10">
        <v>5966340</v>
      </c>
      <c r="M59" s="10">
        <v>105474.17200000001</v>
      </c>
      <c r="N59" s="10">
        <v>0</v>
      </c>
      <c r="O59" s="10">
        <v>37137.135000000002</v>
      </c>
      <c r="P59" s="10">
        <f t="shared" si="0"/>
        <v>185205.34</v>
      </c>
      <c r="Q59" s="10">
        <f>O59+J59+K59</f>
        <v>53125.17</v>
      </c>
      <c r="R59" s="10">
        <v>77.476666666666674</v>
      </c>
      <c r="S59" s="13">
        <f>I59+H59+N59+M59</f>
        <v>126113.83</v>
      </c>
      <c r="T59" s="6">
        <v>94840</v>
      </c>
      <c r="U59">
        <v>150.54898337215911</v>
      </c>
      <c r="V59">
        <f>(C59/U59)*100</f>
        <v>0.16716154062488292</v>
      </c>
      <c r="W59">
        <f>(G59/U59)*100</f>
        <v>6.9058365149939069</v>
      </c>
      <c r="X59">
        <f t="shared" si="3"/>
        <v>-3.2002461727825129E-2</v>
      </c>
      <c r="Y59">
        <f>(B59/U59)*100</f>
        <v>8.0086890857276216E-2</v>
      </c>
      <c r="Z59">
        <f t="shared" si="1"/>
        <v>8.7074649767606704E-2</v>
      </c>
      <c r="AA59">
        <f t="shared" si="2"/>
        <v>51.462763102918672</v>
      </c>
    </row>
    <row r="60" spans="1:27" x14ac:dyDescent="0.2">
      <c r="A60" s="9">
        <v>45352</v>
      </c>
      <c r="B60" s="10">
        <v>0.16628999999999999</v>
      </c>
      <c r="C60" s="10">
        <v>0.30007</v>
      </c>
      <c r="D60" s="10">
        <v>-50</v>
      </c>
      <c r="E60" s="11">
        <v>-10.220986281053021</v>
      </c>
      <c r="F60" s="10">
        <v>39188</v>
      </c>
      <c r="G60" s="12">
        <v>10.258172043010751</v>
      </c>
      <c r="H60" s="10">
        <v>21980.508999999998</v>
      </c>
      <c r="I60" s="10">
        <v>0</v>
      </c>
      <c r="J60" s="10">
        <v>0</v>
      </c>
      <c r="K60" s="10">
        <v>20499.669999999998</v>
      </c>
      <c r="L60" s="10">
        <v>12697930</v>
      </c>
      <c r="M60" s="10">
        <v>107051.03599999999</v>
      </c>
      <c r="N60" s="10">
        <v>0</v>
      </c>
      <c r="O60" s="10">
        <v>93766.785000000003</v>
      </c>
      <c r="P60" s="10">
        <f t="shared" si="0"/>
        <v>255995.93</v>
      </c>
      <c r="Q60" s="10">
        <f>O60+J60+K60</f>
        <v>114266.455</v>
      </c>
      <c r="R60" s="10">
        <v>73.739999999999995</v>
      </c>
      <c r="S60" s="13">
        <f>I60+H60+N60+M60</f>
        <v>129031.54499999998</v>
      </c>
      <c r="T60" s="6">
        <v>94479</v>
      </c>
      <c r="U60">
        <v>165.63160200766109</v>
      </c>
      <c r="V60">
        <f>(C60/U60)*100</f>
        <v>0.1811671180878397</v>
      </c>
      <c r="W60">
        <f>(G60/U60)*100</f>
        <v>6.1933664341037229</v>
      </c>
      <c r="X60">
        <f t="shared" si="3"/>
        <v>8.3784687617744824E-2</v>
      </c>
      <c r="Y60">
        <f>(B60/U60)*100</f>
        <v>0.10039750747101296</v>
      </c>
      <c r="Z60">
        <f t="shared" si="1"/>
        <v>8.0769610616826734E-2</v>
      </c>
      <c r="AA60">
        <f t="shared" si="2"/>
        <v>44.520489511771579</v>
      </c>
    </row>
    <row r="61" spans="1:27" x14ac:dyDescent="0.2">
      <c r="A61" s="9">
        <v>45444</v>
      </c>
      <c r="B61" s="10">
        <v>0.13730999999999999</v>
      </c>
      <c r="C61" s="10">
        <v>0.27778000000000003</v>
      </c>
      <c r="D61" s="10">
        <v>2</v>
      </c>
      <c r="E61" s="11">
        <v>37.462007168458783</v>
      </c>
      <c r="F61" s="10">
        <v>38380</v>
      </c>
      <c r="G61" s="12">
        <f>G60+0.49275</f>
        <v>10.75092204301075</v>
      </c>
      <c r="H61" s="10">
        <v>38554</v>
      </c>
      <c r="I61" s="10">
        <v>0</v>
      </c>
      <c r="J61" s="10">
        <v>0</v>
      </c>
      <c r="K61" s="10">
        <v>0</v>
      </c>
      <c r="L61" s="10">
        <v>8475600</v>
      </c>
      <c r="M61" s="10">
        <v>0</v>
      </c>
      <c r="N61" s="10">
        <v>0</v>
      </c>
      <c r="O61" s="10">
        <v>0</v>
      </c>
      <c r="P61" s="10">
        <f t="shared" si="0"/>
        <v>277318.74162339594</v>
      </c>
      <c r="Q61" s="10">
        <f>((Q57-Q56)/Q56)*Q60+Q60</f>
        <v>137569.5225960422</v>
      </c>
      <c r="R61" s="10">
        <v>80.28</v>
      </c>
      <c r="S61" s="13">
        <f>((S57-S56)/S56)*S60+S60</f>
        <v>131273.61902735379</v>
      </c>
      <c r="T61" s="6">
        <v>94479</v>
      </c>
      <c r="U61">
        <v>165.63160200766109</v>
      </c>
      <c r="V61">
        <f>C61/U61*100</f>
        <v>0.16770954131516017</v>
      </c>
      <c r="W61">
        <f>(G61/U61)*100</f>
        <v>6.4908640094620829</v>
      </c>
      <c r="X61">
        <f t="shared" si="3"/>
        <v>-7.4282667377611883E-2</v>
      </c>
      <c r="Y61">
        <f>(B61/U61)*100</f>
        <v>8.2900846417973351E-2</v>
      </c>
      <c r="Z61">
        <f t="shared" si="1"/>
        <v>8.4808694897186815E-2</v>
      </c>
      <c r="AA61">
        <f t="shared" si="2"/>
        <v>48.469011364320892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Yang</cp:lastModifiedBy>
  <dcterms:created xsi:type="dcterms:W3CDTF">2024-07-08T19:24:49Z</dcterms:created>
  <dcterms:modified xsi:type="dcterms:W3CDTF">2024-08-05T23:18:03Z</dcterms:modified>
</cp:coreProperties>
</file>