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esktop\"/>
    </mc:Choice>
  </mc:AlternateContent>
  <xr:revisionPtr revIDLastSave="0" documentId="8_{D1BB94BC-6AD1-4872-96A4-F0F4E3DA5255}" xr6:coauthVersionLast="47" xr6:coauthVersionMax="47" xr10:uidLastSave="{00000000-0000-0000-0000-000000000000}"/>
  <bookViews>
    <workbookView xWindow="-108" yWindow="-108" windowWidth="23256" windowHeight="12576" xr2:uid="{D709BDBD-1143-434C-A498-25071DFFFB09}"/>
  </bookViews>
  <sheets>
    <sheet name="Bulletin de paie " sheetId="2" r:id="rId1"/>
    <sheet name="Bareme de IR" sheetId="4" r:id="rId2"/>
  </sheets>
  <definedNames>
    <definedName name="_xlnm.Print_Area" localSheetId="0">'Bulletin de paie '!$C$7:$J$66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F49" i="2"/>
  <c r="G52" i="2" s="1"/>
  <c r="J45" i="2"/>
  <c r="G38" i="2"/>
  <c r="D33" i="2"/>
  <c r="G33" i="2"/>
  <c r="F30" i="2"/>
  <c r="F54" i="2" l="1"/>
  <c r="E27" i="2"/>
  <c r="F26" i="2"/>
  <c r="D27" i="2" l="1"/>
  <c r="F27" i="2" s="1"/>
  <c r="H40" i="2" l="1"/>
  <c r="J40" i="2" s="1"/>
  <c r="H41" i="2"/>
  <c r="J41" i="2" s="1"/>
  <c r="D37" i="2"/>
  <c r="H42" i="2" l="1"/>
  <c r="J42" i="2" s="1"/>
  <c r="H45" i="2"/>
  <c r="D35" i="2"/>
  <c r="G35" i="2" s="1"/>
  <c r="D34" i="2"/>
  <c r="G34" i="2" s="1"/>
  <c r="H44" i="2"/>
  <c r="J44" i="2" s="1"/>
  <c r="H43" i="2"/>
  <c r="J43" i="2" s="1"/>
  <c r="D36" i="2"/>
  <c r="G36" i="2" s="1"/>
  <c r="D38" i="2"/>
  <c r="G56" i="2" l="1"/>
  <c r="G58" i="2" s="1"/>
  <c r="I66" i="2" s="1"/>
  <c r="G4" i="4"/>
  <c r="G11" i="4" l="1"/>
  <c r="G12" i="4"/>
  <c r="G9" i="4"/>
  <c r="G8" i="4"/>
  <c r="G10" i="4"/>
</calcChain>
</file>

<file path=xl/sharedStrings.xml><?xml version="1.0" encoding="utf-8"?>
<sst xmlns="http://schemas.openxmlformats.org/spreadsheetml/2006/main" count="65" uniqueCount="61">
  <si>
    <t>BULLETIN DE PAIE</t>
  </si>
  <si>
    <t>Nom</t>
  </si>
  <si>
    <t>période</t>
  </si>
  <si>
    <t>Prénom</t>
  </si>
  <si>
    <t>Fonction</t>
  </si>
  <si>
    <t>N° Matricule</t>
  </si>
  <si>
    <t>Situation familiale</t>
  </si>
  <si>
    <t>CELEBATAIRE</t>
  </si>
  <si>
    <t>MARIE</t>
  </si>
  <si>
    <t>PRIME D'ANCIENNETE</t>
  </si>
  <si>
    <t>SALAIRE BRUT</t>
  </si>
  <si>
    <t>COTISATION CNSS</t>
  </si>
  <si>
    <t>COTISATION AMO</t>
  </si>
  <si>
    <t>INDEMINITE DE PERTE EMPLOI</t>
  </si>
  <si>
    <t>SALAIRE NET IMPOSABLE</t>
  </si>
  <si>
    <t>IR  BRUT</t>
  </si>
  <si>
    <t>CHARGE DE FAMILLE</t>
  </si>
  <si>
    <t>IR  NET</t>
  </si>
  <si>
    <t>Net a payer</t>
  </si>
  <si>
    <t>Nombre d'enfants</t>
  </si>
  <si>
    <t>PART PATRONAL</t>
  </si>
  <si>
    <t>BASE</t>
  </si>
  <si>
    <t>TAUX</t>
  </si>
  <si>
    <t>RESULTAT</t>
  </si>
  <si>
    <t>RUBRIQUE</t>
  </si>
  <si>
    <t>GAINS</t>
  </si>
  <si>
    <t>RETENUES</t>
  </si>
  <si>
    <t>SALAIRE DE BASE MENSUEL</t>
  </si>
  <si>
    <t>ASSURANCE MALADIE ( Mutuelle )</t>
  </si>
  <si>
    <t>COTISATION ( CIMR )</t>
  </si>
  <si>
    <t>COT.ALLOCATION FAMILIALE</t>
  </si>
  <si>
    <t>COT.PRESTATIONS SOCIALES</t>
  </si>
  <si>
    <t>COT.FRAIS PROFESSIONNELS</t>
  </si>
  <si>
    <t>COT.AMO PATRONALE</t>
  </si>
  <si>
    <t>COT.(Mutuelle ) PATRONALE</t>
  </si>
  <si>
    <t>COT. ( CIMR ) PATRONAL</t>
  </si>
  <si>
    <t>COT.TAXE DE FORMATION PROF..</t>
  </si>
  <si>
    <t>COT. DE SOLIDARITE SOCIAL</t>
  </si>
  <si>
    <t>OUI</t>
  </si>
  <si>
    <t>NON</t>
  </si>
  <si>
    <t>Direction</t>
  </si>
  <si>
    <t xml:space="preserve">SOCIETE  </t>
  </si>
  <si>
    <t>N° de CNSS</t>
  </si>
  <si>
    <t>LES INDEMNITES</t>
  </si>
  <si>
    <t>NOMBRE (j) OU BASE</t>
  </si>
  <si>
    <t>Salaire Net imposable</t>
  </si>
  <si>
    <t>Taux</t>
  </si>
  <si>
    <t>Somme a déduire</t>
  </si>
  <si>
    <t>0,00    -  2 500,00</t>
  </si>
  <si>
    <t>2 501,00 - 4 166,00</t>
  </si>
  <si>
    <t>4 167,00 - 5 000,00</t>
  </si>
  <si>
    <t>5 001,00 - 6 666,00</t>
  </si>
  <si>
    <t>6 667,00 - 15 000,00</t>
  </si>
  <si>
    <t>Plus de  15 000,00</t>
  </si>
  <si>
    <t>Entre 0 à 2 ans</t>
  </si>
  <si>
    <t>Entre 2 à 5 ans</t>
  </si>
  <si>
    <t>Entre 5 à 12 ans</t>
  </si>
  <si>
    <t>Entre 12 à 20 ans</t>
  </si>
  <si>
    <t>Entre 20 à 25 ans</t>
  </si>
  <si>
    <t>Anciennté :</t>
  </si>
  <si>
    <t>plus de 20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</si>
</sst>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Bell MT"/>
      <family val="1"/>
    </font>
    <font>
      <sz val="11"/>
      <color theme="1"/>
      <name val="Bell MT"/>
      <family val="1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b/>
      <sz val="11"/>
      <color theme="1"/>
      <name val="Bell MT"/>
      <family val="1"/>
    </font>
    <font>
      <b/>
      <sz val="10"/>
      <color theme="1"/>
      <name val="Bell MT"/>
      <family val="1"/>
    </font>
    <font>
      <b/>
      <i/>
      <sz val="10"/>
      <color theme="1"/>
      <name val="Bell MT"/>
      <family val="1"/>
    </font>
    <font>
      <b/>
      <sz val="11"/>
      <color rgb="FFFF0000"/>
      <name val="Calibri"/>
      <family val="2"/>
      <scheme val="minor"/>
    </font>
    <font>
      <b/>
      <i/>
      <sz val="18"/>
      <color theme="1"/>
      <name val="Bodoni MT"/>
      <family val="1"/>
    </font>
    <font>
      <b/>
      <sz val="9"/>
      <color theme="1"/>
      <name val="Calibri Light"/>
      <family val="2"/>
      <scheme val="major"/>
    </font>
    <font>
      <b/>
      <i/>
      <u/>
      <sz val="11"/>
      <color theme="1"/>
      <name val="Bell MT"/>
      <family val="1"/>
    </font>
    <font>
      <sz val="9"/>
      <color theme="1"/>
      <name val="Cambria"/>
      <family val="1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164" fontId="0" fillId="2" borderId="0" xfId="1" applyFont="1" applyFill="1"/>
    <xf numFmtId="164" fontId="3" fillId="2" borderId="12" xfId="1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5" fillId="2" borderId="6" xfId="0" applyFont="1" applyFill="1" applyBorder="1" applyAlignment="1">
      <alignment vertical="center"/>
    </xf>
    <xf numFmtId="0" fontId="10" fillId="2" borderId="0" xfId="0" applyFont="1" applyFill="1"/>
    <xf numFmtId="0" fontId="13" fillId="6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164" fontId="2" fillId="5" borderId="10" xfId="0" applyNumberFormat="1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164" fontId="3" fillId="5" borderId="10" xfId="1" applyFont="1" applyFill="1" applyBorder="1" applyAlignment="1">
      <alignment horizontal="left" vertical="center"/>
    </xf>
    <xf numFmtId="164" fontId="2" fillId="5" borderId="10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164" fontId="3" fillId="2" borderId="12" xfId="1" applyFont="1" applyFill="1" applyBorder="1" applyAlignment="1">
      <alignment horizontal="left" vertical="center"/>
    </xf>
    <xf numFmtId="164" fontId="0" fillId="2" borderId="6" xfId="1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164" fontId="3" fillId="4" borderId="10" xfId="1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164" fontId="0" fillId="4" borderId="10" xfId="1" applyFont="1" applyFill="1" applyBorder="1" applyAlignment="1">
      <alignment horizontal="left" vertical="center"/>
    </xf>
    <xf numFmtId="164" fontId="2" fillId="4" borderId="10" xfId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0" fillId="2" borderId="12" xfId="0" applyFill="1" applyBorder="1" applyAlignment="1">
      <alignment vertical="center"/>
    </xf>
    <xf numFmtId="164" fontId="0" fillId="2" borderId="12" xfId="1" applyFont="1" applyFill="1" applyBorder="1" applyAlignment="1">
      <alignment vertical="center"/>
    </xf>
    <xf numFmtId="164" fontId="0" fillId="2" borderId="6" xfId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0" fillId="2" borderId="12" xfId="0" applyNumberForma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64" fontId="3" fillId="2" borderId="4" xfId="1" applyFont="1" applyFill="1" applyBorder="1" applyAlignment="1">
      <alignment horizontal="left" vertical="center"/>
    </xf>
    <xf numFmtId="164" fontId="0" fillId="2" borderId="4" xfId="1" applyFont="1" applyFill="1" applyBorder="1" applyAlignment="1">
      <alignment horizontal="left" vertical="center"/>
    </xf>
    <xf numFmtId="164" fontId="0" fillId="2" borderId="6" xfId="0" applyNumberFormat="1" applyFill="1" applyBorder="1" applyAlignment="1">
      <alignment horizontal="left" vertical="center"/>
    </xf>
    <xf numFmtId="10" fontId="3" fillId="2" borderId="6" xfId="0" applyNumberFormat="1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0" fontId="3" fillId="2" borderId="6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8" xfId="1" applyFont="1" applyFill="1" applyBorder="1" applyAlignment="1">
      <alignment horizontal="left" vertical="center"/>
    </xf>
    <xf numFmtId="164" fontId="0" fillId="2" borderId="8" xfId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164" fontId="3" fillId="2" borderId="6" xfId="1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/>
    <xf numFmtId="0" fontId="18" fillId="2" borderId="10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/>
    </xf>
    <xf numFmtId="0" fontId="17" fillId="6" borderId="3" xfId="0" applyFont="1" applyFill="1" applyBorder="1" applyAlignment="1">
      <alignment horizontal="left" vertical="center"/>
    </xf>
    <xf numFmtId="164" fontId="2" fillId="2" borderId="10" xfId="1" applyFont="1" applyFill="1" applyBorder="1"/>
    <xf numFmtId="164" fontId="2" fillId="8" borderId="10" xfId="1" applyFont="1" applyFill="1" applyBorder="1"/>
    <xf numFmtId="0" fontId="6" fillId="8" borderId="10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164" fontId="0" fillId="0" borderId="10" xfId="1" applyFont="1" applyFill="1" applyBorder="1" applyAlignment="1">
      <alignment horizontal="left"/>
    </xf>
    <xf numFmtId="0" fontId="21" fillId="2" borderId="10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/>
    <xf numFmtId="9" fontId="0" fillId="2" borderId="12" xfId="2" applyFont="1" applyFill="1" applyBorder="1" applyAlignment="1">
      <alignment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7" fillId="6" borderId="3" xfId="0" applyFont="1" applyFill="1" applyBorder="1" applyAlignment="1">
      <alignment horizontal="left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9" fillId="3" borderId="1" xfId="1" applyFont="1" applyFill="1" applyBorder="1" applyAlignment="1">
      <alignment horizontal="center" vertical="center"/>
    </xf>
    <xf numFmtId="164" fontId="9" fillId="3" borderId="3" xfId="1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1"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661E-9172-4AEF-8E3F-C1095556DC7C}">
  <sheetPr>
    <tabColor rgb="FF00B050"/>
    <pageSetUpPr fitToPage="1"/>
  </sheetPr>
  <dimension ref="C1:P67"/>
  <sheetViews>
    <sheetView tabSelected="1" topLeftCell="A5" zoomScale="90" zoomScaleNormal="90" workbookViewId="0">
      <selection activeCell="J14" sqref="J14"/>
    </sheetView>
  </sheetViews>
  <sheetFormatPr baseColWidth="10" defaultColWidth="11.44140625" defaultRowHeight="14.4" x14ac:dyDescent="0.3"/>
  <cols>
    <col min="1" max="1" width="4.6640625" style="1" customWidth="1"/>
    <col min="2" max="2" width="4.33203125" style="1" customWidth="1"/>
    <col min="3" max="3" width="36.6640625" style="6" customWidth="1"/>
    <col min="4" max="4" width="12.88671875" style="2" customWidth="1"/>
    <col min="5" max="5" width="8.33203125" style="2" customWidth="1"/>
    <col min="6" max="6" width="11.44140625" style="2" customWidth="1"/>
    <col min="7" max="7" width="17" style="2" customWidth="1"/>
    <col min="8" max="8" width="12.33203125" style="3" customWidth="1"/>
    <col min="9" max="9" width="9" style="3" customWidth="1"/>
    <col min="10" max="10" width="14.88671875" style="4" customWidth="1"/>
    <col min="11" max="11" width="11.44140625" style="1"/>
    <col min="12" max="12" width="30.109375" style="1" customWidth="1"/>
    <col min="13" max="17" width="11.44140625" style="1" customWidth="1"/>
    <col min="18" max="16384" width="11.44140625" style="1"/>
  </cols>
  <sheetData>
    <row r="1" spans="3:16" ht="13.5" customHeight="1" x14ac:dyDescent="0.3">
      <c r="C1" s="1"/>
      <c r="D1" s="1"/>
    </row>
    <row r="2" spans="3:16" ht="13.5" customHeight="1" x14ac:dyDescent="0.3">
      <c r="C2" s="1"/>
      <c r="D2" s="1"/>
    </row>
    <row r="3" spans="3:16" ht="22.5" customHeight="1" x14ac:dyDescent="0.3">
      <c r="C3" s="1"/>
      <c r="D3" s="1"/>
    </row>
    <row r="4" spans="3:16" ht="21" customHeight="1" x14ac:dyDescent="0.3">
      <c r="C4" s="1"/>
      <c r="D4" s="1"/>
    </row>
    <row r="5" spans="3:16" ht="21" customHeight="1" x14ac:dyDescent="0.3">
      <c r="C5" s="1"/>
      <c r="D5" s="1"/>
    </row>
    <row r="6" spans="3:16" ht="13.5" customHeight="1" x14ac:dyDescent="0.3">
      <c r="C6" s="1"/>
      <c r="D6" s="1"/>
    </row>
    <row r="7" spans="3:16" ht="14.25" customHeight="1" x14ac:dyDescent="0.3">
      <c r="C7" s="1"/>
      <c r="D7" s="1"/>
      <c r="K7" s="8"/>
      <c r="L7" s="8"/>
      <c r="M7" s="8"/>
      <c r="N7" s="8"/>
      <c r="O7" s="8"/>
      <c r="P7" s="8"/>
    </row>
    <row r="8" spans="3:16" ht="23.25" customHeight="1" x14ac:dyDescent="0.3">
      <c r="C8" s="73" t="s">
        <v>0</v>
      </c>
      <c r="D8" s="74"/>
      <c r="E8" s="74"/>
      <c r="F8" s="74"/>
      <c r="G8" s="74"/>
      <c r="H8" s="74"/>
      <c r="I8" s="74"/>
      <c r="J8" s="75"/>
      <c r="K8" s="8"/>
      <c r="L8" s="8"/>
      <c r="M8" s="8"/>
      <c r="N8" s="8"/>
      <c r="O8" s="8"/>
      <c r="P8" s="8"/>
    </row>
    <row r="9" spans="3:16" ht="12" customHeight="1" x14ac:dyDescent="0.3">
      <c r="C9" s="1"/>
      <c r="D9" s="1"/>
      <c r="E9" s="1"/>
      <c r="F9" s="1"/>
      <c r="G9" s="1"/>
      <c r="H9" s="1"/>
      <c r="I9" s="1"/>
      <c r="J9" s="1"/>
      <c r="L9" s="8"/>
      <c r="M9" s="8"/>
      <c r="N9" s="8"/>
      <c r="O9" s="8"/>
      <c r="P9" s="8"/>
    </row>
    <row r="10" spans="3:16" ht="12" customHeight="1" x14ac:dyDescent="0.3">
      <c r="C10" s="83" t="s">
        <v>41</v>
      </c>
      <c r="D10" s="84"/>
      <c r="E10" s="81" t="s">
        <v>40</v>
      </c>
      <c r="F10" s="82"/>
      <c r="G10" s="56"/>
      <c r="H10" s="81" t="s">
        <v>19</v>
      </c>
      <c r="I10" s="82"/>
      <c r="J10" s="56">
        <v>0</v>
      </c>
      <c r="L10" s="8"/>
      <c r="M10" s="8"/>
      <c r="N10" s="8"/>
      <c r="O10" s="8"/>
      <c r="P10" s="8"/>
    </row>
    <row r="11" spans="3:16" s="25" customFormat="1" ht="12" customHeight="1" x14ac:dyDescent="0.3">
      <c r="C11" s="85"/>
      <c r="D11" s="86"/>
      <c r="E11" s="60" t="s">
        <v>1</v>
      </c>
      <c r="F11" s="61"/>
      <c r="H11" s="81" t="s">
        <v>2</v>
      </c>
      <c r="I11" s="82"/>
      <c r="J11" s="56"/>
      <c r="M11" s="24"/>
      <c r="N11" s="24"/>
      <c r="O11" s="24"/>
      <c r="P11" s="24"/>
    </row>
    <row r="12" spans="3:16" s="25" customFormat="1" ht="12" customHeight="1" x14ac:dyDescent="0.3">
      <c r="C12" s="85"/>
      <c r="D12" s="86"/>
      <c r="E12" s="81" t="s">
        <v>3</v>
      </c>
      <c r="F12" s="82"/>
      <c r="G12" s="56"/>
      <c r="H12" s="81" t="s">
        <v>4</v>
      </c>
      <c r="I12" s="82"/>
      <c r="J12" s="56"/>
      <c r="L12" s="24"/>
      <c r="M12" s="24"/>
      <c r="N12" s="24"/>
      <c r="O12" s="24"/>
      <c r="P12" s="24"/>
    </row>
    <row r="13" spans="3:16" s="25" customFormat="1" ht="12" customHeight="1" x14ac:dyDescent="0.3">
      <c r="C13" s="85"/>
      <c r="D13" s="86"/>
      <c r="E13" s="81" t="s">
        <v>6</v>
      </c>
      <c r="F13" s="82"/>
      <c r="G13" s="59" t="s">
        <v>7</v>
      </c>
      <c r="H13" s="81" t="s">
        <v>42</v>
      </c>
      <c r="I13" s="82"/>
      <c r="J13" s="56"/>
      <c r="L13" s="24"/>
      <c r="M13" s="24"/>
      <c r="N13" s="24"/>
      <c r="O13" s="24"/>
      <c r="P13" s="24"/>
    </row>
    <row r="14" spans="3:16" s="25" customFormat="1" ht="12" customHeight="1" x14ac:dyDescent="0.3">
      <c r="C14" s="87"/>
      <c r="D14" s="88"/>
      <c r="E14" s="81" t="s">
        <v>5</v>
      </c>
      <c r="F14" s="82"/>
      <c r="G14" s="56"/>
      <c r="H14" s="81" t="s">
        <v>59</v>
      </c>
      <c r="I14" s="82"/>
      <c r="J14" s="69" t="s">
        <v>56</v>
      </c>
      <c r="L14" s="24"/>
      <c r="M14" s="24"/>
      <c r="N14" s="24"/>
      <c r="O14" s="24"/>
      <c r="P14" s="24"/>
    </row>
    <row r="15" spans="3:16" ht="8.25" customHeight="1" x14ac:dyDescent="0.3">
      <c r="C15" s="2"/>
      <c r="H15" s="2"/>
      <c r="I15" s="2"/>
      <c r="J15" s="2"/>
      <c r="K15" s="2"/>
      <c r="L15" s="8"/>
      <c r="M15" s="8"/>
      <c r="N15" s="8"/>
      <c r="O15" s="8"/>
      <c r="P15" s="8"/>
    </row>
    <row r="16" spans="3:16" ht="12" hidden="1" customHeight="1" x14ac:dyDescent="0.3">
      <c r="C16" s="2"/>
      <c r="D16" s="57" t="s">
        <v>38</v>
      </c>
      <c r="E16" s="57" t="s">
        <v>7</v>
      </c>
      <c r="F16" s="57"/>
      <c r="G16" s="70" t="s">
        <v>54</v>
      </c>
      <c r="H16" s="2"/>
      <c r="I16" s="2"/>
      <c r="J16" s="2"/>
      <c r="K16" s="2"/>
      <c r="L16" s="8"/>
      <c r="M16" s="8"/>
      <c r="N16" s="8"/>
      <c r="O16" s="8"/>
      <c r="P16" s="8"/>
    </row>
    <row r="17" spans="3:16" ht="12" hidden="1" customHeight="1" x14ac:dyDescent="0.3">
      <c r="C17" s="1"/>
      <c r="D17" s="58" t="s">
        <v>39</v>
      </c>
      <c r="E17" s="58" t="s">
        <v>8</v>
      </c>
      <c r="F17" s="58"/>
      <c r="G17" s="70" t="s">
        <v>55</v>
      </c>
      <c r="H17" s="1"/>
      <c r="I17" s="1"/>
      <c r="J17" s="1"/>
      <c r="L17" s="8"/>
      <c r="M17" s="8"/>
      <c r="N17" s="8"/>
      <c r="O17" s="8"/>
      <c r="P17" s="8"/>
    </row>
    <row r="18" spans="3:16" ht="12" hidden="1" customHeight="1" x14ac:dyDescent="0.3">
      <c r="C18" s="1"/>
      <c r="D18" s="58"/>
      <c r="E18" s="58"/>
      <c r="F18" s="58"/>
      <c r="G18" s="70" t="s">
        <v>56</v>
      </c>
      <c r="H18" s="1"/>
      <c r="I18" s="1"/>
      <c r="J18" s="1"/>
      <c r="L18" s="8"/>
      <c r="M18" s="8"/>
      <c r="N18" s="8"/>
      <c r="O18" s="8"/>
      <c r="P18" s="8"/>
    </row>
    <row r="19" spans="3:16" ht="12" hidden="1" customHeight="1" x14ac:dyDescent="0.3">
      <c r="C19" s="1"/>
      <c r="D19" s="58"/>
      <c r="E19" s="58"/>
      <c r="F19" s="58"/>
      <c r="G19" s="70" t="s">
        <v>57</v>
      </c>
      <c r="H19" s="1"/>
      <c r="I19" s="1"/>
      <c r="J19" s="1"/>
      <c r="L19" s="8"/>
      <c r="M19" s="8"/>
      <c r="N19" s="8"/>
      <c r="O19" s="8"/>
      <c r="P19" s="8"/>
    </row>
    <row r="20" spans="3:16" ht="12" hidden="1" customHeight="1" x14ac:dyDescent="0.3">
      <c r="C20" s="1"/>
      <c r="D20" s="58"/>
      <c r="E20" s="58"/>
      <c r="F20" s="58"/>
      <c r="G20" s="70" t="s">
        <v>58</v>
      </c>
      <c r="H20" s="1"/>
      <c r="I20" s="1"/>
      <c r="J20" s="1"/>
      <c r="L20" s="8"/>
      <c r="M20" s="8"/>
      <c r="N20" s="8"/>
      <c r="O20" s="8"/>
      <c r="P20" s="8"/>
    </row>
    <row r="21" spans="3:16" ht="12" hidden="1" customHeight="1" x14ac:dyDescent="0.3">
      <c r="C21" s="1"/>
      <c r="D21" s="58"/>
      <c r="E21" s="58"/>
      <c r="F21" s="58"/>
      <c r="G21" s="71" t="s">
        <v>60</v>
      </c>
      <c r="H21" s="1"/>
      <c r="I21" s="1"/>
      <c r="J21" s="1"/>
      <c r="L21" s="8"/>
      <c r="M21" s="8"/>
      <c r="N21" s="8"/>
      <c r="O21" s="8"/>
      <c r="P21" s="8"/>
    </row>
    <row r="22" spans="3:16" ht="12" hidden="1" customHeight="1" x14ac:dyDescent="0.3">
      <c r="C22" s="1"/>
      <c r="D22" s="58"/>
      <c r="E22" s="58"/>
      <c r="F22" s="58"/>
      <c r="G22" s="1"/>
      <c r="H22" s="1"/>
      <c r="I22" s="1"/>
      <c r="J22" s="1"/>
      <c r="L22" s="8"/>
      <c r="M22" s="8"/>
      <c r="N22" s="8"/>
      <c r="O22" s="8"/>
      <c r="P22" s="8"/>
    </row>
    <row r="23" spans="3:16" ht="12" hidden="1" customHeight="1" x14ac:dyDescent="0.3">
      <c r="C23" s="1"/>
      <c r="D23" s="58"/>
      <c r="E23" s="58"/>
      <c r="F23" s="58"/>
      <c r="G23" s="1"/>
      <c r="H23" s="1"/>
      <c r="I23" s="1"/>
      <c r="J23" s="1"/>
      <c r="L23" s="8"/>
      <c r="M23" s="8"/>
      <c r="N23" s="8"/>
      <c r="O23" s="8"/>
      <c r="P23" s="8"/>
    </row>
    <row r="24" spans="3:16" ht="15.75" customHeight="1" x14ac:dyDescent="0.3">
      <c r="C24" s="76" t="s">
        <v>24</v>
      </c>
      <c r="D24" s="77" t="s">
        <v>44</v>
      </c>
      <c r="E24" s="76" t="s">
        <v>22</v>
      </c>
      <c r="F24" s="79" t="s">
        <v>25</v>
      </c>
      <c r="G24" s="76" t="s">
        <v>26</v>
      </c>
      <c r="H24" s="78" t="s">
        <v>20</v>
      </c>
      <c r="I24" s="78"/>
      <c r="J24" s="78"/>
      <c r="L24" s="8"/>
      <c r="M24" s="8"/>
      <c r="N24" s="8"/>
      <c r="O24" s="8"/>
      <c r="P24" s="8"/>
    </row>
    <row r="25" spans="3:16" ht="15" customHeight="1" x14ac:dyDescent="0.3">
      <c r="C25" s="76"/>
      <c r="D25" s="77"/>
      <c r="E25" s="76"/>
      <c r="F25" s="80"/>
      <c r="G25" s="76"/>
      <c r="H25" s="9" t="s">
        <v>21</v>
      </c>
      <c r="I25" s="9" t="s">
        <v>22</v>
      </c>
      <c r="J25" s="9" t="s">
        <v>23</v>
      </c>
      <c r="L25" s="8"/>
      <c r="M25" s="8"/>
      <c r="N25" s="8"/>
      <c r="O25" s="8"/>
      <c r="P25" s="8"/>
    </row>
    <row r="26" spans="3:16" s="40" customFormat="1" ht="13.5" customHeight="1" x14ac:dyDescent="0.3">
      <c r="C26" s="7" t="s">
        <v>27</v>
      </c>
      <c r="D26" s="36">
        <v>26</v>
      </c>
      <c r="E26" s="36">
        <v>203.85</v>
      </c>
      <c r="F26" s="37">
        <f>+E26*D26</f>
        <v>5300.0999999999995</v>
      </c>
      <c r="G26" s="36"/>
      <c r="H26" s="36"/>
      <c r="I26" s="22"/>
      <c r="J26" s="38"/>
      <c r="K26" s="1"/>
      <c r="M26" s="39"/>
      <c r="N26" s="39"/>
      <c r="O26" s="39"/>
      <c r="P26" s="39"/>
    </row>
    <row r="27" spans="3:16" s="40" customFormat="1" ht="13.5" customHeight="1" x14ac:dyDescent="0.3">
      <c r="C27" s="7" t="s">
        <v>9</v>
      </c>
      <c r="D27" s="41">
        <f>+F26</f>
        <v>5300.0999999999995</v>
      </c>
      <c r="E27" s="72">
        <f>+IF(J14="Entre 0 à 2 ans",0,IF(J14="Entre 2 à 5 ans",5%,IF(J14="Entre 5 à 12 ans",10%,IF(J14="Entre 12 à 20 ans",15%,IF(J14="Entre 20 à 25 ans",20%,IF(J14="plus de 20 ans",25%,0))))))</f>
        <v>0.1</v>
      </c>
      <c r="F27" s="37">
        <f>+E27*D27</f>
        <v>530.01</v>
      </c>
      <c r="G27" s="36"/>
      <c r="H27" s="36"/>
      <c r="I27" s="22"/>
      <c r="J27" s="38"/>
      <c r="K27" s="39"/>
      <c r="L27" s="39"/>
      <c r="M27" s="39"/>
      <c r="N27" s="39"/>
      <c r="O27" s="39"/>
      <c r="P27" s="39"/>
    </row>
    <row r="28" spans="3:16" s="40" customFormat="1" ht="13.5" customHeight="1" x14ac:dyDescent="0.3">
      <c r="C28" s="7" t="s">
        <v>43</v>
      </c>
      <c r="D28" s="36"/>
      <c r="E28" s="20"/>
      <c r="F28" s="37">
        <v>500</v>
      </c>
      <c r="G28" s="20"/>
      <c r="H28" s="21"/>
      <c r="I28" s="22"/>
      <c r="J28" s="38"/>
      <c r="K28" s="39"/>
      <c r="L28" s="39"/>
      <c r="M28" s="39"/>
      <c r="N28" s="39"/>
      <c r="O28" s="39"/>
      <c r="P28" s="39"/>
    </row>
    <row r="29" spans="3:16" s="40" customFormat="1" ht="13.5" customHeight="1" x14ac:dyDescent="0.3">
      <c r="C29" s="7"/>
      <c r="D29" s="36"/>
      <c r="E29" s="20"/>
      <c r="F29" s="20"/>
      <c r="G29" s="20"/>
      <c r="H29" s="21"/>
      <c r="I29" s="22"/>
      <c r="J29" s="38"/>
      <c r="K29" s="39"/>
      <c r="L29" s="39"/>
      <c r="M29" s="39"/>
      <c r="N29" s="39"/>
      <c r="O29" s="39"/>
      <c r="P29" s="39"/>
    </row>
    <row r="30" spans="3:16" s="18" customFormat="1" ht="13.5" customHeight="1" x14ac:dyDescent="0.3">
      <c r="C30" s="11" t="s">
        <v>10</v>
      </c>
      <c r="D30" s="12"/>
      <c r="E30" s="12"/>
      <c r="F30" s="13">
        <f>SUM(F26:F29)</f>
        <v>6330.11</v>
      </c>
      <c r="G30" s="12"/>
      <c r="H30" s="14"/>
      <c r="I30" s="15"/>
      <c r="J30" s="16"/>
      <c r="K30" s="17"/>
      <c r="L30" s="17"/>
      <c r="M30" s="17"/>
      <c r="N30" s="17"/>
      <c r="O30" s="17"/>
      <c r="P30" s="17"/>
    </row>
    <row r="31" spans="3:16" s="25" customFormat="1" ht="13.5" customHeight="1" x14ac:dyDescent="0.3">
      <c r="C31" s="42"/>
      <c r="D31" s="43"/>
      <c r="E31" s="43"/>
      <c r="F31" s="43"/>
      <c r="G31" s="43"/>
      <c r="H31" s="44"/>
      <c r="I31" s="45"/>
      <c r="J31" s="46"/>
      <c r="K31" s="24"/>
      <c r="M31" s="24"/>
      <c r="N31" s="24"/>
      <c r="O31" s="24"/>
      <c r="P31" s="24"/>
    </row>
    <row r="32" spans="3:16" s="25" customFormat="1" ht="13.5" customHeight="1" x14ac:dyDescent="0.3">
      <c r="C32" s="19"/>
      <c r="D32" s="26"/>
      <c r="E32" s="26"/>
      <c r="F32" s="26"/>
      <c r="G32" s="26"/>
      <c r="H32" s="54"/>
      <c r="I32" s="55"/>
      <c r="J32" s="23"/>
      <c r="K32" s="24"/>
      <c r="M32" s="24"/>
      <c r="N32" s="24"/>
      <c r="O32" s="24"/>
      <c r="P32" s="24"/>
    </row>
    <row r="33" spans="3:16" s="25" customFormat="1" ht="13.5" customHeight="1" x14ac:dyDescent="0.3">
      <c r="C33" s="19" t="s">
        <v>11</v>
      </c>
      <c r="D33" s="47">
        <f>+$F$30-$F$28</f>
        <v>5830.11</v>
      </c>
      <c r="E33" s="48">
        <v>4.2900000000000001E-2</v>
      </c>
      <c r="F33" s="47"/>
      <c r="G33" s="23">
        <f>IF(D33&gt;6000,E33*6000,D33*E33)</f>
        <v>250.11171899999999</v>
      </c>
      <c r="H33" s="26"/>
      <c r="I33" s="26"/>
      <c r="J33" s="23"/>
      <c r="K33" s="24"/>
      <c r="M33" s="24"/>
      <c r="N33" s="24"/>
      <c r="O33" s="24"/>
      <c r="P33" s="24"/>
    </row>
    <row r="34" spans="3:16" s="25" customFormat="1" ht="13.5" customHeight="1" x14ac:dyDescent="0.3">
      <c r="C34" s="19" t="s">
        <v>13</v>
      </c>
      <c r="D34" s="47">
        <f t="shared" ref="D34:D38" si="0">+$F$30-$F$28</f>
        <v>5830.11</v>
      </c>
      <c r="E34" s="48">
        <v>1.9E-3</v>
      </c>
      <c r="F34" s="47"/>
      <c r="G34" s="23">
        <f>IF(D34&gt;6000,E34*6000,D34*E34)</f>
        <v>11.077209</v>
      </c>
      <c r="H34" s="26"/>
      <c r="I34" s="26"/>
      <c r="J34" s="23"/>
      <c r="K34" s="24"/>
      <c r="M34" s="24"/>
      <c r="N34" s="24"/>
      <c r="O34" s="24"/>
      <c r="P34" s="24"/>
    </row>
    <row r="35" spans="3:16" s="25" customFormat="1" ht="13.5" customHeight="1" x14ac:dyDescent="0.3">
      <c r="C35" s="19" t="s">
        <v>12</v>
      </c>
      <c r="D35" s="47">
        <f t="shared" si="0"/>
        <v>5830.11</v>
      </c>
      <c r="E35" s="48">
        <v>2.2599999999999999E-2</v>
      </c>
      <c r="F35" s="47"/>
      <c r="G35" s="23">
        <f>+E35*D35</f>
        <v>131.76048599999999</v>
      </c>
      <c r="H35" s="26"/>
      <c r="I35" s="26"/>
      <c r="J35" s="23"/>
      <c r="K35" s="24"/>
      <c r="M35" s="24"/>
      <c r="N35" s="24"/>
      <c r="O35" s="24"/>
      <c r="P35" s="24"/>
    </row>
    <row r="36" spans="3:16" s="25" customFormat="1" x14ac:dyDescent="0.3">
      <c r="C36" s="19" t="s">
        <v>28</v>
      </c>
      <c r="D36" s="47">
        <f t="shared" si="0"/>
        <v>5830.11</v>
      </c>
      <c r="E36" s="48">
        <v>2.5919999999999999E-2</v>
      </c>
      <c r="F36" s="47"/>
      <c r="G36" s="23">
        <f>+E36*D36</f>
        <v>151.11645119999997</v>
      </c>
      <c r="H36" s="26"/>
      <c r="I36" s="26"/>
      <c r="J36" s="23"/>
    </row>
    <row r="37" spans="3:16" s="25" customFormat="1" x14ac:dyDescent="0.3">
      <c r="C37" s="19" t="s">
        <v>29</v>
      </c>
      <c r="D37" s="47">
        <f t="shared" si="0"/>
        <v>5830.11</v>
      </c>
      <c r="E37" s="48">
        <v>0.03</v>
      </c>
      <c r="F37" s="48"/>
      <c r="G37" s="23">
        <f>+E37*D37</f>
        <v>174.90329999999997</v>
      </c>
      <c r="H37" s="26"/>
      <c r="I37" s="26"/>
      <c r="J37" s="23"/>
    </row>
    <row r="38" spans="3:16" s="25" customFormat="1" ht="13.5" customHeight="1" x14ac:dyDescent="0.3">
      <c r="C38" s="19" t="s">
        <v>32</v>
      </c>
      <c r="D38" s="47">
        <f t="shared" si="0"/>
        <v>5830.11</v>
      </c>
      <c r="E38" s="48">
        <v>0.25</v>
      </c>
      <c r="F38" s="47"/>
      <c r="G38" s="23">
        <f>IF(IF(D38&lt;6500,D38*35%,D38*0.25)&gt;2916.66,2916.66,IF(D38&lt;6500,D38*35%,D38*0.25))</f>
        <v>2040.5384999999997</v>
      </c>
      <c r="H38" s="26"/>
      <c r="I38" s="26"/>
      <c r="J38" s="23"/>
      <c r="K38" s="24"/>
      <c r="L38" s="24"/>
      <c r="M38" s="24"/>
      <c r="N38" s="24"/>
      <c r="O38" s="24"/>
      <c r="P38" s="24"/>
    </row>
    <row r="39" spans="3:16" s="25" customFormat="1" ht="13.5" customHeight="1" x14ac:dyDescent="0.3">
      <c r="C39" s="19"/>
      <c r="D39" s="26"/>
      <c r="E39" s="49"/>
      <c r="F39" s="26"/>
      <c r="G39" s="26"/>
      <c r="H39" s="26"/>
      <c r="I39" s="26"/>
      <c r="J39" s="23"/>
      <c r="K39" s="24"/>
      <c r="L39" s="24"/>
      <c r="M39" s="24"/>
      <c r="N39" s="24"/>
      <c r="O39" s="24"/>
      <c r="P39" s="24"/>
    </row>
    <row r="40" spans="3:16" s="25" customFormat="1" ht="13.5" customHeight="1" x14ac:dyDescent="0.3">
      <c r="C40" s="19" t="s">
        <v>30</v>
      </c>
      <c r="D40" s="26"/>
      <c r="E40" s="49"/>
      <c r="F40" s="26"/>
      <c r="G40" s="26"/>
      <c r="H40" s="47">
        <f t="shared" ref="H40:H45" si="1">+$F$30-$F$28</f>
        <v>5830.11</v>
      </c>
      <c r="I40" s="50">
        <v>6.4000000000000001E-2</v>
      </c>
      <c r="J40" s="23">
        <f>+I40*H40</f>
        <v>373.12703999999997</v>
      </c>
      <c r="K40" s="24"/>
      <c r="L40" s="24"/>
      <c r="M40" s="24"/>
      <c r="N40" s="24"/>
      <c r="O40" s="24"/>
      <c r="P40" s="24"/>
    </row>
    <row r="41" spans="3:16" s="25" customFormat="1" ht="13.5" customHeight="1" x14ac:dyDescent="0.3">
      <c r="C41" s="19" t="s">
        <v>31</v>
      </c>
      <c r="D41" s="26"/>
      <c r="E41" s="26"/>
      <c r="F41" s="26"/>
      <c r="G41" s="26"/>
      <c r="H41" s="47">
        <f t="shared" si="1"/>
        <v>5830.11</v>
      </c>
      <c r="I41" s="50">
        <v>8.9800000000000005E-2</v>
      </c>
      <c r="J41" s="23">
        <f>IF(H41&gt;6000,I41*6000,H41*I41)</f>
        <v>523.54387799999995</v>
      </c>
      <c r="K41" s="24"/>
      <c r="L41" s="24"/>
      <c r="M41" s="24"/>
      <c r="N41" s="24"/>
      <c r="O41" s="24"/>
      <c r="P41" s="24"/>
    </row>
    <row r="42" spans="3:16" s="25" customFormat="1" ht="13.5" customHeight="1" x14ac:dyDescent="0.3">
      <c r="C42" s="19" t="s">
        <v>36</v>
      </c>
      <c r="D42" s="26"/>
      <c r="E42" s="26"/>
      <c r="F42" s="47"/>
      <c r="G42" s="23"/>
      <c r="H42" s="47">
        <f t="shared" si="1"/>
        <v>5830.11</v>
      </c>
      <c r="I42" s="50">
        <v>1.6E-2</v>
      </c>
      <c r="J42" s="23">
        <f>+I42*H42</f>
        <v>93.281759999999991</v>
      </c>
      <c r="K42" s="24"/>
      <c r="L42" s="24"/>
      <c r="M42" s="24"/>
      <c r="N42" s="24"/>
      <c r="O42" s="24"/>
      <c r="P42" s="24"/>
    </row>
    <row r="43" spans="3:16" s="25" customFormat="1" ht="13.5" customHeight="1" x14ac:dyDescent="0.3">
      <c r="C43" s="19" t="s">
        <v>33</v>
      </c>
      <c r="D43" s="26"/>
      <c r="E43" s="26"/>
      <c r="F43" s="26"/>
      <c r="G43" s="26"/>
      <c r="H43" s="47">
        <f t="shared" si="1"/>
        <v>5830.11</v>
      </c>
      <c r="I43" s="50">
        <v>4.1099999999999998E-2</v>
      </c>
      <c r="J43" s="23">
        <f t="shared" ref="J43:J44" si="2">+I43*H43</f>
        <v>239.61752099999998</v>
      </c>
      <c r="K43" s="24"/>
      <c r="L43" s="24"/>
      <c r="M43" s="24"/>
      <c r="N43" s="24"/>
      <c r="O43" s="24"/>
      <c r="P43" s="24"/>
    </row>
    <row r="44" spans="3:16" s="25" customFormat="1" ht="13.5" customHeight="1" x14ac:dyDescent="0.3">
      <c r="C44" s="19" t="s">
        <v>34</v>
      </c>
      <c r="D44" s="26"/>
      <c r="E44" s="26"/>
      <c r="F44" s="26"/>
      <c r="G44" s="26"/>
      <c r="H44" s="47">
        <f t="shared" si="1"/>
        <v>5830.11</v>
      </c>
      <c r="I44" s="50">
        <v>2.5919999999999999E-2</v>
      </c>
      <c r="J44" s="23">
        <f t="shared" si="2"/>
        <v>151.11645119999997</v>
      </c>
      <c r="K44" s="24"/>
      <c r="L44" s="24"/>
      <c r="M44" s="24"/>
      <c r="N44" s="24"/>
      <c r="O44" s="24"/>
      <c r="P44" s="24"/>
    </row>
    <row r="45" spans="3:16" s="25" customFormat="1" ht="13.5" customHeight="1" x14ac:dyDescent="0.3">
      <c r="C45" s="19" t="s">
        <v>35</v>
      </c>
      <c r="D45" s="26"/>
      <c r="E45" s="26"/>
      <c r="F45" s="26"/>
      <c r="G45" s="26"/>
      <c r="H45" s="47">
        <f t="shared" si="1"/>
        <v>5830.11</v>
      </c>
      <c r="I45" s="50">
        <v>3.9E-2</v>
      </c>
      <c r="J45" s="23">
        <f>+I45*H45</f>
        <v>227.37428999999997</v>
      </c>
      <c r="K45" s="24"/>
      <c r="L45" s="24"/>
      <c r="M45" s="24"/>
      <c r="N45" s="24"/>
      <c r="O45" s="24"/>
      <c r="P45" s="24"/>
    </row>
    <row r="46" spans="3:16" s="25" customFormat="1" ht="13.5" customHeight="1" x14ac:dyDescent="0.3">
      <c r="C46" s="19"/>
      <c r="D46" s="26"/>
      <c r="E46" s="26"/>
      <c r="F46" s="26"/>
      <c r="G46" s="26"/>
      <c r="H46" s="47"/>
      <c r="I46" s="50"/>
      <c r="J46" s="23"/>
      <c r="K46" s="24"/>
      <c r="L46" s="24"/>
      <c r="M46" s="24"/>
      <c r="N46" s="24"/>
      <c r="O46" s="24"/>
      <c r="P46" s="24"/>
    </row>
    <row r="47" spans="3:16" s="25" customFormat="1" ht="13.5" customHeight="1" x14ac:dyDescent="0.3">
      <c r="C47" s="19"/>
      <c r="D47" s="26"/>
      <c r="E47" s="26"/>
      <c r="F47" s="26"/>
      <c r="G47" s="26"/>
      <c r="H47" s="47"/>
      <c r="I47" s="50"/>
      <c r="J47" s="23"/>
      <c r="K47" s="24"/>
      <c r="L47" s="24"/>
      <c r="M47" s="24"/>
      <c r="N47" s="24"/>
      <c r="O47" s="24"/>
      <c r="P47" s="24"/>
    </row>
    <row r="48" spans="3:16" s="25" customFormat="1" ht="13.5" customHeight="1" x14ac:dyDescent="0.3">
      <c r="C48" s="33"/>
      <c r="D48" s="33"/>
      <c r="E48" s="33"/>
      <c r="F48" s="33"/>
      <c r="G48" s="33"/>
      <c r="H48" s="51"/>
      <c r="I48" s="52"/>
      <c r="J48" s="53"/>
    </row>
    <row r="49" spans="3:11" s="25" customFormat="1" ht="13.5" customHeight="1" x14ac:dyDescent="0.3">
      <c r="C49" s="10" t="s">
        <v>14</v>
      </c>
      <c r="D49" s="27"/>
      <c r="E49" s="27"/>
      <c r="F49" s="28">
        <f>+F30-F28-SUM(G33:G38)</f>
        <v>3070.6023347999999</v>
      </c>
      <c r="G49" s="27"/>
      <c r="H49" s="29"/>
      <c r="I49" s="29"/>
      <c r="J49" s="30"/>
    </row>
    <row r="50" spans="3:11" s="25" customFormat="1" ht="13.5" customHeight="1" x14ac:dyDescent="0.3">
      <c r="C50" s="26"/>
      <c r="D50" s="20"/>
      <c r="E50" s="20"/>
      <c r="F50" s="20"/>
      <c r="G50" s="20"/>
      <c r="H50" s="21"/>
      <c r="I50" s="22"/>
      <c r="J50" s="23"/>
    </row>
    <row r="51" spans="3:11" s="25" customFormat="1" ht="13.5" customHeight="1" x14ac:dyDescent="0.3">
      <c r="C51" s="26"/>
      <c r="D51" s="20"/>
      <c r="E51" s="20"/>
      <c r="F51" s="20"/>
      <c r="G51" s="20"/>
      <c r="H51" s="21"/>
      <c r="I51" s="22"/>
      <c r="J51" s="23"/>
    </row>
    <row r="52" spans="3:11" s="25" customFormat="1" ht="13.5" customHeight="1" x14ac:dyDescent="0.3">
      <c r="C52" s="10" t="s">
        <v>15</v>
      </c>
      <c r="D52" s="27"/>
      <c r="E52" s="27"/>
      <c r="F52" s="27"/>
      <c r="G52" s="31">
        <f>+IF(AND(2501&lt;F49,F49&lt;4166.99),(F49*10%)-250,IF(AND(4167&lt;F49,F49&lt;5000.99),(F49*20%)-666.67,IF(AND(5001&lt;F49,F49&lt;6666.99),(F49*30%)-1166.67,IF(AND(6667&lt;F49,F49&lt;15000.99),(F49*34%)-1433.33,IF(15000&lt;F49,(F49*38%)-2033,0)))))</f>
        <v>57.060233480000022</v>
      </c>
      <c r="H52" s="29"/>
      <c r="I52" s="29"/>
      <c r="J52" s="29"/>
    </row>
    <row r="53" spans="3:11" s="25" customFormat="1" ht="6.75" customHeight="1" x14ac:dyDescent="0.3">
      <c r="C53" s="26"/>
      <c r="D53" s="20"/>
      <c r="E53" s="20"/>
      <c r="F53" s="20"/>
      <c r="G53" s="20"/>
      <c r="H53" s="21"/>
      <c r="I53" s="22"/>
      <c r="J53" s="23"/>
    </row>
    <row r="54" spans="3:11" s="25" customFormat="1" ht="13.5" customHeight="1" x14ac:dyDescent="0.3">
      <c r="C54" s="19" t="s">
        <v>16</v>
      </c>
      <c r="D54" s="20"/>
      <c r="E54" s="20"/>
      <c r="F54" s="5">
        <f>+IF(G13="CELEBATAIRE",0,IF(AND(J10="MARIE",J10=0),30,IF(J10&gt;5,180,30*J10+30)))</f>
        <v>0</v>
      </c>
      <c r="G54" s="20"/>
      <c r="H54" s="20"/>
      <c r="I54" s="20"/>
      <c r="J54" s="23"/>
    </row>
    <row r="55" spans="3:11" s="25" customFormat="1" ht="3.75" customHeight="1" x14ac:dyDescent="0.3">
      <c r="C55" s="19"/>
      <c r="D55" s="20"/>
      <c r="E55" s="20"/>
      <c r="F55" s="20"/>
      <c r="G55" s="20"/>
      <c r="H55" s="21"/>
      <c r="I55" s="22"/>
      <c r="J55" s="23"/>
    </row>
    <row r="56" spans="3:11" s="25" customFormat="1" ht="13.5" customHeight="1" x14ac:dyDescent="0.3">
      <c r="C56" s="10" t="s">
        <v>17</v>
      </c>
      <c r="D56" s="27"/>
      <c r="E56" s="27"/>
      <c r="F56" s="27"/>
      <c r="G56" s="31">
        <f>IF(G52&gt;F54,G52-F54,IF(F54&gt;G52,0))</f>
        <v>57.060233480000022</v>
      </c>
      <c r="H56" s="29"/>
      <c r="I56" s="28"/>
      <c r="J56" s="28"/>
    </row>
    <row r="57" spans="3:11" s="25" customFormat="1" ht="13.5" customHeight="1" x14ac:dyDescent="0.3">
      <c r="C57" s="26"/>
      <c r="D57" s="20"/>
      <c r="E57" s="20"/>
      <c r="F57" s="20"/>
      <c r="G57" s="20"/>
      <c r="H57" s="21"/>
      <c r="I57" s="22"/>
      <c r="J57" s="23"/>
      <c r="K57" s="32"/>
    </row>
    <row r="58" spans="3:11" s="25" customFormat="1" ht="13.5" customHeight="1" x14ac:dyDescent="0.3">
      <c r="C58" s="10" t="s">
        <v>37</v>
      </c>
      <c r="D58" s="27"/>
      <c r="E58" s="27"/>
      <c r="F58" s="27"/>
      <c r="G58" s="31">
        <f>+IF((F30-SUM(G33:G37)-G56)&gt;20000,(F30-SUM(G33:G37)-G56)*1.5%,0)</f>
        <v>0</v>
      </c>
      <c r="H58" s="29"/>
      <c r="I58" s="28"/>
      <c r="J58" s="28"/>
    </row>
    <row r="59" spans="3:11" s="25" customFormat="1" ht="13.5" customHeight="1" x14ac:dyDescent="0.3">
      <c r="C59" s="26"/>
      <c r="D59" s="20"/>
      <c r="E59" s="20"/>
      <c r="F59" s="20"/>
      <c r="G59" s="20"/>
      <c r="H59" s="21"/>
      <c r="I59" s="22"/>
      <c r="J59" s="23"/>
      <c r="K59" s="32"/>
    </row>
    <row r="60" spans="3:11" s="25" customFormat="1" ht="13.5" customHeight="1" x14ac:dyDescent="0.3">
      <c r="C60" s="26"/>
      <c r="D60" s="20"/>
      <c r="E60" s="20"/>
      <c r="F60" s="20"/>
      <c r="G60" s="20"/>
      <c r="H60" s="21"/>
      <c r="I60" s="22"/>
      <c r="J60" s="23"/>
      <c r="K60" s="32"/>
    </row>
    <row r="61" spans="3:11" s="25" customFormat="1" ht="13.5" customHeight="1" x14ac:dyDescent="0.3">
      <c r="C61" s="26"/>
      <c r="D61" s="20"/>
      <c r="E61" s="20"/>
      <c r="F61" s="20"/>
      <c r="G61" s="20"/>
      <c r="H61" s="21"/>
      <c r="I61" s="22"/>
      <c r="J61" s="23"/>
      <c r="K61" s="32"/>
    </row>
    <row r="62" spans="3:11" s="25" customFormat="1" ht="13.5" customHeight="1" x14ac:dyDescent="0.3">
      <c r="C62" s="26"/>
      <c r="D62" s="20"/>
      <c r="E62" s="20"/>
      <c r="F62" s="20"/>
      <c r="G62" s="20"/>
      <c r="H62" s="21"/>
      <c r="I62" s="22"/>
      <c r="J62" s="23"/>
      <c r="K62" s="32"/>
    </row>
    <row r="63" spans="3:11" s="25" customFormat="1" ht="13.5" customHeight="1" x14ac:dyDescent="0.3">
      <c r="C63" s="26"/>
      <c r="D63" s="20"/>
      <c r="E63" s="20"/>
      <c r="F63" s="20"/>
      <c r="G63" s="20"/>
      <c r="H63" s="21"/>
      <c r="I63" s="22"/>
      <c r="J63" s="23"/>
      <c r="K63" s="32"/>
    </row>
    <row r="64" spans="3:11" s="25" customFormat="1" ht="13.5" customHeight="1" x14ac:dyDescent="0.3">
      <c r="C64" s="26"/>
      <c r="D64" s="20"/>
      <c r="E64" s="20"/>
      <c r="F64" s="20"/>
      <c r="G64" s="20"/>
      <c r="H64" s="21"/>
      <c r="I64" s="22"/>
      <c r="J64" s="23"/>
      <c r="K64" s="32"/>
    </row>
    <row r="65" spans="3:10" s="25" customFormat="1" ht="15" customHeight="1" x14ac:dyDescent="0.3">
      <c r="C65" s="33"/>
      <c r="D65" s="34"/>
      <c r="E65" s="34"/>
      <c r="F65" s="34"/>
      <c r="G65" s="34"/>
      <c r="H65" s="35"/>
      <c r="I65" s="35"/>
      <c r="J65" s="35"/>
    </row>
    <row r="66" spans="3:10" ht="12.75" customHeight="1" x14ac:dyDescent="0.3">
      <c r="C66" s="1"/>
      <c r="D66" s="89" t="s">
        <v>18</v>
      </c>
      <c r="E66" s="90"/>
      <c r="F66" s="90"/>
      <c r="G66" s="90"/>
      <c r="H66" s="91"/>
      <c r="I66" s="92">
        <f>+F30-SUM(G33:G37)-G56-G58</f>
        <v>5554.0806013199999</v>
      </c>
      <c r="J66" s="93"/>
    </row>
    <row r="67" spans="3:10" ht="13.5" customHeight="1" x14ac:dyDescent="0.3">
      <c r="C67" s="1"/>
      <c r="D67" s="1"/>
    </row>
  </sheetData>
  <mergeCells count="19">
    <mergeCell ref="C10:D14"/>
    <mergeCell ref="D66:H66"/>
    <mergeCell ref="I66:J66"/>
    <mergeCell ref="C8:J8"/>
    <mergeCell ref="C24:C25"/>
    <mergeCell ref="D24:D25"/>
    <mergeCell ref="E24:E25"/>
    <mergeCell ref="H24:J24"/>
    <mergeCell ref="G24:G25"/>
    <mergeCell ref="F24:F25"/>
    <mergeCell ref="E13:F13"/>
    <mergeCell ref="E14:F14"/>
    <mergeCell ref="E12:F12"/>
    <mergeCell ref="H10:I10"/>
    <mergeCell ref="H13:I13"/>
    <mergeCell ref="H12:I12"/>
    <mergeCell ref="H11:I11"/>
    <mergeCell ref="E10:F10"/>
    <mergeCell ref="H14:I14"/>
  </mergeCells>
  <conditionalFormatting sqref="J14">
    <cfRule type="containsText" dxfId="0" priority="1" operator="containsText" text="NON">
      <formula>NOT(ISERROR(SEARCH("NON",J14)))</formula>
    </cfRule>
  </conditionalFormatting>
  <dataValidations count="2">
    <dataValidation type="list" allowBlank="1" showInputMessage="1" showErrorMessage="1" sqref="J14" xr:uid="{C3CEEEA9-C245-4243-98B3-1597F253D925}">
      <formula1>$G$16:$G$21</formula1>
    </dataValidation>
    <dataValidation type="list" allowBlank="1" showInputMessage="1" showErrorMessage="1" sqref="G13" xr:uid="{AC334735-3F2A-4E9C-A760-A19DE1488C84}">
      <formula1>$E$16:$E$17</formula1>
    </dataValidation>
  </dataValidations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91E5-F2D5-46F8-ACD8-98130F42D467}">
  <dimension ref="C4:G12"/>
  <sheetViews>
    <sheetView showGridLines="0" workbookViewId="0">
      <selection activeCell="D18" sqref="D18"/>
    </sheetView>
  </sheetViews>
  <sheetFormatPr baseColWidth="10" defaultRowHeight="14.4" x14ac:dyDescent="0.3"/>
  <cols>
    <col min="2" max="2" width="5.88671875" customWidth="1"/>
    <col min="3" max="3" width="20.5546875" bestFit="1" customWidth="1"/>
    <col min="4" max="4" width="7.88671875" customWidth="1"/>
    <col min="5" max="5" width="21" customWidth="1"/>
    <col min="6" max="6" width="3" customWidth="1"/>
    <col min="7" max="7" width="13.6640625" customWidth="1"/>
  </cols>
  <sheetData>
    <row r="4" spans="3:7" x14ac:dyDescent="0.3">
      <c r="E4" s="64" t="s">
        <v>45</v>
      </c>
      <c r="G4" s="63">
        <f>+'Bulletin de paie '!F49</f>
        <v>3070.6023347999999</v>
      </c>
    </row>
    <row r="6" spans="3:7" x14ac:dyDescent="0.3">
      <c r="C6" s="65" t="s">
        <v>45</v>
      </c>
      <c r="D6" s="65" t="s">
        <v>46</v>
      </c>
      <c r="E6" s="65" t="s">
        <v>47</v>
      </c>
    </row>
    <row r="7" spans="3:7" x14ac:dyDescent="0.3">
      <c r="C7" s="66" t="s">
        <v>48</v>
      </c>
      <c r="D7" s="67">
        <v>0</v>
      </c>
      <c r="E7" s="68">
        <v>0</v>
      </c>
    </row>
    <row r="8" spans="3:7" x14ac:dyDescent="0.3">
      <c r="C8" s="66" t="s">
        <v>49</v>
      </c>
      <c r="D8" s="67">
        <v>0.1</v>
      </c>
      <c r="E8" s="68">
        <v>250</v>
      </c>
      <c r="G8" s="62">
        <f>+IF(AND(2501&lt;G4,G4&lt;4166.99),(G4*10%)-250,0)</f>
        <v>57.060233480000022</v>
      </c>
    </row>
    <row r="9" spans="3:7" x14ac:dyDescent="0.3">
      <c r="C9" s="66" t="s">
        <v>50</v>
      </c>
      <c r="D9" s="67">
        <v>0.2</v>
      </c>
      <c r="E9" s="68">
        <v>666.67</v>
      </c>
      <c r="G9" s="62">
        <f>+IF(AND(4167&lt;G4,G4&lt;5000.99),(G4*20%)-666.67,0)</f>
        <v>0</v>
      </c>
    </row>
    <row r="10" spans="3:7" x14ac:dyDescent="0.3">
      <c r="C10" s="66" t="s">
        <v>51</v>
      </c>
      <c r="D10" s="67">
        <v>0.3</v>
      </c>
      <c r="E10" s="68">
        <v>1166.67</v>
      </c>
      <c r="G10" s="62">
        <f>+IF(AND(5001&lt;G4,G4&lt;6666.99),(G4*30%)-1166.67,0)</f>
        <v>0</v>
      </c>
    </row>
    <row r="11" spans="3:7" x14ac:dyDescent="0.3">
      <c r="C11" s="66" t="s">
        <v>52</v>
      </c>
      <c r="D11" s="67">
        <v>0.34</v>
      </c>
      <c r="E11" s="68">
        <v>1433.33</v>
      </c>
      <c r="G11" s="62">
        <f>+IF(AND(6667&lt;G4,G4&lt;15000.99),(G4*34%)-1433.33,0)</f>
        <v>0</v>
      </c>
    </row>
    <row r="12" spans="3:7" x14ac:dyDescent="0.3">
      <c r="C12" s="66" t="s">
        <v>53</v>
      </c>
      <c r="D12" s="67">
        <v>0.38</v>
      </c>
      <c r="E12" s="68">
        <v>2033</v>
      </c>
      <c r="G12" s="62">
        <f>+IF(15000&lt;G4,(G4*38%)-2033,0)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Bulletin de paie </vt:lpstr>
      <vt:lpstr>Bareme de IR</vt:lpstr>
      <vt:lpstr>'Bulletin de paie 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2021-06-12T14:53:52Z</cp:lastPrinted>
  <dcterms:created xsi:type="dcterms:W3CDTF">2020-06-11T21:01:06Z</dcterms:created>
  <dcterms:modified xsi:type="dcterms:W3CDTF">2023-02-28T22:26:24Z</dcterms:modified>
</cp:coreProperties>
</file>