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https://groupgs-my.sharepoint.com/personal/artur_kazmierczak_gs-fresh_com/Documents/Desktop/"/>
    </mc:Choice>
  </mc:AlternateContent>
  <xr:revisionPtr revIDLastSave="0" documentId="8_{C3F26EBE-8CAB-4746-BF14-0DEC52745BC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3" i="1" l="1"/>
  <c r="Y22" i="1"/>
  <c r="Y21" i="1"/>
  <c r="V75" i="1"/>
  <c r="W75" i="1" s="1"/>
  <c r="W76" i="1"/>
  <c r="W77" i="1"/>
  <c r="V73" i="1"/>
  <c r="V74" i="1"/>
  <c r="V76" i="1"/>
  <c r="V77" i="1"/>
  <c r="V78" i="1"/>
  <c r="V79" i="1"/>
  <c r="V80" i="1"/>
  <c r="V81" i="1"/>
  <c r="V82" i="1"/>
  <c r="V83" i="1"/>
  <c r="V84" i="1"/>
  <c r="V85" i="1"/>
  <c r="V86" i="1"/>
  <c r="V72" i="1"/>
  <c r="V15" i="1" l="1"/>
  <c r="Y32" i="1" l="1"/>
  <c r="Y31" i="1"/>
  <c r="Y30" i="1"/>
  <c r="V96" i="1" l="1"/>
  <c r="V95" i="1"/>
  <c r="V97" i="1" l="1"/>
  <c r="Y54" i="1"/>
  <c r="Y53" i="1"/>
  <c r="Y52" i="1"/>
  <c r="U96" i="1" l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U86" i="1"/>
  <c r="U94" i="1" s="1"/>
  <c r="T86" i="1"/>
  <c r="S86" i="1"/>
  <c r="S94" i="1" s="1"/>
  <c r="R86" i="1"/>
  <c r="R94" i="1" s="1"/>
  <c r="Q86" i="1"/>
  <c r="P86" i="1"/>
  <c r="O86" i="1"/>
  <c r="O94" i="1" s="1"/>
  <c r="N86" i="1"/>
  <c r="M86" i="1"/>
  <c r="M94" i="1" s="1"/>
  <c r="L86" i="1"/>
  <c r="K86" i="1"/>
  <c r="K94" i="1" s="1"/>
  <c r="J86" i="1"/>
  <c r="I86" i="1"/>
  <c r="I94" i="1" s="1"/>
  <c r="H86" i="1"/>
  <c r="H94" i="1" s="1"/>
  <c r="U85" i="1"/>
  <c r="U93" i="1" s="1"/>
  <c r="T85" i="1"/>
  <c r="S85" i="1"/>
  <c r="S93" i="1" s="1"/>
  <c r="R85" i="1"/>
  <c r="Q85" i="1"/>
  <c r="Q93" i="1" s="1"/>
  <c r="P85" i="1"/>
  <c r="O85" i="1"/>
  <c r="O93" i="1" s="1"/>
  <c r="N85" i="1"/>
  <c r="M85" i="1"/>
  <c r="M93" i="1" s="1"/>
  <c r="L85" i="1"/>
  <c r="K85" i="1"/>
  <c r="K93" i="1" s="1"/>
  <c r="J85" i="1"/>
  <c r="J93" i="1" s="1"/>
  <c r="I85" i="1"/>
  <c r="I93" i="1" s="1"/>
  <c r="H85" i="1"/>
  <c r="AB81" i="1"/>
  <c r="AB80" i="1"/>
  <c r="AB79" i="1"/>
  <c r="AB78" i="1"/>
  <c r="AB77" i="1"/>
  <c r="AB76" i="1"/>
  <c r="AB75" i="1"/>
  <c r="AB74" i="1"/>
  <c r="AB73" i="1"/>
  <c r="AB72" i="1"/>
  <c r="Y69" i="1"/>
  <c r="W69" i="1"/>
  <c r="V69" i="1"/>
  <c r="E69" i="1"/>
  <c r="D69" i="1"/>
  <c r="Y68" i="1"/>
  <c r="W68" i="1"/>
  <c r="V68" i="1"/>
  <c r="E68" i="1"/>
  <c r="D68" i="1"/>
  <c r="W67" i="1"/>
  <c r="Y67" i="1" s="1"/>
  <c r="V67" i="1"/>
  <c r="E67" i="1"/>
  <c r="D67" i="1"/>
  <c r="W66" i="1"/>
  <c r="Y66" i="1" s="1"/>
  <c r="V66" i="1"/>
  <c r="E66" i="1"/>
  <c r="D66" i="1"/>
  <c r="W65" i="1"/>
  <c r="Y65" i="1" s="1"/>
  <c r="V65" i="1"/>
  <c r="E65" i="1"/>
  <c r="D65" i="1"/>
  <c r="W64" i="1"/>
  <c r="Y64" i="1" s="1"/>
  <c r="V64" i="1"/>
  <c r="E64" i="1"/>
  <c r="D64" i="1"/>
  <c r="W63" i="1"/>
  <c r="Y63" i="1" s="1"/>
  <c r="V63" i="1"/>
  <c r="E63" i="1"/>
  <c r="D63" i="1"/>
  <c r="W62" i="1"/>
  <c r="Y62" i="1" s="1"/>
  <c r="V62" i="1"/>
  <c r="E62" i="1"/>
  <c r="D62" i="1"/>
  <c r="W61" i="1"/>
  <c r="Y61" i="1" s="1"/>
  <c r="V61" i="1"/>
  <c r="E61" i="1"/>
  <c r="D61" i="1"/>
  <c r="W60" i="1"/>
  <c r="Y60" i="1" s="1"/>
  <c r="V60" i="1"/>
  <c r="E60" i="1"/>
  <c r="D60" i="1"/>
  <c r="W59" i="1"/>
  <c r="Y59" i="1" s="1"/>
  <c r="V59" i="1"/>
  <c r="E59" i="1"/>
  <c r="D59" i="1"/>
  <c r="W58" i="1"/>
  <c r="Y58" i="1" s="1"/>
  <c r="V58" i="1"/>
  <c r="E58" i="1"/>
  <c r="D58" i="1"/>
  <c r="W57" i="1"/>
  <c r="Y57" i="1" s="1"/>
  <c r="V57" i="1"/>
  <c r="E57" i="1"/>
  <c r="D57" i="1"/>
  <c r="W56" i="1"/>
  <c r="Y56" i="1" s="1"/>
  <c r="V56" i="1"/>
  <c r="E56" i="1"/>
  <c r="D56" i="1"/>
  <c r="W55" i="1"/>
  <c r="Y55" i="1" s="1"/>
  <c r="V55" i="1"/>
  <c r="E55" i="1"/>
  <c r="D55" i="1"/>
  <c r="W54" i="1"/>
  <c r="V54" i="1"/>
  <c r="E54" i="1"/>
  <c r="D54" i="1"/>
  <c r="W53" i="1"/>
  <c r="V53" i="1"/>
  <c r="E53" i="1"/>
  <c r="D53" i="1"/>
  <c r="W52" i="1"/>
  <c r="V52" i="1"/>
  <c r="E52" i="1"/>
  <c r="D52" i="1"/>
  <c r="W51" i="1"/>
  <c r="Y51" i="1" s="1"/>
  <c r="V51" i="1"/>
  <c r="E51" i="1"/>
  <c r="D51" i="1"/>
  <c r="W50" i="1"/>
  <c r="Y50" i="1" s="1"/>
  <c r="V50" i="1"/>
  <c r="E50" i="1"/>
  <c r="D50" i="1"/>
  <c r="E49" i="1"/>
  <c r="D49" i="1"/>
  <c r="E48" i="1"/>
  <c r="D48" i="1"/>
  <c r="Y47" i="1"/>
  <c r="W47" i="1"/>
  <c r="V47" i="1"/>
  <c r="E47" i="1"/>
  <c r="D47" i="1"/>
  <c r="Y46" i="1"/>
  <c r="W46" i="1"/>
  <c r="V46" i="1"/>
  <c r="E46" i="1"/>
  <c r="D46" i="1"/>
  <c r="W45" i="1"/>
  <c r="Y45" i="1" s="1"/>
  <c r="V45" i="1"/>
  <c r="E45" i="1"/>
  <c r="D45" i="1"/>
  <c r="W44" i="1"/>
  <c r="Y44" i="1" s="1"/>
  <c r="V44" i="1"/>
  <c r="E44" i="1"/>
  <c r="D44" i="1"/>
  <c r="W43" i="1"/>
  <c r="Y43" i="1" s="1"/>
  <c r="V43" i="1"/>
  <c r="E43" i="1"/>
  <c r="D43" i="1"/>
  <c r="W42" i="1"/>
  <c r="Y42" i="1" s="1"/>
  <c r="V42" i="1"/>
  <c r="E42" i="1"/>
  <c r="D42" i="1"/>
  <c r="W41" i="1"/>
  <c r="Y41" i="1" s="1"/>
  <c r="V41" i="1"/>
  <c r="E41" i="1"/>
  <c r="D41" i="1"/>
  <c r="W40" i="1"/>
  <c r="Y40" i="1" s="1"/>
  <c r="V40" i="1"/>
  <c r="E40" i="1"/>
  <c r="D40" i="1"/>
  <c r="W39" i="1"/>
  <c r="Y39" i="1" s="1"/>
  <c r="V39" i="1"/>
  <c r="E39" i="1"/>
  <c r="D39" i="1"/>
  <c r="W38" i="1"/>
  <c r="Y38" i="1" s="1"/>
  <c r="V38" i="1"/>
  <c r="E38" i="1"/>
  <c r="D38" i="1"/>
  <c r="W37" i="1"/>
  <c r="Y37" i="1" s="1"/>
  <c r="V37" i="1"/>
  <c r="E37" i="1"/>
  <c r="D37" i="1"/>
  <c r="W36" i="1"/>
  <c r="Y36" i="1" s="1"/>
  <c r="V36" i="1"/>
  <c r="E36" i="1"/>
  <c r="D36" i="1"/>
  <c r="W35" i="1"/>
  <c r="Y35" i="1" s="1"/>
  <c r="V35" i="1"/>
  <c r="E35" i="1"/>
  <c r="D35" i="1"/>
  <c r="W34" i="1"/>
  <c r="Y34" i="1" s="1"/>
  <c r="V34" i="1"/>
  <c r="E34" i="1"/>
  <c r="D34" i="1"/>
  <c r="W33" i="1"/>
  <c r="Y33" i="1" s="1"/>
  <c r="V33" i="1"/>
  <c r="E33" i="1"/>
  <c r="D33" i="1"/>
  <c r="W32" i="1"/>
  <c r="V32" i="1"/>
  <c r="E32" i="1"/>
  <c r="D32" i="1"/>
  <c r="W31" i="1"/>
  <c r="V31" i="1"/>
  <c r="E31" i="1"/>
  <c r="D31" i="1"/>
  <c r="W30" i="1"/>
  <c r="V30" i="1"/>
  <c r="E30" i="1"/>
  <c r="D30" i="1"/>
  <c r="W29" i="1"/>
  <c r="Y29" i="1" s="1"/>
  <c r="V29" i="1"/>
  <c r="E29" i="1"/>
  <c r="D29" i="1"/>
  <c r="W28" i="1"/>
  <c r="Y28" i="1" s="1"/>
  <c r="V28" i="1"/>
  <c r="E28" i="1"/>
  <c r="D28" i="1"/>
  <c r="E27" i="1"/>
  <c r="D27" i="1"/>
  <c r="E26" i="1"/>
  <c r="D26" i="1"/>
  <c r="W25" i="1"/>
  <c r="Y25" i="1" s="1"/>
  <c r="V25" i="1"/>
  <c r="E25" i="1"/>
  <c r="D25" i="1"/>
  <c r="W24" i="1"/>
  <c r="Y24" i="1" s="1"/>
  <c r="V24" i="1"/>
  <c r="E24" i="1"/>
  <c r="D24" i="1"/>
  <c r="W23" i="1"/>
  <c r="V23" i="1"/>
  <c r="E23" i="1"/>
  <c r="D23" i="1"/>
  <c r="W22" i="1"/>
  <c r="V22" i="1"/>
  <c r="E22" i="1"/>
  <c r="D22" i="1"/>
  <c r="W21" i="1"/>
  <c r="V21" i="1"/>
  <c r="E21" i="1"/>
  <c r="D21" i="1"/>
  <c r="W20" i="1"/>
  <c r="Y20" i="1" s="1"/>
  <c r="V20" i="1"/>
  <c r="E20" i="1"/>
  <c r="W19" i="1"/>
  <c r="Y19" i="1" s="1"/>
  <c r="V19" i="1"/>
  <c r="E19" i="1"/>
  <c r="D19" i="1"/>
  <c r="W18" i="1"/>
  <c r="Y18" i="1" s="1"/>
  <c r="V18" i="1"/>
  <c r="E18" i="1"/>
  <c r="D18" i="1"/>
  <c r="W17" i="1"/>
  <c r="Y17" i="1" s="1"/>
  <c r="V17" i="1"/>
  <c r="E17" i="1"/>
  <c r="D17" i="1"/>
  <c r="W16" i="1"/>
  <c r="Y16" i="1" s="1"/>
  <c r="V16" i="1"/>
  <c r="E16" i="1"/>
  <c r="D16" i="1"/>
  <c r="W15" i="1"/>
  <c r="Y15" i="1" s="1"/>
  <c r="E15" i="1"/>
  <c r="D15" i="1"/>
  <c r="W14" i="1"/>
  <c r="Y14" i="1" s="1"/>
  <c r="V14" i="1"/>
  <c r="E14" i="1"/>
  <c r="D14" i="1"/>
  <c r="W13" i="1"/>
  <c r="Y13" i="1" s="1"/>
  <c r="V13" i="1"/>
  <c r="E13" i="1"/>
  <c r="D13" i="1"/>
  <c r="W12" i="1"/>
  <c r="Y12" i="1" s="1"/>
  <c r="V12" i="1"/>
  <c r="E12" i="1"/>
  <c r="D12" i="1"/>
  <c r="W11" i="1"/>
  <c r="Y11" i="1" s="1"/>
  <c r="V11" i="1"/>
  <c r="E11" i="1"/>
  <c r="D11" i="1"/>
  <c r="W10" i="1"/>
  <c r="Y10" i="1" s="1"/>
  <c r="V10" i="1"/>
  <c r="E10" i="1"/>
  <c r="D10" i="1"/>
  <c r="W9" i="1"/>
  <c r="Y9" i="1" s="1"/>
  <c r="V9" i="1"/>
  <c r="E9" i="1"/>
  <c r="D9" i="1"/>
  <c r="W8" i="1"/>
  <c r="Y8" i="1" s="1"/>
  <c r="V8" i="1"/>
  <c r="E8" i="1"/>
  <c r="D8" i="1"/>
  <c r="J5" i="1"/>
  <c r="L5" i="1" s="1"/>
  <c r="N5" i="1" s="1"/>
  <c r="P5" i="1" s="1"/>
  <c r="R5" i="1" s="1"/>
  <c r="T5" i="1" s="1"/>
  <c r="U88" i="1" l="1"/>
  <c r="T94" i="1"/>
  <c r="V94" i="1"/>
  <c r="T93" i="1"/>
  <c r="V93" i="1"/>
  <c r="S88" i="1"/>
  <c r="R93" i="1"/>
  <c r="Q94" i="1"/>
  <c r="Q88" i="1"/>
  <c r="AC88" i="1" s="1"/>
  <c r="P94" i="1"/>
  <c r="O88" i="1"/>
  <c r="N93" i="1"/>
  <c r="N94" i="1"/>
  <c r="M88" i="1"/>
  <c r="W91" i="1"/>
  <c r="L93" i="1"/>
  <c r="L94" i="1"/>
  <c r="K88" i="1"/>
  <c r="P93" i="1"/>
  <c r="J94" i="1"/>
  <c r="I88" i="1"/>
  <c r="N88" i="1"/>
  <c r="J88" i="1"/>
  <c r="R88" i="1"/>
  <c r="T88" i="1"/>
  <c r="P88" i="1"/>
  <c r="L88" i="1"/>
  <c r="H88" i="1"/>
  <c r="W85" i="1"/>
  <c r="H93" i="1"/>
  <c r="N87" i="1"/>
  <c r="W90" i="1"/>
  <c r="P87" i="1"/>
  <c r="V90" i="1"/>
  <c r="W79" i="1" s="1"/>
  <c r="U87" i="1"/>
  <c r="W89" i="1"/>
  <c r="V89" i="1"/>
  <c r="W72" i="1" s="1"/>
  <c r="V91" i="1"/>
  <c r="W84" i="1" s="1"/>
  <c r="R87" i="1"/>
  <c r="T87" i="1"/>
  <c r="W86" i="1"/>
  <c r="H87" i="1"/>
  <c r="J87" i="1"/>
  <c r="L87" i="1"/>
  <c r="Z72" i="1" l="1"/>
  <c r="Z73" i="1"/>
  <c r="Z74" i="1"/>
  <c r="Z75" i="1"/>
  <c r="Z76" i="1"/>
  <c r="Z79" i="1"/>
  <c r="Z81" i="1"/>
  <c r="Z77" i="1"/>
  <c r="Z78" i="1"/>
  <c r="Z80" i="1"/>
  <c r="Z83" i="1"/>
  <c r="Z84" i="1"/>
  <c r="Z82" i="1"/>
  <c r="W82" i="1"/>
  <c r="W83" i="1"/>
  <c r="W73" i="1"/>
  <c r="AA88" i="1"/>
  <c r="W81" i="1"/>
  <c r="W80" i="1"/>
  <c r="W78" i="1"/>
  <c r="W74" i="1"/>
  <c r="V87" i="1"/>
</calcChain>
</file>

<file path=xl/sharedStrings.xml><?xml version="1.0" encoding="utf-8"?>
<sst xmlns="http://schemas.openxmlformats.org/spreadsheetml/2006/main" count="306" uniqueCount="92">
  <si>
    <t>Week:</t>
  </si>
  <si>
    <t>May Farm mushroom picking forecast and summary</t>
  </si>
  <si>
    <t>Estimated house totals</t>
  </si>
  <si>
    <t>Bond 6</t>
  </si>
  <si>
    <t>Carried Over</t>
  </si>
  <si>
    <t>Bond 1</t>
  </si>
  <si>
    <t>From Last Week</t>
  </si>
  <si>
    <t xml:space="preserve">Sunday </t>
  </si>
  <si>
    <t>Monday</t>
  </si>
  <si>
    <t>Tuesday</t>
  </si>
  <si>
    <t>Wednesday</t>
  </si>
  <si>
    <t>Thursday</t>
  </si>
  <si>
    <t>Friday</t>
  </si>
  <si>
    <t>Saturday</t>
  </si>
  <si>
    <t>Total Est</t>
  </si>
  <si>
    <t>HOUSE TOTALS</t>
  </si>
  <si>
    <t xml:space="preserve">Flush </t>
  </si>
  <si>
    <t>Supervisor</t>
  </si>
  <si>
    <t>comment</t>
  </si>
  <si>
    <t>bond</t>
  </si>
  <si>
    <t>type</t>
  </si>
  <si>
    <t xml:space="preserve">Location </t>
  </si>
  <si>
    <t>EST</t>
  </si>
  <si>
    <t>ACT</t>
  </si>
  <si>
    <t>KGS/M2</t>
  </si>
  <si>
    <t>1st</t>
  </si>
  <si>
    <t>Lucian</t>
  </si>
  <si>
    <t>scaling</t>
  </si>
  <si>
    <t>Roman</t>
  </si>
  <si>
    <t>700m2+scaling</t>
  </si>
  <si>
    <t>Jose</t>
  </si>
  <si>
    <t>Inna</t>
  </si>
  <si>
    <t>Iwona</t>
  </si>
  <si>
    <t>Bond 2</t>
  </si>
  <si>
    <t>Nadya</t>
  </si>
  <si>
    <t>543m2</t>
  </si>
  <si>
    <t>Greta</t>
  </si>
  <si>
    <t>Dorin</t>
  </si>
  <si>
    <t>Bond 3</t>
  </si>
  <si>
    <t>Sat?</t>
  </si>
  <si>
    <t>2nd</t>
  </si>
  <si>
    <t>Bond 4</t>
  </si>
  <si>
    <t>5th shelves gone</t>
  </si>
  <si>
    <t>Bond 5</t>
  </si>
  <si>
    <t>550m2</t>
  </si>
  <si>
    <t>ORG</t>
  </si>
  <si>
    <t>White</t>
  </si>
  <si>
    <t>Brown</t>
  </si>
  <si>
    <t>3rd</t>
  </si>
  <si>
    <t>26kg/sq2</t>
  </si>
  <si>
    <t>1/2 5th shelf gone</t>
  </si>
  <si>
    <t>Estimate</t>
  </si>
  <si>
    <t>Estimate %</t>
  </si>
  <si>
    <t>overestimated</t>
  </si>
  <si>
    <t>Grade I (kg's)</t>
  </si>
  <si>
    <t>Conv BB</t>
  </si>
  <si>
    <t>underestimeted</t>
  </si>
  <si>
    <t>Conv Cups</t>
  </si>
  <si>
    <t>Conv Flat</t>
  </si>
  <si>
    <t>Leaders</t>
  </si>
  <si>
    <t>Grade 1 (kg's)</t>
  </si>
  <si>
    <t>Slicing cups</t>
  </si>
  <si>
    <t xml:space="preserve"> </t>
  </si>
  <si>
    <t xml:space="preserve">set up % split </t>
  </si>
  <si>
    <t>fenmarc</t>
  </si>
  <si>
    <t>Strips</t>
  </si>
  <si>
    <t>Grade II (kg's)</t>
  </si>
  <si>
    <t>EDV</t>
  </si>
  <si>
    <t>bb/cc wh/chest   etc.</t>
  </si>
  <si>
    <t>Conv. BB</t>
  </si>
  <si>
    <t>Conv. Cups</t>
  </si>
  <si>
    <t>Conv. Flats</t>
  </si>
  <si>
    <t>ldl,slice</t>
  </si>
  <si>
    <t>Conv. Slice</t>
  </si>
  <si>
    <t>lidl</t>
  </si>
  <si>
    <t>Conv. EDV</t>
  </si>
  <si>
    <t>Org brown cups</t>
  </si>
  <si>
    <t>Org brown Flat</t>
  </si>
  <si>
    <t xml:space="preserve">Organic Brown EDV </t>
  </si>
  <si>
    <t>Total</t>
  </si>
  <si>
    <t>day 4</t>
  </si>
  <si>
    <t>day 5</t>
  </si>
  <si>
    <t>check</t>
  </si>
  <si>
    <t>per shelf</t>
  </si>
  <si>
    <t>ESTIMATED</t>
  </si>
  <si>
    <t>PICKED</t>
  </si>
  <si>
    <t>forecast</t>
  </si>
  <si>
    <t>availability</t>
  </si>
  <si>
    <t>white</t>
  </si>
  <si>
    <t xml:space="preserve">brown </t>
  </si>
  <si>
    <t>Organic Chestnut</t>
  </si>
  <si>
    <t>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</si>
</sst>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name val="Calibri"/>
      <family val="2"/>
    </font>
    <font>
      <sz val="11"/>
      <name val="Calibri"/>
      <family val="2"/>
    </font>
    <font>
      <b/>
      <u/>
      <sz val="16"/>
      <color indexed="8"/>
      <name val="Calibri"/>
      <family val="2"/>
    </font>
    <font>
      <b/>
      <sz val="12"/>
      <color indexed="8"/>
      <name val="Calibri"/>
      <family val="2"/>
    </font>
    <font>
      <sz val="1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2"/>
      <name val="Calibri"/>
      <family val="2"/>
    </font>
    <font>
      <b/>
      <sz val="16"/>
      <name val="Calibri"/>
      <family val="2"/>
    </font>
    <font>
      <b/>
      <sz val="2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u/>
      <sz val="14"/>
      <color indexed="8"/>
      <name val="Calibri"/>
      <family val="2"/>
    </font>
    <font>
      <u/>
      <sz val="14"/>
      <color indexed="8"/>
      <name val="Calibri"/>
      <family val="2"/>
    </font>
    <font>
      <sz val="16"/>
      <color theme="1"/>
      <name val="Aptos Narrow"/>
      <family val="2"/>
      <scheme val="minor"/>
    </font>
    <font>
      <sz val="16"/>
      <color indexed="8"/>
      <name val="Calibri"/>
      <family val="2"/>
    </font>
    <font>
      <b/>
      <sz val="20"/>
      <color theme="1"/>
      <name val="Aptos Narrow"/>
      <family val="2"/>
      <scheme val="minor"/>
    </font>
    <font>
      <sz val="16"/>
      <name val="Aptos Narrow"/>
      <family val="2"/>
      <scheme val="minor"/>
    </font>
    <font>
      <u/>
      <sz val="16"/>
      <color indexed="8"/>
      <name val="Calibri"/>
      <family val="2"/>
    </font>
    <font>
      <b/>
      <sz val="16"/>
      <color indexed="8"/>
      <name val="Calibri"/>
      <family val="2"/>
    </font>
    <font>
      <u/>
      <sz val="16"/>
      <name val="Calibri"/>
      <family val="2"/>
    </font>
    <font>
      <sz val="16"/>
      <color rgb="FFFF0000"/>
      <name val="Calibri"/>
      <family val="2"/>
    </font>
    <font>
      <i/>
      <sz val="16"/>
      <color indexed="10"/>
      <name val="Calibri"/>
      <family val="2"/>
    </font>
    <font>
      <sz val="16"/>
      <color indexed="10"/>
      <name val="Calibri"/>
      <family val="2"/>
    </font>
    <font>
      <sz val="18"/>
      <color theme="1"/>
      <name val="Aptos Narrow"/>
      <family val="2"/>
      <scheme val="minor"/>
    </font>
    <font>
      <sz val="16"/>
      <color rgb="FF00B050"/>
      <name val="Calibri"/>
      <family val="2"/>
    </font>
    <font>
      <sz val="16"/>
      <color theme="5" tint="-0.249977111117893"/>
      <name val="Calibri"/>
      <family val="2"/>
    </font>
    <font>
      <b/>
      <sz val="12"/>
      <color theme="1"/>
      <name val="Aptos Narrow"/>
      <family val="2"/>
      <scheme val="minor"/>
    </font>
    <font>
      <sz val="16"/>
      <color theme="5" tint="-0.499984740745262"/>
      <name val="Calibri"/>
      <family val="2"/>
    </font>
    <font>
      <b/>
      <sz val="16"/>
      <color rgb="FFFF0000"/>
      <name val="Calibri"/>
      <family val="2"/>
    </font>
    <font>
      <sz val="16"/>
      <color theme="1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b/>
      <sz val="16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6"/>
      <color theme="5" tint="-0.499984740745262"/>
      <name val="Calibri"/>
      <family val="2"/>
    </font>
    <font>
      <sz val="11"/>
      <color theme="5" tint="-0.499984740745262"/>
      <name val="Aptos Narrow"/>
      <family val="2"/>
      <scheme val="minor"/>
    </font>
    <font>
      <sz val="16"/>
      <color rgb="FF0070C0"/>
      <name val="Aptos Narrow"/>
      <family val="2"/>
      <scheme val="minor"/>
    </font>
    <font>
      <sz val="16"/>
      <color rgb="FF996633"/>
      <name val="Aptos Narrow"/>
      <family val="2"/>
      <scheme val="minor"/>
    </font>
    <font>
      <b/>
      <sz val="16"/>
      <color theme="5" tint="-0.249977111117893"/>
      <name val="Calibri"/>
      <family val="2"/>
    </font>
    <font>
      <sz val="16"/>
      <color theme="5"/>
      <name val="Calibri"/>
      <family val="2"/>
    </font>
    <font>
      <b/>
      <sz val="16"/>
      <color theme="5"/>
      <name val="Calibri"/>
      <family val="2"/>
    </font>
    <font>
      <sz val="11"/>
      <color rgb="FF00B050"/>
      <name val="Aptos Narrow"/>
      <family val="2"/>
      <scheme val="minor"/>
    </font>
    <font>
      <sz val="16"/>
      <color rgb="FF00B050"/>
      <name val="Aptos Narrow"/>
      <family val="2"/>
      <scheme val="minor"/>
    </font>
    <font>
      <b/>
      <sz val="16"/>
      <color theme="5" tint="-0.249977111117893"/>
      <name val="Aptos Narrow"/>
      <family val="2"/>
      <scheme val="minor"/>
    </font>
    <font>
      <b/>
      <sz val="12"/>
      <name val="Calibri"/>
      <family val="2"/>
    </font>
    <font>
      <b/>
      <sz val="11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6"/>
      <color rgb="FF996633"/>
      <name val="Calibri"/>
      <family val="2"/>
    </font>
    <font>
      <sz val="16"/>
      <color rgb="FF996633"/>
      <name val="Calibri"/>
      <family val="2"/>
    </font>
    <font>
      <b/>
      <sz val="11"/>
      <color rgb="FF996633"/>
      <name val="Aptos Narrow"/>
      <family val="2"/>
      <scheme val="minor"/>
    </font>
    <font>
      <b/>
      <sz val="16"/>
      <color rgb="FF996633"/>
      <name val="Aptos Narrow"/>
      <family val="2"/>
      <scheme val="minor"/>
    </font>
    <font>
      <b/>
      <sz val="12"/>
      <color rgb="FF996633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6"/>
      <color rgb="FF0070C0"/>
      <name val="Aptos Narrow"/>
      <family val="2"/>
      <scheme val="minor"/>
    </font>
    <font>
      <b/>
      <sz val="16"/>
      <color rgb="FF0070C0"/>
      <name val="Calibri"/>
      <family val="2"/>
    </font>
    <font>
      <sz val="16"/>
      <color rgb="FF0070C0"/>
      <name val="Calibri"/>
      <family val="2"/>
    </font>
    <font>
      <b/>
      <sz val="12"/>
      <color rgb="FF0070C0"/>
      <name val="Aptos Narrow"/>
      <family val="2"/>
      <scheme val="minor"/>
    </font>
    <font>
      <b/>
      <sz val="16"/>
      <color rgb="FF7030A0"/>
      <name val="Aptos Narrow"/>
      <family val="2"/>
      <scheme val="minor"/>
    </font>
    <font>
      <sz val="16"/>
      <color indexed="8"/>
      <name val="Calibri"/>
      <family val="2"/>
    </font>
    <font>
      <sz val="16"/>
      <name val="Calibri"/>
      <family val="2"/>
    </font>
    <font>
      <b/>
      <sz val="16"/>
      <color indexed="8"/>
      <name val="Calibri"/>
      <family val="2"/>
    </font>
    <font>
      <sz val="16"/>
      <color indexed="1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1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 applyProtection="1">
      <alignment horizont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6" fillId="0" borderId="0" xfId="0" applyFont="1" applyAlignment="1" applyProtection="1">
      <alignment horizontal="center"/>
      <protection locked="0"/>
    </xf>
    <xf numFmtId="0" fontId="17" fillId="0" borderId="0" xfId="0" applyFont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0" fontId="16" fillId="0" borderId="3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16" fillId="0" borderId="0" xfId="0" applyFont="1"/>
    <xf numFmtId="0" fontId="0" fillId="0" borderId="0" xfId="0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21" fillId="0" borderId="0" xfId="0" applyFont="1" applyAlignment="1" applyProtection="1">
      <alignment horizontal="center"/>
      <protection locked="0"/>
    </xf>
    <xf numFmtId="0" fontId="22" fillId="0" borderId="5" xfId="0" applyFont="1" applyBorder="1" applyAlignment="1" applyProtection="1">
      <alignment horizontal="center"/>
      <protection locked="0"/>
    </xf>
    <xf numFmtId="16" fontId="21" fillId="0" borderId="6" xfId="0" applyNumberFormat="1" applyFont="1" applyBorder="1" applyAlignment="1" applyProtection="1">
      <alignment horizontal="center"/>
      <protection locked="0"/>
    </xf>
    <xf numFmtId="0" fontId="21" fillId="3" borderId="6" xfId="0" applyFont="1" applyFill="1" applyBorder="1" applyAlignment="1" applyProtection="1">
      <alignment horizontal="center"/>
      <protection locked="0"/>
    </xf>
    <xf numFmtId="16" fontId="21" fillId="3" borderId="6" xfId="0" applyNumberFormat="1" applyFont="1" applyFill="1" applyBorder="1" applyAlignment="1" applyProtection="1">
      <alignment horizontal="center"/>
      <protection locked="0"/>
    </xf>
    <xf numFmtId="0" fontId="23" fillId="0" borderId="6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22" fillId="0" borderId="7" xfId="0" applyFont="1" applyBorder="1" applyAlignment="1" applyProtection="1">
      <alignment horizontal="center"/>
      <protection locked="0"/>
    </xf>
    <xf numFmtId="3" fontId="22" fillId="0" borderId="13" xfId="0" applyNumberFormat="1" applyFont="1" applyBorder="1" applyAlignment="1" applyProtection="1">
      <alignment horizontal="center"/>
      <protection locked="0"/>
    </xf>
    <xf numFmtId="0" fontId="26" fillId="0" borderId="14" xfId="0" applyFont="1" applyBorder="1" applyAlignment="1" applyProtection="1">
      <alignment horizontal="center"/>
      <protection locked="0"/>
    </xf>
    <xf numFmtId="0" fontId="21" fillId="0" borderId="14" xfId="0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6" fillId="0" borderId="6" xfId="0" applyFont="1" applyBorder="1" applyAlignment="1" applyProtection="1">
      <alignment horizontal="center"/>
      <protection locked="0"/>
    </xf>
    <xf numFmtId="0" fontId="13" fillId="0" borderId="6" xfId="0" applyFont="1" applyBorder="1" applyAlignment="1" applyProtection="1">
      <alignment horizontal="center"/>
      <protection locked="0"/>
    </xf>
    <xf numFmtId="0" fontId="26" fillId="0" borderId="15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26" fillId="0" borderId="16" xfId="0" applyFont="1" applyBorder="1" applyAlignment="1" applyProtection="1">
      <alignment horizontal="center"/>
      <protection locked="0"/>
    </xf>
    <xf numFmtId="0" fontId="26" fillId="0" borderId="17" xfId="0" applyFont="1" applyBorder="1" applyAlignment="1" applyProtection="1">
      <alignment horizontal="center"/>
      <protection locked="0"/>
    </xf>
    <xf numFmtId="0" fontId="22" fillId="0" borderId="18" xfId="0" applyFont="1" applyBorder="1" applyAlignment="1" applyProtection="1">
      <alignment horizontal="center"/>
      <protection locked="0"/>
    </xf>
    <xf numFmtId="0" fontId="26" fillId="0" borderId="19" xfId="0" applyFont="1" applyBorder="1" applyAlignment="1" applyProtection="1">
      <alignment horizontal="center"/>
      <protection locked="0"/>
    </xf>
    <xf numFmtId="0" fontId="22" fillId="0" borderId="20" xfId="0" applyFont="1" applyBorder="1" applyAlignment="1" applyProtection="1">
      <alignment horizontal="center"/>
      <protection locked="0"/>
    </xf>
    <xf numFmtId="0" fontId="26" fillId="0" borderId="21" xfId="0" applyFont="1" applyBorder="1" applyAlignment="1" applyProtection="1">
      <alignment horizontal="center"/>
      <protection locked="0"/>
    </xf>
    <xf numFmtId="0" fontId="22" fillId="0" borderId="22" xfId="0" applyFont="1" applyBorder="1" applyAlignment="1" applyProtection="1">
      <alignment horizontal="center"/>
      <protection locked="0"/>
    </xf>
    <xf numFmtId="0" fontId="26" fillId="0" borderId="23" xfId="0" applyFont="1" applyBorder="1" applyAlignment="1" applyProtection="1">
      <alignment horizontal="center"/>
      <protection locked="0"/>
    </xf>
    <xf numFmtId="0" fontId="25" fillId="0" borderId="23" xfId="0" applyFont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25" xfId="0" applyFont="1" applyBorder="1" applyAlignment="1" applyProtection="1">
      <alignment horizontal="center"/>
      <protection locked="0"/>
    </xf>
    <xf numFmtId="9" fontId="28" fillId="3" borderId="15" xfId="0" applyNumberFormat="1" applyFont="1" applyFill="1" applyBorder="1" applyAlignment="1" applyProtection="1">
      <alignment horizontal="center"/>
      <protection locked="0"/>
    </xf>
    <xf numFmtId="3" fontId="26" fillId="5" borderId="26" xfId="0" applyNumberFormat="1" applyFont="1" applyFill="1" applyBorder="1" applyAlignment="1">
      <alignment horizontal="center"/>
    </xf>
    <xf numFmtId="1" fontId="4" fillId="3" borderId="25" xfId="0" applyNumberFormat="1" applyFont="1" applyFill="1" applyBorder="1" applyAlignment="1">
      <alignment horizontal="center"/>
    </xf>
    <xf numFmtId="0" fontId="22" fillId="5" borderId="25" xfId="0" applyFont="1" applyFill="1" applyBorder="1" applyAlignment="1" applyProtection="1">
      <alignment horizontal="center"/>
      <protection locked="0"/>
    </xf>
    <xf numFmtId="1" fontId="22" fillId="3" borderId="15" xfId="0" applyNumberFormat="1" applyFont="1" applyFill="1" applyBorder="1" applyAlignment="1" applyProtection="1">
      <alignment horizontal="center"/>
      <protection locked="0"/>
    </xf>
    <xf numFmtId="0" fontId="4" fillId="3" borderId="25" xfId="0" applyFont="1" applyFill="1" applyBorder="1" applyAlignment="1" applyProtection="1">
      <alignment horizontal="center"/>
      <protection locked="0"/>
    </xf>
    <xf numFmtId="0" fontId="4" fillId="3" borderId="15" xfId="0" applyFont="1" applyFill="1" applyBorder="1" applyAlignment="1" applyProtection="1">
      <alignment horizontal="center"/>
      <protection locked="0"/>
    </xf>
    <xf numFmtId="3" fontId="22" fillId="3" borderId="27" xfId="0" applyNumberFormat="1" applyFont="1" applyFill="1" applyBorder="1" applyAlignment="1">
      <alignment horizontal="center"/>
    </xf>
    <xf numFmtId="1" fontId="26" fillId="0" borderId="6" xfId="0" applyNumberFormat="1" applyFont="1" applyBorder="1" applyAlignment="1">
      <alignment horizontal="center"/>
    </xf>
    <xf numFmtId="4" fontId="29" fillId="6" borderId="1" xfId="0" applyNumberFormat="1" applyFont="1" applyFill="1" applyBorder="1" applyAlignment="1">
      <alignment horizontal="center"/>
    </xf>
    <xf numFmtId="164" fontId="4" fillId="6" borderId="28" xfId="0" applyNumberFormat="1" applyFont="1" applyFill="1" applyBorder="1" applyAlignment="1">
      <alignment horizontal="center"/>
    </xf>
    <xf numFmtId="3" fontId="22" fillId="0" borderId="27" xfId="0" applyNumberFormat="1" applyFont="1" applyBorder="1" applyAlignment="1">
      <alignment horizontal="center"/>
    </xf>
    <xf numFmtId="0" fontId="26" fillId="0" borderId="29" xfId="0" applyFont="1" applyBorder="1" applyAlignment="1" applyProtection="1">
      <alignment horizontal="center"/>
      <protection locked="0"/>
    </xf>
    <xf numFmtId="1" fontId="26" fillId="7" borderId="30" xfId="0" applyNumberFormat="1" applyFont="1" applyFill="1" applyBorder="1" applyAlignment="1" applyProtection="1">
      <alignment horizontal="center"/>
      <protection locked="0"/>
    </xf>
    <xf numFmtId="1" fontId="22" fillId="7" borderId="25" xfId="0" applyNumberFormat="1" applyFont="1" applyFill="1" applyBorder="1" applyAlignment="1" applyProtection="1">
      <alignment horizontal="center"/>
      <protection locked="0"/>
    </xf>
    <xf numFmtId="1" fontId="22" fillId="7" borderId="15" xfId="0" applyNumberFormat="1" applyFont="1" applyFill="1" applyBorder="1" applyAlignment="1" applyProtection="1">
      <alignment horizontal="center"/>
      <protection locked="0"/>
    </xf>
    <xf numFmtId="0" fontId="22" fillId="7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4" fontId="30" fillId="6" borderId="1" xfId="0" applyNumberFormat="1" applyFont="1" applyFill="1" applyBorder="1" applyAlignment="1">
      <alignment horizontal="center"/>
    </xf>
    <xf numFmtId="3" fontId="26" fillId="3" borderId="26" xfId="0" applyNumberFormat="1" applyFont="1" applyFill="1" applyBorder="1" applyAlignment="1">
      <alignment horizontal="center"/>
    </xf>
    <xf numFmtId="3" fontId="22" fillId="3" borderId="16" xfId="0" applyNumberFormat="1" applyFont="1" applyFill="1" applyBorder="1" applyAlignment="1">
      <alignment horizontal="center"/>
    </xf>
    <xf numFmtId="0" fontId="13" fillId="8" borderId="25" xfId="0" applyFont="1" applyFill="1" applyBorder="1" applyAlignment="1" applyProtection="1">
      <alignment horizontal="center"/>
      <protection locked="0"/>
    </xf>
    <xf numFmtId="0" fontId="4" fillId="8" borderId="25" xfId="0" applyFont="1" applyFill="1" applyBorder="1" applyAlignment="1" applyProtection="1">
      <alignment horizontal="center"/>
      <protection locked="0"/>
    </xf>
    <xf numFmtId="0" fontId="4" fillId="8" borderId="15" xfId="0" applyFont="1" applyFill="1" applyBorder="1" applyAlignment="1" applyProtection="1">
      <alignment horizontal="center"/>
      <protection locked="0"/>
    </xf>
    <xf numFmtId="0" fontId="4" fillId="8" borderId="1" xfId="0" applyFont="1" applyFill="1" applyBorder="1" applyAlignment="1" applyProtection="1">
      <alignment horizontal="center"/>
      <protection locked="0"/>
    </xf>
    <xf numFmtId="0" fontId="4" fillId="9" borderId="0" xfId="0" applyFont="1" applyFill="1" applyAlignment="1">
      <alignment horizontal="center"/>
    </xf>
    <xf numFmtId="0" fontId="25" fillId="0" borderId="3" xfId="0" applyFont="1" applyBorder="1" applyAlignment="1">
      <alignment horizontal="center"/>
    </xf>
    <xf numFmtId="1" fontId="22" fillId="3" borderId="25" xfId="0" applyNumberFormat="1" applyFont="1" applyFill="1" applyBorder="1" applyAlignment="1" applyProtection="1">
      <alignment horizontal="center"/>
      <protection locked="0"/>
    </xf>
    <xf numFmtId="1" fontId="22" fillId="0" borderId="15" xfId="0" applyNumberFormat="1" applyFont="1" applyBorder="1" applyAlignment="1" applyProtection="1">
      <alignment horizontal="center"/>
      <protection locked="0"/>
    </xf>
    <xf numFmtId="1" fontId="26" fillId="0" borderId="25" xfId="0" applyNumberFormat="1" applyFont="1" applyBorder="1" applyAlignment="1">
      <alignment horizontal="center"/>
    </xf>
    <xf numFmtId="0" fontId="31" fillId="0" borderId="0" xfId="0" applyFont="1"/>
    <xf numFmtId="0" fontId="4" fillId="3" borderId="31" xfId="0" applyFont="1" applyFill="1" applyBorder="1" applyAlignment="1" applyProtection="1">
      <alignment horizontal="center"/>
      <protection locked="0"/>
    </xf>
    <xf numFmtId="0" fontId="4" fillId="3" borderId="32" xfId="0" applyFont="1" applyFill="1" applyBorder="1" applyAlignment="1" applyProtection="1">
      <alignment horizontal="center"/>
      <protection locked="0"/>
    </xf>
    <xf numFmtId="3" fontId="22" fillId="0" borderId="33" xfId="0" applyNumberFormat="1" applyFont="1" applyBorder="1" applyAlignment="1">
      <alignment horizontal="center"/>
    </xf>
    <xf numFmtId="1" fontId="26" fillId="0" borderId="34" xfId="0" applyNumberFormat="1" applyFont="1" applyBorder="1" applyAlignment="1">
      <alignment horizontal="center"/>
    </xf>
    <xf numFmtId="4" fontId="30" fillId="6" borderId="35" xfId="0" applyNumberFormat="1" applyFont="1" applyFill="1" applyBorder="1" applyAlignment="1">
      <alignment horizontal="center"/>
    </xf>
    <xf numFmtId="164" fontId="4" fillId="6" borderId="32" xfId="0" applyNumberFormat="1" applyFont="1" applyFill="1" applyBorder="1" applyAlignment="1">
      <alignment horizontal="center"/>
    </xf>
    <xf numFmtId="0" fontId="21" fillId="0" borderId="0" xfId="0" applyFont="1"/>
    <xf numFmtId="0" fontId="13" fillId="0" borderId="36" xfId="0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3" fontId="22" fillId="3" borderId="37" xfId="0" applyNumberFormat="1" applyFont="1" applyFill="1" applyBorder="1" applyAlignment="1" applyProtection="1">
      <alignment horizontal="center"/>
      <protection locked="0"/>
    </xf>
    <xf numFmtId="3" fontId="22" fillId="0" borderId="38" xfId="0" applyNumberFormat="1" applyFont="1" applyBorder="1" applyAlignment="1" applyProtection="1">
      <alignment horizontal="center"/>
      <protection locked="0"/>
    </xf>
    <xf numFmtId="1" fontId="26" fillId="0" borderId="40" xfId="0" applyNumberFormat="1" applyFont="1" applyBorder="1" applyAlignment="1" applyProtection="1">
      <alignment horizontal="center"/>
      <protection locked="0"/>
    </xf>
    <xf numFmtId="0" fontId="22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26" fillId="0" borderId="43" xfId="0" applyFont="1" applyBorder="1" applyAlignment="1" applyProtection="1">
      <alignment horizontal="center"/>
      <protection locked="0"/>
    </xf>
    <xf numFmtId="3" fontId="22" fillId="3" borderId="25" xfId="0" applyNumberFormat="1" applyFont="1" applyFill="1" applyBorder="1" applyAlignment="1">
      <alignment horizontal="center"/>
    </xf>
    <xf numFmtId="0" fontId="22" fillId="3" borderId="20" xfId="0" applyFont="1" applyFill="1" applyBorder="1" applyAlignment="1" applyProtection="1">
      <alignment horizontal="center"/>
      <protection locked="0"/>
    </xf>
    <xf numFmtId="0" fontId="26" fillId="3" borderId="21" xfId="0" applyFont="1" applyFill="1" applyBorder="1" applyAlignment="1" applyProtection="1">
      <alignment horizontal="center"/>
      <protection locked="0"/>
    </xf>
    <xf numFmtId="0" fontId="22" fillId="3" borderId="18" xfId="0" applyFont="1" applyFill="1" applyBorder="1" applyAlignment="1" applyProtection="1">
      <alignment horizontal="center"/>
      <protection locked="0"/>
    </xf>
    <xf numFmtId="0" fontId="26" fillId="3" borderId="24" xfId="0" applyFont="1" applyFill="1" applyBorder="1" applyAlignment="1" applyProtection="1">
      <alignment horizontal="center"/>
      <protection locked="0"/>
    </xf>
    <xf numFmtId="3" fontId="22" fillId="0" borderId="20" xfId="0" applyNumberFormat="1" applyFont="1" applyBorder="1" applyAlignment="1" applyProtection="1">
      <alignment horizontal="center"/>
      <protection locked="0"/>
    </xf>
    <xf numFmtId="0" fontId="22" fillId="0" borderId="44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3" fontId="22" fillId="0" borderId="30" xfId="0" applyNumberFormat="1" applyFont="1" applyBorder="1" applyAlignment="1">
      <alignment horizontal="center"/>
    </xf>
    <xf numFmtId="3" fontId="26" fillId="0" borderId="15" xfId="0" applyNumberFormat="1" applyFont="1" applyBorder="1" applyAlignment="1">
      <alignment horizontal="center"/>
    </xf>
    <xf numFmtId="4" fontId="30" fillId="6" borderId="16" xfId="0" applyNumberFormat="1" applyFont="1" applyFill="1" applyBorder="1" applyAlignment="1">
      <alignment horizontal="center"/>
    </xf>
    <xf numFmtId="164" fontId="4" fillId="6" borderId="15" xfId="0" applyNumberFormat="1" applyFont="1" applyFill="1" applyBorder="1" applyAlignment="1">
      <alignment horizontal="center"/>
    </xf>
    <xf numFmtId="0" fontId="26" fillId="0" borderId="0" xfId="0" applyFont="1" applyAlignment="1" applyProtection="1">
      <alignment horizontal="center"/>
      <protection locked="0"/>
    </xf>
    <xf numFmtId="0" fontId="30" fillId="6" borderId="10" xfId="0" applyFont="1" applyFill="1" applyBorder="1" applyAlignment="1">
      <alignment horizontal="center"/>
    </xf>
    <xf numFmtId="3" fontId="22" fillId="0" borderId="25" xfId="0" applyNumberFormat="1" applyFont="1" applyBorder="1" applyAlignment="1">
      <alignment horizontal="center"/>
    </xf>
    <xf numFmtId="3" fontId="22" fillId="3" borderId="30" xfId="0" applyNumberFormat="1" applyFont="1" applyFill="1" applyBorder="1" applyAlignment="1">
      <alignment horizontal="center"/>
    </xf>
    <xf numFmtId="0" fontId="22" fillId="3" borderId="0" xfId="0" applyFont="1" applyFill="1" applyAlignment="1">
      <alignment horizontal="center"/>
    </xf>
    <xf numFmtId="3" fontId="22" fillId="3" borderId="29" xfId="0" applyNumberFormat="1" applyFont="1" applyFill="1" applyBorder="1" applyAlignment="1">
      <alignment horizontal="center"/>
    </xf>
    <xf numFmtId="1" fontId="4" fillId="3" borderId="26" xfId="0" applyNumberFormat="1" applyFont="1" applyFill="1" applyBorder="1" applyAlignment="1">
      <alignment horizontal="center"/>
    </xf>
    <xf numFmtId="1" fontId="22" fillId="7" borderId="1" xfId="0" applyNumberFormat="1" applyFont="1" applyFill="1" applyBorder="1" applyAlignment="1" applyProtection="1">
      <alignment horizontal="center"/>
      <protection locked="0"/>
    </xf>
    <xf numFmtId="4" fontId="29" fillId="6" borderId="16" xfId="0" applyNumberFormat="1" applyFont="1" applyFill="1" applyBorder="1" applyAlignment="1">
      <alignment horizontal="center"/>
    </xf>
    <xf numFmtId="1" fontId="4" fillId="0" borderId="29" xfId="0" applyNumberFormat="1" applyFont="1" applyBorder="1" applyAlignment="1" applyProtection="1">
      <alignment horizontal="center"/>
      <protection locked="0"/>
    </xf>
    <xf numFmtId="0" fontId="13" fillId="3" borderId="15" xfId="0" applyFont="1" applyFill="1" applyBorder="1" applyAlignment="1" applyProtection="1">
      <alignment horizontal="center"/>
      <protection locked="0"/>
    </xf>
    <xf numFmtId="0" fontId="30" fillId="6" borderId="33" xfId="0" applyFont="1" applyFill="1" applyBorder="1" applyAlignment="1">
      <alignment horizontal="center"/>
    </xf>
    <xf numFmtId="0" fontId="32" fillId="3" borderId="25" xfId="0" applyFont="1" applyFill="1" applyBorder="1" applyAlignment="1" applyProtection="1">
      <alignment horizontal="center"/>
      <protection locked="0"/>
    </xf>
    <xf numFmtId="1" fontId="33" fillId="0" borderId="30" xfId="0" applyNumberFormat="1" applyFont="1" applyBorder="1" applyAlignment="1" applyProtection="1">
      <alignment horizontal="center"/>
      <protection locked="0"/>
    </xf>
    <xf numFmtId="0" fontId="32" fillId="0" borderId="25" xfId="0" applyFont="1" applyBorder="1" applyAlignment="1" applyProtection="1">
      <alignment horizontal="center"/>
      <protection locked="0"/>
    </xf>
    <xf numFmtId="0" fontId="34" fillId="0" borderId="0" xfId="0" applyFont="1" applyAlignment="1">
      <alignment horizontal="center"/>
    </xf>
    <xf numFmtId="1" fontId="35" fillId="0" borderId="25" xfId="0" applyNumberFormat="1" applyFont="1" applyBorder="1" applyAlignment="1" applyProtection="1">
      <alignment horizontal="center"/>
      <protection locked="0"/>
    </xf>
    <xf numFmtId="0" fontId="36" fillId="0" borderId="0" xfId="0" applyFont="1" applyAlignment="1">
      <alignment horizontal="center"/>
    </xf>
    <xf numFmtId="1" fontId="35" fillId="0" borderId="30" xfId="0" applyNumberFormat="1" applyFont="1" applyBorder="1" applyAlignment="1" applyProtection="1">
      <alignment horizontal="center"/>
      <protection locked="0"/>
    </xf>
    <xf numFmtId="0" fontId="26" fillId="0" borderId="37" xfId="0" applyFont="1" applyBorder="1" applyAlignment="1" applyProtection="1">
      <alignment horizontal="center"/>
      <protection locked="0"/>
    </xf>
    <xf numFmtId="3" fontId="26" fillId="3" borderId="45" xfId="0" applyNumberFormat="1" applyFont="1" applyFill="1" applyBorder="1" applyAlignment="1">
      <alignment horizontal="center"/>
    </xf>
    <xf numFmtId="0" fontId="26" fillId="0" borderId="41" xfId="0" applyFont="1" applyBorder="1" applyAlignment="1" applyProtection="1">
      <alignment horizontal="center"/>
      <protection locked="0"/>
    </xf>
    <xf numFmtId="0" fontId="4" fillId="0" borderId="9" xfId="0" applyFont="1" applyBorder="1" applyAlignment="1">
      <alignment horizontal="center"/>
    </xf>
    <xf numFmtId="0" fontId="22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3" borderId="17" xfId="0" applyFont="1" applyFill="1" applyBorder="1" applyAlignment="1" applyProtection="1">
      <alignment horizontal="center"/>
      <protection locked="0"/>
    </xf>
    <xf numFmtId="1" fontId="35" fillId="0" borderId="17" xfId="0" applyNumberFormat="1" applyFont="1" applyBorder="1" applyAlignment="1" applyProtection="1">
      <alignment horizontal="center"/>
      <protection locked="0"/>
    </xf>
    <xf numFmtId="1" fontId="22" fillId="0" borderId="21" xfId="0" applyNumberFormat="1" applyFont="1" applyBorder="1" applyAlignment="1" applyProtection="1">
      <alignment horizontal="center"/>
      <protection locked="0"/>
    </xf>
    <xf numFmtId="0" fontId="22" fillId="3" borderId="21" xfId="0" applyFont="1" applyFill="1" applyBorder="1" applyAlignment="1" applyProtection="1">
      <alignment horizontal="center"/>
      <protection locked="0"/>
    </xf>
    <xf numFmtId="3" fontId="22" fillId="0" borderId="18" xfId="0" applyNumberFormat="1" applyFont="1" applyBorder="1" applyAlignment="1" applyProtection="1">
      <alignment horizontal="center"/>
      <protection locked="0"/>
    </xf>
    <xf numFmtId="0" fontId="22" fillId="0" borderId="23" xfId="0" applyFont="1" applyBorder="1" applyAlignment="1" applyProtection="1">
      <alignment horizontal="center"/>
      <protection locked="0"/>
    </xf>
    <xf numFmtId="0" fontId="22" fillId="0" borderId="19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6" fillId="7" borderId="0" xfId="0" applyFont="1" applyFill="1" applyAlignment="1">
      <alignment horizontal="center"/>
    </xf>
    <xf numFmtId="1" fontId="28" fillId="3" borderId="15" xfId="0" applyNumberFormat="1" applyFont="1" applyFill="1" applyBorder="1" applyAlignment="1" applyProtection="1">
      <alignment horizontal="center"/>
      <protection locked="0"/>
    </xf>
    <xf numFmtId="1" fontId="37" fillId="3" borderId="25" xfId="0" applyNumberFormat="1" applyFont="1" applyFill="1" applyBorder="1" applyAlignment="1" applyProtection="1">
      <alignment horizontal="center"/>
      <protection locked="0"/>
    </xf>
    <xf numFmtId="3" fontId="22" fillId="0" borderId="51" xfId="0" applyNumberFormat="1" applyFont="1" applyBorder="1" applyAlignment="1">
      <alignment horizontal="center"/>
    </xf>
    <xf numFmtId="3" fontId="26" fillId="0" borderId="25" xfId="0" applyNumberFormat="1" applyFont="1" applyBorder="1" applyAlignment="1">
      <alignment horizontal="center"/>
    </xf>
    <xf numFmtId="1" fontId="22" fillId="0" borderId="25" xfId="0" applyNumberFormat="1" applyFont="1" applyBorder="1" applyAlignment="1" applyProtection="1">
      <alignment horizontal="center"/>
      <protection locked="0"/>
    </xf>
    <xf numFmtId="1" fontId="33" fillId="3" borderId="30" xfId="0" applyNumberFormat="1" applyFont="1" applyFill="1" applyBorder="1" applyAlignment="1" applyProtection="1">
      <alignment horizontal="center"/>
      <protection locked="0"/>
    </xf>
    <xf numFmtId="1" fontId="35" fillId="0" borderId="31" xfId="0" applyNumberFormat="1" applyFont="1" applyBorder="1" applyAlignment="1" applyProtection="1">
      <alignment horizontal="center"/>
      <protection locked="0"/>
    </xf>
    <xf numFmtId="0" fontId="38" fillId="0" borderId="25" xfId="0" applyFont="1" applyBorder="1" applyAlignment="1" applyProtection="1">
      <alignment horizontal="center"/>
      <protection locked="0"/>
    </xf>
    <xf numFmtId="0" fontId="39" fillId="0" borderId="6" xfId="0" applyFont="1" applyBorder="1" applyAlignment="1" applyProtection="1">
      <alignment horizontal="center"/>
      <protection locked="0"/>
    </xf>
    <xf numFmtId="1" fontId="2" fillId="0" borderId="15" xfId="0" applyNumberFormat="1" applyFont="1" applyBorder="1" applyAlignment="1">
      <alignment horizontal="center" vertical="center"/>
    </xf>
    <xf numFmtId="1" fontId="21" fillId="0" borderId="45" xfId="0" applyNumberFormat="1" applyFont="1" applyBorder="1" applyAlignment="1">
      <alignment horizontal="center" vertical="center"/>
    </xf>
    <xf numFmtId="3" fontId="26" fillId="0" borderId="37" xfId="0" applyNumberFormat="1" applyFont="1" applyBorder="1" applyAlignment="1">
      <alignment horizontal="center"/>
    </xf>
    <xf numFmtId="3" fontId="22" fillId="0" borderId="46" xfId="0" applyNumberFormat="1" applyFont="1" applyBorder="1" applyAlignment="1">
      <alignment horizontal="center"/>
    </xf>
    <xf numFmtId="1" fontId="26" fillId="0" borderId="54" xfId="0" applyNumberFormat="1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39" fillId="0" borderId="2" xfId="0" applyFont="1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22" fillId="0" borderId="55" xfId="0" applyFont="1" applyBorder="1" applyAlignment="1" applyProtection="1">
      <alignment horizontal="center"/>
      <protection locked="0"/>
    </xf>
    <xf numFmtId="3" fontId="26" fillId="0" borderId="38" xfId="0" applyNumberFormat="1" applyFont="1" applyBorder="1" applyAlignment="1" applyProtection="1">
      <alignment horizontal="center"/>
      <protection locked="0"/>
    </xf>
    <xf numFmtId="3" fontId="26" fillId="0" borderId="39" xfId="0" applyNumberFormat="1" applyFont="1" applyBorder="1" applyAlignment="1" applyProtection="1">
      <alignment horizontal="center"/>
      <protection locked="0"/>
    </xf>
    <xf numFmtId="3" fontId="26" fillId="0" borderId="18" xfId="0" applyNumberFormat="1" applyFont="1" applyBorder="1" applyAlignment="1" applyProtection="1">
      <alignment horizontal="center"/>
      <protection locked="0"/>
    </xf>
    <xf numFmtId="3" fontId="26" fillId="0" borderId="47" xfId="0" applyNumberFormat="1" applyFont="1" applyBorder="1" applyAlignment="1" applyProtection="1">
      <alignment horizontal="center"/>
      <protection locked="0"/>
    </xf>
    <xf numFmtId="3" fontId="26" fillId="0" borderId="8" xfId="0" applyNumberFormat="1" applyFont="1" applyBorder="1" applyAlignment="1" applyProtection="1">
      <alignment horizontal="center"/>
      <protection locked="0"/>
    </xf>
    <xf numFmtId="3" fontId="26" fillId="0" borderId="9" xfId="0" applyNumberFormat="1" applyFont="1" applyBorder="1" applyAlignment="1" applyProtection="1">
      <alignment horizontal="center"/>
      <protection locked="0"/>
    </xf>
    <xf numFmtId="3" fontId="26" fillId="0" borderId="0" xfId="0" applyNumberFormat="1" applyFont="1" applyAlignment="1" applyProtection="1">
      <alignment horizontal="center"/>
      <protection locked="0"/>
    </xf>
    <xf numFmtId="3" fontId="26" fillId="0" borderId="45" xfId="0" applyNumberFormat="1" applyFont="1" applyBorder="1" applyAlignment="1" applyProtection="1">
      <alignment horizontal="center"/>
      <protection locked="0"/>
    </xf>
    <xf numFmtId="3" fontId="26" fillId="0" borderId="55" xfId="0" applyNumberFormat="1" applyFont="1" applyBorder="1" applyAlignment="1" applyProtection="1">
      <alignment horizontal="center"/>
      <protection locked="0"/>
    </xf>
    <xf numFmtId="3" fontId="26" fillId="0" borderId="46" xfId="0" applyNumberFormat="1" applyFont="1" applyBorder="1" applyAlignment="1" applyProtection="1">
      <alignment horizontal="center"/>
      <protection locked="0"/>
    </xf>
    <xf numFmtId="0" fontId="11" fillId="10" borderId="12" xfId="0" applyFont="1" applyFill="1" applyBorder="1" applyAlignment="1" applyProtection="1">
      <alignment horizontal="center"/>
      <protection locked="0"/>
    </xf>
    <xf numFmtId="0" fontId="13" fillId="0" borderId="17" xfId="0" applyFont="1" applyBorder="1" applyAlignment="1" applyProtection="1">
      <alignment horizontal="center"/>
      <protection locked="0"/>
    </xf>
    <xf numFmtId="1" fontId="4" fillId="0" borderId="20" xfId="0" applyNumberFormat="1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3" fontId="22" fillId="0" borderId="43" xfId="0" applyNumberFormat="1" applyFont="1" applyBorder="1" applyAlignment="1">
      <alignment horizontal="center"/>
    </xf>
    <xf numFmtId="164" fontId="22" fillId="6" borderId="27" xfId="0" applyNumberFormat="1" applyFont="1" applyFill="1" applyBorder="1" applyAlignment="1">
      <alignment horizontal="center"/>
    </xf>
    <xf numFmtId="9" fontId="8" fillId="0" borderId="0" xfId="0" applyNumberFormat="1" applyFont="1" applyAlignment="1">
      <alignment horizontal="center"/>
    </xf>
    <xf numFmtId="0" fontId="11" fillId="2" borderId="0" xfId="0" applyFont="1" applyFill="1" applyAlignment="1" applyProtection="1">
      <alignment horizontal="center"/>
      <protection locked="0"/>
    </xf>
    <xf numFmtId="0" fontId="26" fillId="0" borderId="26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1" fontId="4" fillId="0" borderId="30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164" fontId="13" fillId="0" borderId="15" xfId="0" applyNumberFormat="1" applyFont="1" applyBorder="1" applyAlignment="1" applyProtection="1">
      <alignment horizontal="center"/>
      <protection locked="0"/>
    </xf>
    <xf numFmtId="164" fontId="13" fillId="0" borderId="1" xfId="0" applyNumberFormat="1" applyFont="1" applyBorder="1" applyAlignment="1" applyProtection="1">
      <alignment horizontal="center"/>
      <protection locked="0"/>
    </xf>
    <xf numFmtId="0" fontId="13" fillId="3" borderId="56" xfId="0" applyFont="1" applyFill="1" applyBorder="1" applyAlignment="1" applyProtection="1">
      <alignment horizontal="center"/>
      <protection locked="0"/>
    </xf>
    <xf numFmtId="164" fontId="13" fillId="0" borderId="15" xfId="0" applyNumberFormat="1" applyFont="1" applyBorder="1" applyAlignment="1" applyProtection="1">
      <alignment horizontal="center" vertical="center"/>
      <protection locked="0"/>
    </xf>
    <xf numFmtId="0" fontId="13" fillId="0" borderId="56" xfId="0" applyFont="1" applyBorder="1" applyAlignment="1" applyProtection="1">
      <alignment horizontal="center"/>
      <protection locked="0"/>
    </xf>
    <xf numFmtId="1" fontId="4" fillId="0" borderId="56" xfId="0" applyNumberFormat="1" applyFont="1" applyBorder="1" applyAlignment="1">
      <alignment horizontal="center"/>
    </xf>
    <xf numFmtId="1" fontId="4" fillId="0" borderId="30" xfId="0" applyNumberFormat="1" applyFont="1" applyBorder="1" applyAlignment="1" applyProtection="1">
      <alignment horizontal="center"/>
      <protection locked="0"/>
    </xf>
    <xf numFmtId="1" fontId="4" fillId="0" borderId="51" xfId="0" applyNumberFormat="1" applyFont="1" applyBorder="1" applyAlignment="1" applyProtection="1">
      <alignment horizontal="center"/>
      <protection locked="0"/>
    </xf>
    <xf numFmtId="164" fontId="13" fillId="0" borderId="28" xfId="0" applyNumberFormat="1" applyFont="1" applyBorder="1" applyAlignment="1" applyProtection="1">
      <alignment horizontal="center"/>
      <protection locked="0"/>
    </xf>
    <xf numFmtId="164" fontId="13" fillId="0" borderId="5" xfId="0" applyNumberFormat="1" applyFont="1" applyBorder="1" applyAlignment="1" applyProtection="1">
      <alignment horizontal="center"/>
      <protection locked="0"/>
    </xf>
    <xf numFmtId="0" fontId="41" fillId="0" borderId="0" xfId="0" applyFont="1" applyAlignment="1">
      <alignment horizontal="center"/>
    </xf>
    <xf numFmtId="1" fontId="4" fillId="0" borderId="51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 vertical="center"/>
    </xf>
    <xf numFmtId="0" fontId="41" fillId="0" borderId="12" xfId="0" applyFont="1" applyBorder="1" applyAlignment="1" applyProtection="1">
      <alignment horizontal="center"/>
      <protection locked="0"/>
    </xf>
    <xf numFmtId="0" fontId="13" fillId="7" borderId="25" xfId="0" applyFont="1" applyFill="1" applyBorder="1" applyAlignment="1" applyProtection="1">
      <alignment horizontal="center"/>
      <protection locked="0"/>
    </xf>
    <xf numFmtId="0" fontId="35" fillId="0" borderId="30" xfId="0" applyFont="1" applyBorder="1" applyAlignment="1" applyProtection="1">
      <alignment horizontal="center"/>
      <protection locked="0"/>
    </xf>
    <xf numFmtId="164" fontId="42" fillId="0" borderId="15" xfId="0" applyNumberFormat="1" applyFont="1" applyBorder="1" applyAlignment="1" applyProtection="1">
      <alignment horizontal="center" vertical="center"/>
      <protection locked="0"/>
    </xf>
    <xf numFmtId="0" fontId="35" fillId="0" borderId="25" xfId="0" applyFont="1" applyBorder="1" applyAlignment="1" applyProtection="1">
      <alignment horizontal="center"/>
      <protection locked="0"/>
    </xf>
    <xf numFmtId="1" fontId="42" fillId="0" borderId="15" xfId="0" applyNumberFormat="1" applyFont="1" applyBorder="1" applyAlignment="1">
      <alignment horizontal="center"/>
    </xf>
    <xf numFmtId="9" fontId="43" fillId="0" borderId="0" xfId="0" applyNumberFormat="1" applyFont="1" applyAlignment="1">
      <alignment horizontal="center"/>
    </xf>
    <xf numFmtId="0" fontId="44" fillId="0" borderId="0" xfId="0" applyFont="1" applyAlignment="1">
      <alignment horizontal="center"/>
    </xf>
    <xf numFmtId="0" fontId="35" fillId="0" borderId="15" xfId="0" applyFont="1" applyBorder="1" applyAlignment="1" applyProtection="1">
      <alignment horizontal="center"/>
      <protection locked="0"/>
    </xf>
    <xf numFmtId="0" fontId="45" fillId="0" borderId="0" xfId="0" applyFont="1" applyAlignment="1">
      <alignment horizontal="center"/>
    </xf>
    <xf numFmtId="0" fontId="46" fillId="11" borderId="25" xfId="0" applyFont="1" applyFill="1" applyBorder="1" applyAlignment="1" applyProtection="1">
      <alignment horizontal="center"/>
      <protection locked="0"/>
    </xf>
    <xf numFmtId="0" fontId="47" fillId="0" borderId="25" xfId="0" applyFont="1" applyBorder="1" applyAlignment="1" applyProtection="1">
      <alignment horizontal="center"/>
      <protection locked="0"/>
    </xf>
    <xf numFmtId="0" fontId="47" fillId="0" borderId="15" xfId="0" applyFont="1" applyBorder="1" applyAlignment="1" applyProtection="1">
      <alignment horizontal="center"/>
      <protection locked="0"/>
    </xf>
    <xf numFmtId="0" fontId="47" fillId="0" borderId="30" xfId="0" applyFont="1" applyBorder="1" applyAlignment="1" applyProtection="1">
      <alignment horizontal="center"/>
      <protection locked="0"/>
    </xf>
    <xf numFmtId="164" fontId="48" fillId="0" borderId="15" xfId="0" applyNumberFormat="1" applyFont="1" applyBorder="1" applyAlignment="1" applyProtection="1">
      <alignment horizontal="center" vertical="center"/>
      <protection locked="0"/>
    </xf>
    <xf numFmtId="164" fontId="46" fillId="0" borderId="15" xfId="0" applyNumberFormat="1" applyFont="1" applyBorder="1" applyAlignment="1" applyProtection="1">
      <alignment horizontal="center"/>
      <protection locked="0"/>
    </xf>
    <xf numFmtId="1" fontId="47" fillId="0" borderId="30" xfId="0" applyNumberFormat="1" applyFont="1" applyBorder="1" applyAlignment="1">
      <alignment horizontal="center"/>
    </xf>
    <xf numFmtId="1" fontId="47" fillId="0" borderId="25" xfId="0" applyNumberFormat="1" applyFont="1" applyBorder="1" applyAlignment="1">
      <alignment horizontal="center"/>
    </xf>
    <xf numFmtId="1" fontId="47" fillId="0" borderId="15" xfId="0" applyNumberFormat="1" applyFont="1" applyBorder="1" applyAlignment="1">
      <alignment horizontal="center"/>
    </xf>
    <xf numFmtId="9" fontId="49" fillId="0" borderId="0" xfId="0" applyNumberFormat="1" applyFont="1" applyAlignment="1">
      <alignment horizontal="center"/>
    </xf>
    <xf numFmtId="164" fontId="46" fillId="0" borderId="15" xfId="0" applyNumberFormat="1" applyFont="1" applyBorder="1" applyAlignment="1" applyProtection="1">
      <alignment horizontal="center" vertical="center"/>
      <protection locked="0"/>
    </xf>
    <xf numFmtId="1" fontId="47" fillId="0" borderId="51" xfId="0" applyNumberFormat="1" applyFont="1" applyBorder="1" applyAlignment="1">
      <alignment horizontal="center"/>
    </xf>
    <xf numFmtId="164" fontId="46" fillId="0" borderId="57" xfId="0" applyNumberFormat="1" applyFont="1" applyBorder="1" applyAlignment="1" applyProtection="1">
      <alignment horizontal="center"/>
      <protection locked="0"/>
    </xf>
    <xf numFmtId="0" fontId="49" fillId="0" borderId="0" xfId="0" applyFont="1" applyAlignment="1">
      <alignment horizontal="center"/>
    </xf>
    <xf numFmtId="0" fontId="26" fillId="0" borderId="58" xfId="0" applyFont="1" applyBorder="1" applyAlignment="1" applyProtection="1">
      <alignment horizontal="center"/>
      <protection locked="0"/>
    </xf>
    <xf numFmtId="0" fontId="46" fillId="11" borderId="56" xfId="0" applyFont="1" applyFill="1" applyBorder="1" applyAlignment="1" applyProtection="1">
      <alignment horizontal="center"/>
      <protection locked="0"/>
    </xf>
    <xf numFmtId="0" fontId="47" fillId="0" borderId="35" xfId="0" applyFont="1" applyBorder="1" applyAlignment="1" applyProtection="1">
      <alignment horizontal="center"/>
      <protection locked="0"/>
    </xf>
    <xf numFmtId="1" fontId="47" fillId="0" borderId="59" xfId="0" applyNumberFormat="1" applyFont="1" applyBorder="1" applyAlignment="1">
      <alignment horizontal="center"/>
    </xf>
    <xf numFmtId="0" fontId="51" fillId="0" borderId="60" xfId="0" applyFont="1" applyBorder="1" applyAlignment="1">
      <alignment horizontal="center"/>
    </xf>
    <xf numFmtId="1" fontId="47" fillId="0" borderId="51" xfId="0" applyNumberFormat="1" applyFont="1" applyBorder="1" applyAlignment="1" applyProtection="1">
      <alignment horizontal="center"/>
      <protection locked="0"/>
    </xf>
    <xf numFmtId="0" fontId="26" fillId="0" borderId="7" xfId="0" applyFont="1" applyBorder="1" applyAlignment="1" applyProtection="1">
      <alignment horizontal="center"/>
      <protection locked="0"/>
    </xf>
    <xf numFmtId="0" fontId="4" fillId="0" borderId="45" xfId="0" applyFont="1" applyBorder="1" applyAlignment="1" applyProtection="1">
      <alignment horizontal="center"/>
      <protection locked="0"/>
    </xf>
    <xf numFmtId="1" fontId="4" fillId="0" borderId="45" xfId="0" applyNumberFormat="1" applyFont="1" applyBorder="1" applyAlignment="1">
      <alignment horizontal="center"/>
    </xf>
    <xf numFmtId="1" fontId="21" fillId="0" borderId="0" xfId="0" applyNumberFormat="1" applyFont="1" applyAlignment="1">
      <alignment horizontal="center"/>
    </xf>
    <xf numFmtId="0" fontId="26" fillId="0" borderId="45" xfId="0" applyFont="1" applyBorder="1" applyAlignment="1" applyProtection="1">
      <alignment horizontal="center"/>
      <protection locked="0"/>
    </xf>
    <xf numFmtId="1" fontId="26" fillId="0" borderId="38" xfId="0" applyNumberFormat="1" applyFont="1" applyBorder="1" applyAlignment="1">
      <alignment horizontal="center"/>
    </xf>
    <xf numFmtId="1" fontId="26" fillId="0" borderId="39" xfId="0" applyNumberFormat="1" applyFont="1" applyBorder="1" applyAlignment="1">
      <alignment horizontal="center"/>
    </xf>
    <xf numFmtId="1" fontId="26" fillId="0" borderId="52" xfId="0" applyNumberFormat="1" applyFont="1" applyBorder="1" applyAlignment="1">
      <alignment horizontal="center"/>
    </xf>
    <xf numFmtId="1" fontId="26" fillId="0" borderId="37" xfId="0" applyNumberFormat="1" applyFont="1" applyBorder="1" applyAlignment="1">
      <alignment horizontal="center"/>
    </xf>
    <xf numFmtId="1" fontId="26" fillId="0" borderId="61" xfId="0" applyNumberFormat="1" applyFont="1" applyBorder="1" applyAlignment="1">
      <alignment horizontal="center"/>
    </xf>
    <xf numFmtId="1" fontId="26" fillId="0" borderId="46" xfId="0" applyNumberFormat="1" applyFont="1" applyBorder="1" applyAlignment="1">
      <alignment horizontal="center"/>
    </xf>
    <xf numFmtId="1" fontId="26" fillId="0" borderId="62" xfId="0" applyNumberFormat="1" applyFont="1" applyBorder="1" applyAlignment="1">
      <alignment horizontal="center"/>
    </xf>
    <xf numFmtId="1" fontId="26" fillId="0" borderId="47" xfId="0" applyNumberFormat="1" applyFont="1" applyBorder="1" applyAlignment="1">
      <alignment horizontal="center"/>
    </xf>
    <xf numFmtId="0" fontId="52" fillId="3" borderId="56" xfId="0" applyFont="1" applyFill="1" applyBorder="1" applyAlignment="1" applyProtection="1">
      <alignment horizontal="center"/>
      <protection locked="0"/>
    </xf>
    <xf numFmtId="1" fontId="26" fillId="0" borderId="0" xfId="0" applyNumberFormat="1" applyFont="1" applyAlignment="1">
      <alignment horizontal="center"/>
    </xf>
    <xf numFmtId="164" fontId="26" fillId="0" borderId="0" xfId="0" applyNumberFormat="1" applyFont="1" applyAlignment="1">
      <alignment horizontal="center"/>
    </xf>
    <xf numFmtId="3" fontId="21" fillId="0" borderId="50" xfId="0" applyNumberFormat="1" applyFont="1" applyBorder="1" applyAlignment="1">
      <alignment horizontal="center"/>
    </xf>
    <xf numFmtId="0" fontId="53" fillId="0" borderId="0" xfId="0" applyFont="1" applyAlignment="1">
      <alignment horizontal="center"/>
    </xf>
    <xf numFmtId="0" fontId="52" fillId="7" borderId="25" xfId="0" applyFont="1" applyFill="1" applyBorder="1" applyAlignment="1" applyProtection="1">
      <alignment horizontal="center"/>
      <protection locked="0"/>
    </xf>
    <xf numFmtId="0" fontId="54" fillId="0" borderId="0" xfId="0" applyFont="1" applyAlignment="1">
      <alignment horizontal="center"/>
    </xf>
    <xf numFmtId="1" fontId="36" fillId="0" borderId="0" xfId="0" applyNumberFormat="1" applyFont="1" applyAlignment="1">
      <alignment horizontal="center"/>
    </xf>
    <xf numFmtId="0" fontId="40" fillId="0" borderId="0" xfId="0" applyFont="1" applyAlignment="1">
      <alignment horizontal="center"/>
    </xf>
    <xf numFmtId="1" fontId="55" fillId="0" borderId="0" xfId="0" applyNumberFormat="1" applyFont="1" applyAlignment="1">
      <alignment horizontal="center"/>
    </xf>
    <xf numFmtId="2" fontId="55" fillId="0" borderId="0" xfId="0" applyNumberFormat="1" applyFont="1"/>
    <xf numFmtId="1" fontId="41" fillId="0" borderId="0" xfId="0" applyNumberFormat="1" applyFont="1"/>
    <xf numFmtId="1" fontId="41" fillId="0" borderId="0" xfId="0" applyNumberFormat="1" applyFont="1" applyAlignment="1">
      <alignment horizontal="center"/>
    </xf>
    <xf numFmtId="0" fontId="41" fillId="0" borderId="0" xfId="0" applyFont="1"/>
    <xf numFmtId="0" fontId="56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26" fillId="2" borderId="0" xfId="0" applyNumberFormat="1" applyFont="1" applyFill="1" applyAlignment="1">
      <alignment horizontal="center"/>
    </xf>
    <xf numFmtId="164" fontId="57" fillId="0" borderId="0" xfId="0" applyNumberFormat="1" applyFont="1" applyAlignment="1">
      <alignment horizontal="center"/>
    </xf>
    <xf numFmtId="164" fontId="58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0" fontId="59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1" fontId="57" fillId="0" borderId="0" xfId="0" applyNumberFormat="1" applyFont="1" applyAlignment="1">
      <alignment horizontal="center"/>
    </xf>
    <xf numFmtId="1" fontId="60" fillId="0" borderId="0" xfId="0" applyNumberFormat="1" applyFont="1" applyAlignment="1">
      <alignment horizontal="center"/>
    </xf>
    <xf numFmtId="1" fontId="57" fillId="2" borderId="0" xfId="0" applyNumberFormat="1" applyFont="1" applyFill="1" applyAlignment="1">
      <alignment horizontal="center"/>
    </xf>
    <xf numFmtId="164" fontId="59" fillId="0" borderId="0" xfId="0" applyNumberFormat="1" applyFont="1" applyAlignment="1">
      <alignment horizontal="center"/>
    </xf>
    <xf numFmtId="0" fontId="59" fillId="0" borderId="0" xfId="0" applyFont="1"/>
    <xf numFmtId="0" fontId="61" fillId="0" borderId="0" xfId="0" applyFont="1" applyAlignment="1">
      <alignment horizontal="center"/>
    </xf>
    <xf numFmtId="0" fontId="62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64" fillId="0" borderId="0" xfId="0" applyFont="1" applyAlignment="1">
      <alignment horizontal="center"/>
    </xf>
    <xf numFmtId="1" fontId="65" fillId="0" borderId="0" xfId="0" applyNumberFormat="1" applyFont="1" applyAlignment="1">
      <alignment horizontal="center"/>
    </xf>
    <xf numFmtId="1" fontId="64" fillId="0" borderId="0" xfId="0" applyNumberFormat="1" applyFont="1" applyAlignment="1">
      <alignment horizontal="center"/>
    </xf>
    <xf numFmtId="1" fontId="65" fillId="2" borderId="0" xfId="0" applyNumberFormat="1" applyFont="1" applyFill="1" applyAlignment="1">
      <alignment horizontal="center"/>
    </xf>
    <xf numFmtId="164" fontId="65" fillId="0" borderId="0" xfId="0" applyNumberFormat="1" applyFont="1" applyAlignment="1">
      <alignment horizontal="center"/>
    </xf>
    <xf numFmtId="164" fontId="66" fillId="0" borderId="0" xfId="0" applyNumberFormat="1" applyFont="1" applyAlignment="1">
      <alignment horizontal="center"/>
    </xf>
    <xf numFmtId="0" fontId="62" fillId="0" borderId="0" xfId="0" applyFont="1"/>
    <xf numFmtId="164" fontId="62" fillId="0" borderId="0" xfId="0" applyNumberFormat="1" applyFont="1" applyAlignment="1">
      <alignment horizontal="center"/>
    </xf>
    <xf numFmtId="0" fontId="67" fillId="0" borderId="0" xfId="0" applyFont="1" applyAlignment="1">
      <alignment horizontal="center"/>
    </xf>
    <xf numFmtId="0" fontId="53" fillId="0" borderId="0" xfId="0" applyFont="1"/>
    <xf numFmtId="0" fontId="8" fillId="0" borderId="0" xfId="0" applyFont="1"/>
    <xf numFmtId="16" fontId="40" fillId="0" borderId="0" xfId="0" applyNumberFormat="1" applyFont="1"/>
    <xf numFmtId="165" fontId="68" fillId="0" borderId="0" xfId="1" applyNumberFormat="1" applyFont="1" applyAlignment="1">
      <alignment horizontal="center"/>
    </xf>
    <xf numFmtId="165" fontId="11" fillId="0" borderId="0" xfId="1" applyNumberFormat="1" applyFont="1" applyAlignment="1">
      <alignment horizontal="center"/>
    </xf>
    <xf numFmtId="0" fontId="18" fillId="0" borderId="0" xfId="0" applyFont="1" applyAlignment="1">
      <alignment horizontal="center"/>
    </xf>
    <xf numFmtId="9" fontId="22" fillId="0" borderId="0" xfId="1" applyFont="1" applyAlignment="1">
      <alignment horizontal="center"/>
    </xf>
    <xf numFmtId="9" fontId="35" fillId="0" borderId="0" xfId="1" applyFont="1" applyAlignment="1">
      <alignment horizontal="center"/>
    </xf>
    <xf numFmtId="9" fontId="50" fillId="0" borderId="0" xfId="1" applyFont="1"/>
    <xf numFmtId="0" fontId="69" fillId="3" borderId="15" xfId="0" applyFont="1" applyFill="1" applyBorder="1" applyAlignment="1" applyProtection="1">
      <alignment horizontal="center"/>
      <protection locked="0"/>
    </xf>
    <xf numFmtId="1" fontId="69" fillId="7" borderId="15" xfId="0" applyNumberFormat="1" applyFont="1" applyFill="1" applyBorder="1" applyAlignment="1" applyProtection="1">
      <alignment horizontal="center"/>
      <protection locked="0"/>
    </xf>
    <xf numFmtId="1" fontId="69" fillId="7" borderId="1" xfId="0" applyNumberFormat="1" applyFont="1" applyFill="1" applyBorder="1" applyAlignment="1" applyProtection="1">
      <alignment horizontal="center"/>
      <protection locked="0"/>
    </xf>
    <xf numFmtId="0" fontId="22" fillId="3" borderId="25" xfId="0" applyFont="1" applyFill="1" applyBorder="1" applyAlignment="1" applyProtection="1">
      <alignment horizontal="center"/>
      <protection locked="0"/>
    </xf>
    <xf numFmtId="0" fontId="22" fillId="7" borderId="15" xfId="0" applyFont="1" applyFill="1" applyBorder="1" applyAlignment="1" applyProtection="1">
      <alignment horizontal="center"/>
      <protection locked="0"/>
    </xf>
    <xf numFmtId="0" fontId="22" fillId="3" borderId="15" xfId="0" applyFont="1" applyFill="1" applyBorder="1" applyAlignment="1" applyProtection="1">
      <alignment horizontal="center"/>
      <protection locked="0"/>
    </xf>
    <xf numFmtId="0" fontId="22" fillId="7" borderId="25" xfId="0" applyFont="1" applyFill="1" applyBorder="1" applyAlignment="1" applyProtection="1">
      <alignment horizontal="center"/>
      <protection locked="0"/>
    </xf>
    <xf numFmtId="9" fontId="28" fillId="12" borderId="15" xfId="0" applyNumberFormat="1" applyFont="1" applyFill="1" applyBorder="1" applyAlignment="1" applyProtection="1">
      <alignment horizontal="center"/>
      <protection locked="0"/>
    </xf>
    <xf numFmtId="0" fontId="70" fillId="3" borderId="25" xfId="0" applyFont="1" applyFill="1" applyBorder="1" applyAlignment="1" applyProtection="1">
      <alignment horizontal="center"/>
      <protection locked="0"/>
    </xf>
    <xf numFmtId="0" fontId="70" fillId="3" borderId="15" xfId="0" applyFont="1" applyFill="1" applyBorder="1" applyAlignment="1" applyProtection="1">
      <alignment horizontal="center"/>
      <protection locked="0"/>
    </xf>
    <xf numFmtId="3" fontId="69" fillId="3" borderId="30" xfId="0" applyNumberFormat="1" applyFont="1" applyFill="1" applyBorder="1" applyAlignment="1">
      <alignment horizontal="center"/>
    </xf>
    <xf numFmtId="3" fontId="71" fillId="0" borderId="15" xfId="0" applyNumberFormat="1" applyFont="1" applyBorder="1" applyAlignment="1">
      <alignment horizontal="center"/>
    </xf>
    <xf numFmtId="0" fontId="72" fillId="6" borderId="10" xfId="0" applyFont="1" applyFill="1" applyBorder="1" applyAlignment="1">
      <alignment horizontal="center"/>
    </xf>
    <xf numFmtId="0" fontId="72" fillId="6" borderId="33" xfId="0" applyFont="1" applyFill="1" applyBorder="1" applyAlignment="1">
      <alignment horizontal="center"/>
    </xf>
    <xf numFmtId="0" fontId="22" fillId="0" borderId="15" xfId="0" applyFont="1" applyBorder="1" applyAlignment="1" applyProtection="1">
      <alignment horizontal="center"/>
      <protection locked="0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8" fillId="0" borderId="4" xfId="0" applyFont="1" applyBorder="1" applyAlignment="1">
      <alignment horizontal="center"/>
    </xf>
    <xf numFmtId="0" fontId="26" fillId="4" borderId="8" xfId="0" applyFont="1" applyFill="1" applyBorder="1" applyAlignment="1" applyProtection="1">
      <alignment horizontal="center"/>
      <protection locked="0"/>
    </xf>
    <xf numFmtId="0" fontId="26" fillId="4" borderId="9" xfId="0" applyFont="1" applyFill="1" applyBorder="1" applyAlignment="1" applyProtection="1">
      <alignment horizontal="center"/>
      <protection locked="0"/>
    </xf>
    <xf numFmtId="0" fontId="26" fillId="4" borderId="10" xfId="0" applyFont="1" applyFill="1" applyBorder="1" applyAlignment="1" applyProtection="1">
      <alignment horizontal="center"/>
      <protection locked="0"/>
    </xf>
    <xf numFmtId="0" fontId="26" fillId="4" borderId="8" xfId="0" applyFont="1" applyFill="1" applyBorder="1" applyAlignment="1" applyProtection="1">
      <alignment horizontal="center" vertical="center"/>
      <protection locked="0"/>
    </xf>
    <xf numFmtId="0" fontId="26" fillId="4" borderId="9" xfId="0" applyFont="1" applyFill="1" applyBorder="1" applyAlignment="1" applyProtection="1">
      <alignment horizontal="center" vertical="center"/>
      <protection locked="0"/>
    </xf>
    <xf numFmtId="0" fontId="26" fillId="4" borderId="11" xfId="0" applyFont="1" applyFill="1" applyBorder="1" applyAlignment="1" applyProtection="1">
      <alignment horizontal="center"/>
      <protection locked="0"/>
    </xf>
    <xf numFmtId="0" fontId="26" fillId="4" borderId="12" xfId="0" applyFont="1" applyFill="1" applyBorder="1" applyAlignment="1" applyProtection="1">
      <alignment horizontal="center"/>
      <protection locked="0"/>
    </xf>
    <xf numFmtId="0" fontId="26" fillId="4" borderId="38" xfId="0" applyFont="1" applyFill="1" applyBorder="1" applyAlignment="1" applyProtection="1">
      <alignment horizontal="center" vertical="center"/>
      <protection locked="0"/>
    </xf>
    <xf numFmtId="0" fontId="26" fillId="4" borderId="39" xfId="0" applyFont="1" applyFill="1" applyBorder="1" applyAlignment="1" applyProtection="1">
      <alignment horizontal="center" vertical="center"/>
      <protection locked="0"/>
    </xf>
    <xf numFmtId="0" fontId="26" fillId="4" borderId="0" xfId="0" applyFont="1" applyFill="1" applyAlignment="1" applyProtection="1">
      <alignment horizontal="center"/>
      <protection locked="0"/>
    </xf>
    <xf numFmtId="0" fontId="26" fillId="4" borderId="7" xfId="0" applyFont="1" applyFill="1" applyBorder="1" applyAlignment="1" applyProtection="1">
      <alignment horizontal="center"/>
      <protection locked="0"/>
    </xf>
    <xf numFmtId="0" fontId="26" fillId="4" borderId="49" xfId="0" applyFont="1" applyFill="1" applyBorder="1" applyAlignment="1" applyProtection="1">
      <alignment horizontal="center"/>
      <protection locked="0"/>
    </xf>
    <xf numFmtId="0" fontId="26" fillId="4" borderId="38" xfId="0" applyFont="1" applyFill="1" applyBorder="1" applyAlignment="1" applyProtection="1">
      <alignment horizontal="center"/>
      <protection locked="0"/>
    </xf>
    <xf numFmtId="0" fontId="26" fillId="4" borderId="39" xfId="0" applyFont="1" applyFill="1" applyBorder="1" applyAlignment="1" applyProtection="1">
      <alignment horizontal="center"/>
      <protection locked="0"/>
    </xf>
    <xf numFmtId="0" fontId="26" fillId="4" borderId="52" xfId="0" applyFont="1" applyFill="1" applyBorder="1" applyAlignment="1" applyProtection="1">
      <alignment horizontal="center"/>
      <protection locked="0"/>
    </xf>
    <xf numFmtId="0" fontId="26" fillId="4" borderId="53" xfId="0" applyFont="1" applyFill="1" applyBorder="1" applyAlignment="1" applyProtection="1">
      <alignment horizontal="center"/>
      <protection locked="0"/>
    </xf>
    <xf numFmtId="0" fontId="26" fillId="4" borderId="46" xfId="0" applyFont="1" applyFill="1" applyBorder="1" applyAlignment="1" applyProtection="1">
      <alignment horizontal="center"/>
      <protection locked="0"/>
    </xf>
    <xf numFmtId="0" fontId="26" fillId="4" borderId="47" xfId="0" applyFont="1" applyFill="1" applyBorder="1" applyAlignment="1" applyProtection="1">
      <alignment horizontal="center"/>
      <protection locked="0"/>
    </xf>
    <xf numFmtId="0" fontId="26" fillId="4" borderId="48" xfId="0" applyFont="1" applyFill="1" applyBorder="1" applyAlignment="1" applyProtection="1">
      <alignment horizontal="center"/>
      <protection locked="0"/>
    </xf>
    <xf numFmtId="0" fontId="26" fillId="4" borderId="46" xfId="0" applyFont="1" applyFill="1" applyBorder="1" applyAlignment="1" applyProtection="1">
      <alignment horizontal="center" vertical="center"/>
      <protection locked="0"/>
    </xf>
    <xf numFmtId="0" fontId="26" fillId="4" borderId="47" xfId="0" applyFont="1" applyFill="1" applyBorder="1" applyAlignment="1" applyProtection="1">
      <alignment horizontal="center" vertical="center"/>
      <protection locked="0"/>
    </xf>
    <xf numFmtId="0" fontId="26" fillId="4" borderId="50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3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101"/>
  <sheetViews>
    <sheetView tabSelected="1" topLeftCell="C1" zoomScale="30" zoomScaleNormal="30" workbookViewId="0">
      <selection activeCell="W89" sqref="W89"/>
    </sheetView>
  </sheetViews>
  <sheetFormatPr defaultRowHeight="15.75" x14ac:dyDescent="0.25"/>
  <cols>
    <col min="1" max="1" width="9.42578125" style="1" bestFit="1" customWidth="1"/>
    <col min="2" max="2" width="16" style="8" customWidth="1"/>
    <col min="3" max="3" width="37.5703125" style="1" customWidth="1"/>
    <col min="4" max="4" width="15.42578125" style="8" customWidth="1"/>
    <col min="5" max="5" width="14.5703125" style="8" customWidth="1"/>
    <col min="6" max="6" width="22.42578125" style="1" bestFit="1" customWidth="1"/>
    <col min="7" max="7" width="26.140625" style="1" customWidth="1"/>
    <col min="8" max="21" width="19" style="1" customWidth="1"/>
    <col min="22" max="22" width="15.5703125" style="1" customWidth="1"/>
    <col min="23" max="23" width="22.42578125" style="1" customWidth="1"/>
    <col min="24" max="24" width="15.42578125" style="1" hidden="1" customWidth="1"/>
    <col min="25" max="25" width="16.85546875" style="8" customWidth="1"/>
    <col min="26" max="26" width="16.42578125" style="1" customWidth="1"/>
    <col min="27" max="27" width="16" style="1" customWidth="1"/>
    <col min="28" max="28" width="16.42578125" style="1" customWidth="1"/>
    <col min="29" max="29" width="22.140625" customWidth="1"/>
    <col min="30" max="30" width="15" style="9" customWidth="1"/>
    <col min="31" max="31" width="12.5703125" style="1" customWidth="1"/>
    <col min="32" max="32" width="9.140625" style="1"/>
    <col min="34" max="34" width="9.140625" style="10"/>
  </cols>
  <sheetData>
    <row r="1" spans="1:37" ht="22.5" customHeight="1" x14ac:dyDescent="0.35">
      <c r="B1" s="2"/>
      <c r="C1" s="2" t="s">
        <v>0</v>
      </c>
      <c r="D1" s="3"/>
      <c r="E1" s="3"/>
      <c r="F1" s="4">
        <v>3</v>
      </c>
      <c r="G1" s="5"/>
      <c r="K1" s="6" t="s">
        <v>1</v>
      </c>
      <c r="L1" s="6"/>
      <c r="M1" s="6"/>
      <c r="N1" s="7" t="s">
        <v>2</v>
      </c>
      <c r="O1" s="6"/>
    </row>
    <row r="2" spans="1:37" ht="22.5" customHeight="1" x14ac:dyDescent="0.35">
      <c r="B2" s="11"/>
      <c r="F2" s="12"/>
      <c r="AD2" s="13"/>
      <c r="AE2" s="13"/>
      <c r="AF2" s="13"/>
    </row>
    <row r="3" spans="1:37" ht="35.25" customHeight="1" x14ac:dyDescent="0.45">
      <c r="A3" s="2"/>
      <c r="B3" s="14"/>
      <c r="C3" s="2"/>
      <c r="D3" s="3"/>
      <c r="E3" s="3"/>
      <c r="F3" s="15"/>
      <c r="J3" s="316"/>
      <c r="K3" s="316"/>
      <c r="L3" s="16"/>
      <c r="N3" s="17"/>
      <c r="P3" s="317"/>
      <c r="Q3" s="317"/>
      <c r="U3" s="18"/>
      <c r="AB3"/>
      <c r="AD3"/>
      <c r="AE3"/>
      <c r="AF3"/>
      <c r="AH3"/>
      <c r="AK3" t="s">
        <v>3</v>
      </c>
    </row>
    <row r="4" spans="1:37" s="26" customFormat="1" ht="24" customHeight="1" x14ac:dyDescent="0.3">
      <c r="A4" s="19"/>
      <c r="B4" s="20"/>
      <c r="C4" s="19"/>
      <c r="D4" s="20"/>
      <c r="E4" s="20"/>
      <c r="F4" s="19"/>
      <c r="G4" s="21"/>
      <c r="H4" s="22"/>
      <c r="I4" s="21"/>
      <c r="J4" s="22"/>
      <c r="K4" s="21"/>
      <c r="L4" s="21"/>
      <c r="M4" s="21"/>
      <c r="N4" s="318"/>
      <c r="O4" s="318"/>
      <c r="P4" s="21"/>
      <c r="Q4" s="21"/>
      <c r="R4" s="21"/>
      <c r="S4" s="21"/>
      <c r="T4" s="22"/>
      <c r="U4" s="21"/>
      <c r="V4" s="19"/>
      <c r="W4" s="19"/>
      <c r="X4" s="21"/>
      <c r="Y4" s="23"/>
      <c r="Z4" s="24"/>
      <c r="AA4" s="25"/>
      <c r="AK4" s="26" t="s">
        <v>3</v>
      </c>
    </row>
    <row r="5" spans="1:37" ht="24" customHeight="1" thickBot="1" x14ac:dyDescent="0.45">
      <c r="A5" s="27"/>
      <c r="B5" s="28"/>
      <c r="C5" s="27"/>
      <c r="D5" s="29"/>
      <c r="E5" s="29"/>
      <c r="F5" s="30"/>
      <c r="G5" s="31" t="s">
        <v>4</v>
      </c>
      <c r="H5" s="32">
        <v>45305</v>
      </c>
      <c r="I5" s="33"/>
      <c r="J5" s="34">
        <f>H5+1</f>
        <v>45306</v>
      </c>
      <c r="K5" s="33"/>
      <c r="L5" s="34">
        <f>J5+1</f>
        <v>45307</v>
      </c>
      <c r="M5" s="33"/>
      <c r="N5" s="34">
        <f>L5+1</f>
        <v>45308</v>
      </c>
      <c r="O5" s="33"/>
      <c r="P5" s="34">
        <f>N5+1</f>
        <v>45309</v>
      </c>
      <c r="Q5" s="33"/>
      <c r="R5" s="34">
        <f>P5+1</f>
        <v>45310</v>
      </c>
      <c r="S5" s="33"/>
      <c r="T5" s="34">
        <f>R5+1</f>
        <v>45311</v>
      </c>
      <c r="U5" s="35"/>
      <c r="V5" s="30"/>
      <c r="W5" s="30"/>
      <c r="X5" s="36"/>
      <c r="Y5" s="37"/>
      <c r="Z5" s="38"/>
      <c r="AA5" s="39"/>
      <c r="AB5"/>
      <c r="AD5"/>
      <c r="AE5"/>
      <c r="AF5"/>
      <c r="AH5"/>
      <c r="AK5" t="s">
        <v>5</v>
      </c>
    </row>
    <row r="6" spans="1:37" ht="24" customHeight="1" thickBot="1" x14ac:dyDescent="0.4">
      <c r="A6" s="27"/>
      <c r="B6" s="29"/>
      <c r="C6" s="27"/>
      <c r="D6" s="29"/>
      <c r="E6" s="29"/>
      <c r="F6" s="30"/>
      <c r="G6" s="40" t="s">
        <v>6</v>
      </c>
      <c r="H6" s="319" t="s">
        <v>7</v>
      </c>
      <c r="I6" s="320"/>
      <c r="J6" s="321" t="s">
        <v>8</v>
      </c>
      <c r="K6" s="320"/>
      <c r="L6" s="319" t="s">
        <v>9</v>
      </c>
      <c r="M6" s="320"/>
      <c r="N6" s="322" t="s">
        <v>10</v>
      </c>
      <c r="O6" s="323"/>
      <c r="P6" s="324" t="s">
        <v>11</v>
      </c>
      <c r="Q6" s="325"/>
      <c r="R6" s="328" t="s">
        <v>12</v>
      </c>
      <c r="S6" s="325"/>
      <c r="T6" s="324" t="s">
        <v>13</v>
      </c>
      <c r="U6" s="325"/>
      <c r="V6" s="41" t="s">
        <v>14</v>
      </c>
      <c r="W6" s="42" t="s">
        <v>15</v>
      </c>
      <c r="X6" s="43"/>
      <c r="Y6" s="44"/>
      <c r="Z6" s="38"/>
      <c r="AA6" s="39"/>
      <c r="AB6"/>
      <c r="AD6"/>
      <c r="AE6"/>
      <c r="AF6"/>
      <c r="AH6"/>
      <c r="AK6" t="s">
        <v>5</v>
      </c>
    </row>
    <row r="7" spans="1:37" ht="25.5" customHeight="1" x14ac:dyDescent="0.35">
      <c r="A7" s="45" t="s">
        <v>16</v>
      </c>
      <c r="B7" s="46" t="s">
        <v>17</v>
      </c>
      <c r="C7" s="47" t="s">
        <v>18</v>
      </c>
      <c r="D7" s="48" t="s">
        <v>19</v>
      </c>
      <c r="E7" s="48" t="s">
        <v>20</v>
      </c>
      <c r="F7" s="49" t="s">
        <v>21</v>
      </c>
      <c r="G7" s="50"/>
      <c r="H7" s="51" t="s">
        <v>22</v>
      </c>
      <c r="I7" s="52" t="s">
        <v>23</v>
      </c>
      <c r="J7" s="51" t="s">
        <v>22</v>
      </c>
      <c r="K7" s="52" t="s">
        <v>23</v>
      </c>
      <c r="L7" s="53" t="s">
        <v>22</v>
      </c>
      <c r="M7" s="54" t="s">
        <v>23</v>
      </c>
      <c r="N7" s="53" t="s">
        <v>22</v>
      </c>
      <c r="O7" s="52" t="s">
        <v>23</v>
      </c>
      <c r="P7" s="53" t="s">
        <v>22</v>
      </c>
      <c r="Q7" s="54" t="s">
        <v>23</v>
      </c>
      <c r="R7" s="53" t="s">
        <v>22</v>
      </c>
      <c r="S7" s="52" t="s">
        <v>23</v>
      </c>
      <c r="T7" s="53" t="s">
        <v>22</v>
      </c>
      <c r="U7" s="54" t="s">
        <v>23</v>
      </c>
      <c r="V7" s="55" t="s">
        <v>22</v>
      </c>
      <c r="W7" s="56" t="s">
        <v>23</v>
      </c>
      <c r="X7" s="57"/>
      <c r="Y7" s="58" t="s">
        <v>24</v>
      </c>
      <c r="Z7" s="59"/>
      <c r="AA7" s="39"/>
      <c r="AB7"/>
      <c r="AD7"/>
      <c r="AE7"/>
      <c r="AF7"/>
      <c r="AH7"/>
      <c r="AK7" t="s">
        <v>5</v>
      </c>
    </row>
    <row r="8" spans="1:37" ht="24" customHeight="1" x14ac:dyDescent="0.35">
      <c r="A8" s="60" t="s">
        <v>25</v>
      </c>
      <c r="B8" s="46" t="s">
        <v>26</v>
      </c>
      <c r="C8" s="61" t="s">
        <v>27</v>
      </c>
      <c r="D8" s="48" t="e">
        <f>VLOOKUP(#REF!,#REF!,3,FALSE)</f>
        <v>#REF!</v>
      </c>
      <c r="E8" s="48" t="e">
        <f>VLOOKUP(#REF!,AI:AJ,2,FALSE)</f>
        <v>#REF!</v>
      </c>
      <c r="F8" s="62">
        <v>27</v>
      </c>
      <c r="G8" s="63">
        <v>7530.7000000000007</v>
      </c>
      <c r="H8" s="64">
        <v>3400</v>
      </c>
      <c r="I8" s="65">
        <v>3705.3</v>
      </c>
      <c r="J8" s="66"/>
      <c r="K8" s="67"/>
      <c r="L8" s="66"/>
      <c r="M8" s="67"/>
      <c r="N8" s="66"/>
      <c r="O8" s="67"/>
      <c r="P8" s="66"/>
      <c r="Q8" s="67"/>
      <c r="R8" s="66"/>
      <c r="S8" s="67"/>
      <c r="T8" s="66"/>
      <c r="U8" s="67"/>
      <c r="V8" s="68">
        <f t="shared" ref="V8:V19" si="0">+G8+H8+J8+L8+N8+P8+R8+T8</f>
        <v>10930.7</v>
      </c>
      <c r="W8" s="69">
        <f t="shared" ref="W8" si="1">G8+I8+K8+M8+O8+Q8+S8+U8</f>
        <v>11236</v>
      </c>
      <c r="X8" s="70">
        <v>11500</v>
      </c>
      <c r="Y8" s="71">
        <f>+W8/723</f>
        <v>15.540802213001383</v>
      </c>
      <c r="Z8" s="59">
        <v>11800</v>
      </c>
      <c r="AA8"/>
      <c r="AB8"/>
      <c r="AD8"/>
      <c r="AE8"/>
      <c r="AF8"/>
      <c r="AH8"/>
      <c r="AK8" t="s">
        <v>5</v>
      </c>
    </row>
    <row r="9" spans="1:37" ht="24" customHeight="1" x14ac:dyDescent="0.35">
      <c r="A9" s="60" t="s">
        <v>25</v>
      </c>
      <c r="B9" s="46" t="s">
        <v>28</v>
      </c>
      <c r="C9" s="61" t="s">
        <v>29</v>
      </c>
      <c r="D9" s="48" t="e">
        <f>VLOOKUP(#REF!,#REF!,3,FALSE)</f>
        <v>#REF!</v>
      </c>
      <c r="E9" s="8" t="e">
        <f>VLOOKUP(#REF!,AI:AJ,2,FALSE)</f>
        <v>#REF!</v>
      </c>
      <c r="F9" s="62">
        <v>28</v>
      </c>
      <c r="G9" s="63">
        <v>7430.2999999999993</v>
      </c>
      <c r="H9" s="64">
        <v>3400</v>
      </c>
      <c r="I9" s="65">
        <v>3518.8</v>
      </c>
      <c r="J9" s="66"/>
      <c r="K9" s="67"/>
      <c r="L9" s="66"/>
      <c r="M9" s="67"/>
      <c r="N9" s="66"/>
      <c r="O9" s="67"/>
      <c r="P9" s="66"/>
      <c r="Q9" s="67"/>
      <c r="R9" s="66"/>
      <c r="S9" s="67"/>
      <c r="T9" s="66"/>
      <c r="U9" s="67"/>
      <c r="V9" s="72">
        <f t="shared" si="0"/>
        <v>10830.3</v>
      </c>
      <c r="W9" s="69">
        <f>G9+I9+K9+M9+O9+Q9+S9+U9</f>
        <v>10949.099999999999</v>
      </c>
      <c r="X9" s="70">
        <v>11500</v>
      </c>
      <c r="Y9" s="71">
        <f>+W9/723</f>
        <v>15.143983402489624</v>
      </c>
      <c r="Z9" s="59">
        <v>11800</v>
      </c>
      <c r="AA9"/>
      <c r="AB9"/>
      <c r="AD9"/>
      <c r="AE9"/>
      <c r="AF9"/>
      <c r="AH9"/>
      <c r="AK9" t="s">
        <v>5</v>
      </c>
    </row>
    <row r="10" spans="1:37" ht="24" customHeight="1" x14ac:dyDescent="0.35">
      <c r="A10" s="73" t="s">
        <v>25</v>
      </c>
      <c r="B10" s="46" t="s">
        <v>30</v>
      </c>
      <c r="C10" s="61"/>
      <c r="D10" s="48" t="e">
        <f>VLOOKUP(#REF!,#REF!,3,FALSE)</f>
        <v>#REF!</v>
      </c>
      <c r="E10" s="48" t="e">
        <f>VLOOKUP(#REF!,AI:AJ,2,FALSE)</f>
        <v>#REF!</v>
      </c>
      <c r="F10" s="74">
        <v>29</v>
      </c>
      <c r="G10" s="63">
        <v>2010.8</v>
      </c>
      <c r="H10" s="75">
        <v>3000</v>
      </c>
      <c r="I10" s="76">
        <v>2999.66</v>
      </c>
      <c r="J10" s="75">
        <v>4600</v>
      </c>
      <c r="K10" s="76">
        <v>5247.62</v>
      </c>
      <c r="L10" s="75">
        <v>1200</v>
      </c>
      <c r="M10" s="76">
        <v>1212.28</v>
      </c>
      <c r="N10" s="66"/>
      <c r="O10" s="67"/>
      <c r="P10" s="66"/>
      <c r="Q10" s="67"/>
      <c r="R10" s="66"/>
      <c r="S10" s="67"/>
      <c r="T10" s="66"/>
      <c r="U10" s="67"/>
      <c r="V10" s="72">
        <f t="shared" si="0"/>
        <v>10810.8</v>
      </c>
      <c r="W10" s="69">
        <f>G10+I10+K10+M10+O10+Q10+S10+U10</f>
        <v>11470.36</v>
      </c>
      <c r="X10" s="36"/>
      <c r="Y10" s="71">
        <f>+W10/723</f>
        <v>15.864951590594744</v>
      </c>
      <c r="Z10" s="77">
        <v>11500</v>
      </c>
      <c r="AA10" s="78">
        <v>11000</v>
      </c>
      <c r="AB10"/>
      <c r="AD10"/>
      <c r="AE10"/>
      <c r="AF10"/>
      <c r="AH10"/>
      <c r="AK10" t="s">
        <v>5</v>
      </c>
    </row>
    <row r="11" spans="1:37" ht="24" customHeight="1" x14ac:dyDescent="0.35">
      <c r="A11" s="60" t="s">
        <v>25</v>
      </c>
      <c r="B11" s="46" t="s">
        <v>31</v>
      </c>
      <c r="C11" s="61"/>
      <c r="D11" s="48" t="e">
        <f>VLOOKUP(#REF!,#REF!,3,FALSE)</f>
        <v>#REF!</v>
      </c>
      <c r="E11" s="48" t="e">
        <f>VLOOKUP(#REF!,AI:AJ,2,FALSE)</f>
        <v>#REF!</v>
      </c>
      <c r="F11" s="74">
        <v>30</v>
      </c>
      <c r="G11" s="63">
        <v>932.4</v>
      </c>
      <c r="H11" s="75">
        <v>2400</v>
      </c>
      <c r="I11" s="76">
        <v>1821.04</v>
      </c>
      <c r="J11" s="75">
        <v>4000</v>
      </c>
      <c r="K11" s="76">
        <v>4468.0200000000004</v>
      </c>
      <c r="L11" s="75">
        <v>3000</v>
      </c>
      <c r="M11" s="76">
        <v>3034.7</v>
      </c>
      <c r="N11" s="66"/>
      <c r="O11" s="67"/>
      <c r="P11" s="66"/>
      <c r="Q11" s="67"/>
      <c r="R11" s="66"/>
      <c r="S11" s="67"/>
      <c r="T11" s="66"/>
      <c r="U11" s="67"/>
      <c r="V11" s="72">
        <f t="shared" si="0"/>
        <v>10332.4</v>
      </c>
      <c r="W11" s="69">
        <f t="shared" ref="W11:W24" si="2">G11+I11+K11+M11+O11+Q11+S11+U11</f>
        <v>10256.16</v>
      </c>
      <c r="X11" s="79">
        <v>11500</v>
      </c>
      <c r="Y11" s="71">
        <f>+W11/723</f>
        <v>14.185560165975103</v>
      </c>
      <c r="Z11" s="77">
        <v>11500</v>
      </c>
      <c r="AA11" s="78">
        <v>11000</v>
      </c>
      <c r="AB11"/>
      <c r="AD11"/>
      <c r="AE11"/>
      <c r="AF11"/>
      <c r="AH11"/>
      <c r="AK11" t="s">
        <v>5</v>
      </c>
    </row>
    <row r="12" spans="1:37" ht="24" customHeight="1" x14ac:dyDescent="0.35">
      <c r="A12" s="60" t="s">
        <v>25</v>
      </c>
      <c r="B12" s="46" t="s">
        <v>32</v>
      </c>
      <c r="C12" s="61"/>
      <c r="D12" s="48" t="e">
        <f>VLOOKUP(F12,#REF!,3,FALSE)</f>
        <v>#REF!</v>
      </c>
      <c r="E12" s="48" t="e">
        <f t="shared" ref="E12:E20" si="3">VLOOKUP(F12,AI:AJ,2,FALSE)</f>
        <v>#N/A</v>
      </c>
      <c r="F12" s="80">
        <v>31</v>
      </c>
      <c r="G12" s="81">
        <v>51</v>
      </c>
      <c r="H12" s="66">
        <v>200</v>
      </c>
      <c r="I12" s="67">
        <v>203.6</v>
      </c>
      <c r="J12" s="66">
        <v>500</v>
      </c>
      <c r="K12" s="67">
        <v>515</v>
      </c>
      <c r="L12" s="66">
        <v>800</v>
      </c>
      <c r="M12" s="67">
        <v>753</v>
      </c>
      <c r="N12" s="66">
        <v>600</v>
      </c>
      <c r="O12" s="67">
        <v>427</v>
      </c>
      <c r="P12" s="66"/>
      <c r="Q12" s="67"/>
      <c r="R12" s="66"/>
      <c r="S12" s="67"/>
      <c r="T12" s="66"/>
      <c r="U12" s="67"/>
      <c r="V12" s="72">
        <f t="shared" si="0"/>
        <v>2151</v>
      </c>
      <c r="W12" s="69">
        <f>G12+I12+K12+M12+O12+Q12+S12+U12</f>
        <v>1949.6</v>
      </c>
      <c r="X12" s="79">
        <v>11500</v>
      </c>
      <c r="Y12" s="71">
        <f>+W12/160</f>
        <v>12.184999999999999</v>
      </c>
      <c r="Z12" s="59">
        <v>2800</v>
      </c>
      <c r="AA12"/>
      <c r="AB12"/>
      <c r="AD12"/>
      <c r="AE12"/>
      <c r="AF12"/>
      <c r="AH12"/>
      <c r="AK12" t="s">
        <v>33</v>
      </c>
    </row>
    <row r="13" spans="1:37" ht="22.5" customHeight="1" x14ac:dyDescent="0.35">
      <c r="A13" s="60" t="s">
        <v>25</v>
      </c>
      <c r="B13" s="46" t="s">
        <v>34</v>
      </c>
      <c r="C13" s="61" t="s">
        <v>35</v>
      </c>
      <c r="D13" s="48" t="e">
        <f>VLOOKUP(F13,#REF!,3,FALSE)</f>
        <v>#REF!</v>
      </c>
      <c r="E13" s="48" t="e">
        <f t="shared" si="3"/>
        <v>#N/A</v>
      </c>
      <c r="F13" s="82">
        <v>31</v>
      </c>
      <c r="G13" s="81">
        <v>57.6</v>
      </c>
      <c r="H13" s="83">
        <v>200</v>
      </c>
      <c r="I13" s="84">
        <v>188.8</v>
      </c>
      <c r="J13" s="85">
        <v>1200</v>
      </c>
      <c r="K13" s="84">
        <v>1210</v>
      </c>
      <c r="L13" s="85">
        <v>2800</v>
      </c>
      <c r="M13" s="84">
        <v>2059.1999999999998</v>
      </c>
      <c r="N13" s="85">
        <v>2200</v>
      </c>
      <c r="O13" s="84">
        <v>2846.4</v>
      </c>
      <c r="P13" s="85">
        <v>500</v>
      </c>
      <c r="Q13" s="84">
        <v>550.20000000000005</v>
      </c>
      <c r="R13" s="66"/>
      <c r="S13" s="67"/>
      <c r="T13" s="66"/>
      <c r="U13" s="67"/>
      <c r="V13" s="72">
        <f t="shared" si="0"/>
        <v>6957.6</v>
      </c>
      <c r="W13" s="69">
        <f>G13+I13+K13+M13+O13+Q13+S13+U13</f>
        <v>6912.2</v>
      </c>
      <c r="X13" s="79">
        <v>11500</v>
      </c>
      <c r="Y13" s="71">
        <f>+W13/560</f>
        <v>12.343214285714286</v>
      </c>
      <c r="Z13" s="86">
        <v>8400</v>
      </c>
      <c r="AA13" s="78">
        <v>7200</v>
      </c>
      <c r="AB13"/>
      <c r="AD13"/>
      <c r="AE13"/>
      <c r="AF13"/>
      <c r="AH13"/>
      <c r="AK13" t="s">
        <v>33</v>
      </c>
    </row>
    <row r="14" spans="1:37" ht="24" customHeight="1" x14ac:dyDescent="0.35">
      <c r="A14" s="60" t="s">
        <v>25</v>
      </c>
      <c r="B14" s="46" t="s">
        <v>34</v>
      </c>
      <c r="C14" s="61"/>
      <c r="D14" s="48" t="e">
        <f>VLOOKUP(F14,#REF!,3,FALSE)</f>
        <v>#REF!</v>
      </c>
      <c r="E14" s="48" t="e">
        <f t="shared" si="3"/>
        <v>#N/A</v>
      </c>
      <c r="F14" s="62">
        <v>32</v>
      </c>
      <c r="G14" s="81">
        <v>102</v>
      </c>
      <c r="H14" s="66">
        <v>600</v>
      </c>
      <c r="I14" s="67">
        <v>612</v>
      </c>
      <c r="J14" s="66">
        <v>1400</v>
      </c>
      <c r="K14" s="67">
        <v>1475.2</v>
      </c>
      <c r="L14" s="66">
        <v>3200</v>
      </c>
      <c r="M14" s="67">
        <v>2569.8000000000002</v>
      </c>
      <c r="N14" s="64">
        <v>4200</v>
      </c>
      <c r="O14" s="301">
        <v>4310.3999999999996</v>
      </c>
      <c r="P14" s="64">
        <v>3000</v>
      </c>
      <c r="Q14" s="306">
        <v>2951.6</v>
      </c>
      <c r="R14" s="66"/>
      <c r="S14" s="67"/>
      <c r="T14" s="66"/>
      <c r="U14" s="67"/>
      <c r="V14" s="72">
        <f t="shared" si="0"/>
        <v>12502</v>
      </c>
      <c r="W14" s="69">
        <f>G14+I14+K14+M14+O14+Q14+S14+U14</f>
        <v>12021</v>
      </c>
      <c r="X14" s="87"/>
      <c r="Y14" s="71">
        <f>+W14/723</f>
        <v>16.626556016597512</v>
      </c>
      <c r="Z14" s="59">
        <v>12000</v>
      </c>
      <c r="AA14"/>
      <c r="AB14"/>
      <c r="AD14"/>
      <c r="AE14"/>
      <c r="AF14"/>
      <c r="AH14"/>
      <c r="AK14" t="s">
        <v>33</v>
      </c>
    </row>
    <row r="15" spans="1:37" ht="22.5" customHeight="1" x14ac:dyDescent="0.35">
      <c r="A15" s="60" t="s">
        <v>25</v>
      </c>
      <c r="B15" s="46" t="s">
        <v>36</v>
      </c>
      <c r="C15" s="61"/>
      <c r="D15" s="48" t="e">
        <f>VLOOKUP(F15,#REF!,3,FALSE)</f>
        <v>#REF!</v>
      </c>
      <c r="E15" s="48" t="e">
        <f t="shared" si="3"/>
        <v>#N/A</v>
      </c>
      <c r="F15" s="74">
        <v>33</v>
      </c>
      <c r="G15" s="63">
        <v>0</v>
      </c>
      <c r="H15" s="66"/>
      <c r="I15" s="67"/>
      <c r="J15" s="75">
        <v>200</v>
      </c>
      <c r="K15" s="76">
        <v>324.39999999999998</v>
      </c>
      <c r="L15" s="75">
        <v>1000</v>
      </c>
      <c r="M15" s="76">
        <v>1058</v>
      </c>
      <c r="N15" s="75">
        <v>2600</v>
      </c>
      <c r="O15" s="76">
        <v>2464.6</v>
      </c>
      <c r="P15" s="75">
        <v>4400</v>
      </c>
      <c r="Q15" s="305">
        <v>4501.7</v>
      </c>
      <c r="R15" s="307">
        <v>3200</v>
      </c>
      <c r="S15" s="76">
        <v>3813.1</v>
      </c>
      <c r="T15" s="309"/>
      <c r="U15" s="67"/>
      <c r="V15" s="72">
        <f>+G15+H15+J15+L15+N15+P15+R15+T15</f>
        <v>11400</v>
      </c>
      <c r="W15" s="69">
        <f>G15+I15+K15+M15+O15+Q15+S15+U15</f>
        <v>12161.800000000001</v>
      </c>
      <c r="X15" s="79"/>
      <c r="Y15" s="71">
        <f>+W15/723</f>
        <v>16.821300138312587</v>
      </c>
      <c r="Z15" s="77">
        <v>11500</v>
      </c>
      <c r="AA15"/>
      <c r="AB15"/>
      <c r="AD15"/>
      <c r="AE15"/>
      <c r="AF15"/>
      <c r="AH15"/>
      <c r="AK15" t="s">
        <v>5</v>
      </c>
    </row>
    <row r="16" spans="1:37" ht="24.75" customHeight="1" x14ac:dyDescent="0.35">
      <c r="A16" s="60" t="s">
        <v>25</v>
      </c>
      <c r="B16" s="46" t="s">
        <v>37</v>
      </c>
      <c r="C16" s="61"/>
      <c r="D16" s="48" t="e">
        <f>VLOOKUP(F16,#REF!,3,FALSE)</f>
        <v>#REF!</v>
      </c>
      <c r="E16" s="48" t="e">
        <f t="shared" si="3"/>
        <v>#N/A</v>
      </c>
      <c r="F16" s="74">
        <v>34</v>
      </c>
      <c r="G16" s="63">
        <v>388.8</v>
      </c>
      <c r="H16" s="75">
        <v>800</v>
      </c>
      <c r="I16" s="76">
        <v>875</v>
      </c>
      <c r="J16" s="75">
        <v>2400</v>
      </c>
      <c r="K16" s="76">
        <v>2522</v>
      </c>
      <c r="L16" s="75">
        <v>4600</v>
      </c>
      <c r="M16" s="76">
        <v>4285.8599999999997</v>
      </c>
      <c r="N16" s="75">
        <v>2800</v>
      </c>
      <c r="O16" s="76">
        <v>3517.58</v>
      </c>
      <c r="P16" s="66"/>
      <c r="Q16" s="67"/>
      <c r="R16" s="66"/>
      <c r="S16" s="67"/>
      <c r="T16" s="66"/>
      <c r="U16" s="67"/>
      <c r="V16" s="72">
        <f>+G16+H16+J16+L16+N16+P16+R16+T16</f>
        <v>10988.8</v>
      </c>
      <c r="W16" s="69">
        <f t="shared" si="2"/>
        <v>11589.24</v>
      </c>
      <c r="X16" s="79">
        <v>11500</v>
      </c>
      <c r="Y16" s="71">
        <f>+W16/683</f>
        <v>16.968140556368962</v>
      </c>
      <c r="Z16" s="77">
        <v>11500</v>
      </c>
      <c r="AA16"/>
      <c r="AB16"/>
      <c r="AD16"/>
      <c r="AE16"/>
      <c r="AF16"/>
      <c r="AH16"/>
      <c r="AK16" t="s">
        <v>33</v>
      </c>
    </row>
    <row r="17" spans="1:37" ht="24" customHeight="1" x14ac:dyDescent="0.35">
      <c r="A17" s="60" t="s">
        <v>25</v>
      </c>
      <c r="B17" s="46" t="s">
        <v>26</v>
      </c>
      <c r="C17" s="61"/>
      <c r="D17" s="48" t="e">
        <f>VLOOKUP(F17,#REF!,3,FALSE)</f>
        <v>#REF!</v>
      </c>
      <c r="E17" s="48" t="e">
        <f t="shared" si="3"/>
        <v>#N/A</v>
      </c>
      <c r="F17" s="62">
        <v>35</v>
      </c>
      <c r="G17" s="63"/>
      <c r="H17" s="66"/>
      <c r="I17" s="67"/>
      <c r="J17" s="66"/>
      <c r="K17" s="67"/>
      <c r="L17" s="66"/>
      <c r="M17" s="67"/>
      <c r="N17" s="88">
        <v>200</v>
      </c>
      <c r="O17" s="67">
        <v>270.39999999999998</v>
      </c>
      <c r="P17" s="88">
        <v>1000</v>
      </c>
      <c r="Q17" s="67">
        <v>1109.8</v>
      </c>
      <c r="R17" s="304">
        <v>2800</v>
      </c>
      <c r="S17" s="65">
        <v>2949.8</v>
      </c>
      <c r="T17" s="64">
        <v>4200</v>
      </c>
      <c r="U17" s="65">
        <v>4147.2</v>
      </c>
      <c r="V17" s="68">
        <f t="shared" si="0"/>
        <v>8200</v>
      </c>
      <c r="W17" s="69">
        <f t="shared" si="2"/>
        <v>8477.2000000000007</v>
      </c>
      <c r="X17" s="79">
        <v>11500</v>
      </c>
      <c r="Y17" s="71">
        <f t="shared" ref="Y17:Y19" si="4">+W17/723</f>
        <v>11.725034578146612</v>
      </c>
      <c r="Z17" s="59">
        <v>11800</v>
      </c>
      <c r="AA17"/>
      <c r="AB17"/>
      <c r="AD17"/>
      <c r="AE17"/>
      <c r="AF17"/>
      <c r="AH17"/>
      <c r="AK17" t="s">
        <v>33</v>
      </c>
    </row>
    <row r="18" spans="1:37" ht="25.5" customHeight="1" x14ac:dyDescent="0.35">
      <c r="A18" s="60" t="s">
        <v>25</v>
      </c>
      <c r="B18" s="46" t="s">
        <v>28</v>
      </c>
      <c r="C18" s="61"/>
      <c r="D18" s="48" t="e">
        <f>VLOOKUP(F18,#REF!,3,FALSE)</f>
        <v>#REF!</v>
      </c>
      <c r="E18" s="48" t="e">
        <f t="shared" si="3"/>
        <v>#N/A</v>
      </c>
      <c r="F18" s="80">
        <v>36</v>
      </c>
      <c r="G18" s="63"/>
      <c r="H18" s="66"/>
      <c r="I18" s="67"/>
      <c r="J18" s="66"/>
      <c r="K18" s="67"/>
      <c r="L18" s="66"/>
      <c r="M18" s="67"/>
      <c r="N18" s="88">
        <v>200</v>
      </c>
      <c r="O18" s="67">
        <v>383.4</v>
      </c>
      <c r="P18" s="88">
        <v>1200</v>
      </c>
      <c r="Q18" s="67">
        <v>1561.8</v>
      </c>
      <c r="R18" s="304">
        <v>3400</v>
      </c>
      <c r="S18" s="67">
        <v>3637.4</v>
      </c>
      <c r="T18" s="88">
        <v>4000</v>
      </c>
      <c r="U18" s="65">
        <v>3982.2</v>
      </c>
      <c r="V18" s="68">
        <f t="shared" si="0"/>
        <v>8800</v>
      </c>
      <c r="W18" s="69">
        <f t="shared" si="2"/>
        <v>9564.7999999999993</v>
      </c>
      <c r="X18" s="79">
        <v>11500</v>
      </c>
      <c r="Y18" s="71">
        <f t="shared" si="4"/>
        <v>13.229322268326417</v>
      </c>
      <c r="Z18" s="59">
        <v>11800</v>
      </c>
      <c r="AA18"/>
      <c r="AB18"/>
      <c r="AD18"/>
      <c r="AE18"/>
      <c r="AF18"/>
      <c r="AH18"/>
      <c r="AK18" t="s">
        <v>33</v>
      </c>
    </row>
    <row r="19" spans="1:37" ht="24" customHeight="1" x14ac:dyDescent="0.35">
      <c r="A19" s="60" t="s">
        <v>25</v>
      </c>
      <c r="B19" s="46" t="s">
        <v>30</v>
      </c>
      <c r="C19" s="61"/>
      <c r="D19" s="48" t="e">
        <f>VLOOKUP(F19,#REF!,3,FALSE)</f>
        <v>#REF!</v>
      </c>
      <c r="E19" s="48" t="e">
        <f t="shared" si="3"/>
        <v>#N/A</v>
      </c>
      <c r="F19" s="74">
        <v>37</v>
      </c>
      <c r="G19" s="63"/>
      <c r="H19" s="66"/>
      <c r="I19" s="67"/>
      <c r="J19" s="66"/>
      <c r="K19" s="67"/>
      <c r="L19" s="66"/>
      <c r="M19" s="67"/>
      <c r="N19" s="66"/>
      <c r="O19" s="67"/>
      <c r="P19" s="75">
        <v>100</v>
      </c>
      <c r="Q19" s="76">
        <v>86.8</v>
      </c>
      <c r="R19" s="75">
        <v>600</v>
      </c>
      <c r="S19" s="76">
        <v>593.4</v>
      </c>
      <c r="T19" s="75">
        <v>1600</v>
      </c>
      <c r="U19" s="76">
        <v>1374.8</v>
      </c>
      <c r="V19" s="68">
        <f t="shared" si="0"/>
        <v>2300</v>
      </c>
      <c r="W19" s="69">
        <f t="shared" si="2"/>
        <v>2055</v>
      </c>
      <c r="X19" s="79">
        <v>11500</v>
      </c>
      <c r="Y19" s="71">
        <f t="shared" si="4"/>
        <v>2.8423236514522823</v>
      </c>
      <c r="Z19" s="77">
        <v>11500</v>
      </c>
      <c r="AA19" s="78">
        <v>11000</v>
      </c>
      <c r="AB19"/>
      <c r="AD19"/>
      <c r="AE19"/>
      <c r="AF19"/>
      <c r="AH19"/>
      <c r="AK19" t="s">
        <v>33</v>
      </c>
    </row>
    <row r="20" spans="1:37" ht="24" customHeight="1" x14ac:dyDescent="0.35">
      <c r="A20" s="60" t="s">
        <v>25</v>
      </c>
      <c r="B20" s="46" t="s">
        <v>31</v>
      </c>
      <c r="C20" s="61"/>
      <c r="D20" s="48"/>
      <c r="E20" s="48" t="e">
        <f t="shared" si="3"/>
        <v>#N/A</v>
      </c>
      <c r="F20" s="74">
        <v>38</v>
      </c>
      <c r="G20" s="63"/>
      <c r="H20" s="66"/>
      <c r="I20" s="67"/>
      <c r="J20" s="66"/>
      <c r="K20" s="67"/>
      <c r="L20" s="66"/>
      <c r="M20" s="67"/>
      <c r="N20" s="66"/>
      <c r="O20" s="67"/>
      <c r="P20" s="75">
        <v>200</v>
      </c>
      <c r="Q20" s="76">
        <v>137.80000000000001</v>
      </c>
      <c r="R20" s="75">
        <v>800</v>
      </c>
      <c r="S20" s="76">
        <v>830.8</v>
      </c>
      <c r="T20" s="75">
        <v>1800</v>
      </c>
      <c r="U20" s="76">
        <v>1767</v>
      </c>
      <c r="V20" s="68">
        <f>+G20+H20+J20+L20+N20+P20+R20+T20</f>
        <v>2800</v>
      </c>
      <c r="W20" s="69">
        <f>G20+I20+K20+M20+O20+Q20+S20+U20</f>
        <v>2735.6</v>
      </c>
      <c r="X20" s="79">
        <v>11500</v>
      </c>
      <c r="Y20" s="71">
        <f>+W20/723</f>
        <v>3.7836791147994466</v>
      </c>
      <c r="Z20" s="77">
        <v>11500</v>
      </c>
      <c r="AA20" s="78">
        <v>11200</v>
      </c>
      <c r="AB20"/>
      <c r="AD20"/>
      <c r="AE20"/>
      <c r="AF20"/>
      <c r="AH20"/>
      <c r="AK20" t="s">
        <v>33</v>
      </c>
    </row>
    <row r="21" spans="1:37" ht="24" customHeight="1" x14ac:dyDescent="0.35">
      <c r="A21" s="60" t="s">
        <v>25</v>
      </c>
      <c r="B21" s="46" t="s">
        <v>34</v>
      </c>
      <c r="C21" s="61"/>
      <c r="D21" s="48" t="e">
        <f>VLOOKUP(F21,#REF!,3,FALSE)</f>
        <v>#REF!</v>
      </c>
      <c r="E21" s="48" t="e">
        <f>VLOOKUP(#REF!,AI:AJ,2,FALSE)</f>
        <v>#REF!</v>
      </c>
      <c r="F21" s="62">
        <v>39</v>
      </c>
      <c r="G21" s="63"/>
      <c r="H21" s="66"/>
      <c r="I21" s="67"/>
      <c r="J21" s="66"/>
      <c r="K21" s="67"/>
      <c r="L21" s="66"/>
      <c r="M21" s="67"/>
      <c r="N21" s="66"/>
      <c r="O21" s="67"/>
      <c r="P21" s="66"/>
      <c r="Q21" s="67"/>
      <c r="R21" s="66"/>
      <c r="S21" s="67"/>
      <c r="T21" s="66">
        <v>1200</v>
      </c>
      <c r="U21" s="89">
        <v>1188.4000000000001</v>
      </c>
      <c r="V21" s="68">
        <f>+G21+H21+J21+L21+N21+P21+R21+T21</f>
        <v>1200</v>
      </c>
      <c r="W21" s="69">
        <f>G21+I21+K21+M21+O21+Q21+S21+U21</f>
        <v>1188.4000000000001</v>
      </c>
      <c r="X21" s="79"/>
      <c r="Y21" s="71">
        <f>+W21/723</f>
        <v>1.643706777316736</v>
      </c>
      <c r="Z21" s="59">
        <v>12000</v>
      </c>
      <c r="AA21" s="39"/>
      <c r="AB21"/>
      <c r="AD21"/>
      <c r="AE21"/>
      <c r="AF21"/>
      <c r="AH21"/>
    </row>
    <row r="22" spans="1:37" ht="24" customHeight="1" x14ac:dyDescent="0.35">
      <c r="A22" s="60" t="s">
        <v>25</v>
      </c>
      <c r="B22" s="46" t="s">
        <v>34</v>
      </c>
      <c r="C22" s="61"/>
      <c r="D22" s="48" t="e">
        <f>VLOOKUP(F22,#REF!,3,FALSE)</f>
        <v>#REF!</v>
      </c>
      <c r="E22" s="48" t="str">
        <f t="shared" ref="E22:E38" si="5">VLOOKUP(F22,AI:AJ,2,FALSE)</f>
        <v>ORG</v>
      </c>
      <c r="F22" s="80">
        <v>40</v>
      </c>
      <c r="G22" s="63"/>
      <c r="H22" s="66"/>
      <c r="I22" s="67"/>
      <c r="J22" s="66"/>
      <c r="K22" s="67"/>
      <c r="L22" s="66"/>
      <c r="M22" s="67"/>
      <c r="N22" s="66"/>
      <c r="O22" s="67"/>
      <c r="P22" s="66"/>
      <c r="Q22" s="67"/>
      <c r="R22" s="66"/>
      <c r="S22" s="67"/>
      <c r="T22" s="66">
        <v>200</v>
      </c>
      <c r="U22" s="315">
        <v>297.60000000000002</v>
      </c>
      <c r="V22" s="72">
        <f t="shared" ref="V22:V24" si="6">+G22+H22+J22+L22+N22+P22+R22+T22</f>
        <v>200</v>
      </c>
      <c r="W22" s="69">
        <f t="shared" si="2"/>
        <v>297.60000000000002</v>
      </c>
      <c r="X22" s="79">
        <v>11501</v>
      </c>
      <c r="Y22" s="71">
        <f>+W22/160</f>
        <v>1.86</v>
      </c>
      <c r="Z22" s="59">
        <v>2800</v>
      </c>
      <c r="AA22" s="39"/>
      <c r="AB22"/>
      <c r="AD22"/>
      <c r="AE22"/>
      <c r="AF22"/>
      <c r="AH22"/>
      <c r="AK22" t="s">
        <v>38</v>
      </c>
    </row>
    <row r="23" spans="1:37" ht="24" customHeight="1" x14ac:dyDescent="0.4">
      <c r="A23" s="60" t="s">
        <v>25</v>
      </c>
      <c r="B23" s="46" t="s">
        <v>32</v>
      </c>
      <c r="C23" s="61"/>
      <c r="D23" s="48" t="e">
        <f>VLOOKUP(F23,#REF!,3,FALSE)</f>
        <v>#REF!</v>
      </c>
      <c r="E23" s="48" t="str">
        <f t="shared" si="5"/>
        <v>ORG</v>
      </c>
      <c r="F23" s="82">
        <v>40</v>
      </c>
      <c r="G23" s="90"/>
      <c r="H23" s="66"/>
      <c r="I23" s="67"/>
      <c r="J23" s="66"/>
      <c r="K23" s="67"/>
      <c r="L23" s="66"/>
      <c r="M23" s="67"/>
      <c r="N23" s="66"/>
      <c r="O23" s="67"/>
      <c r="P23" s="66"/>
      <c r="Q23" s="67"/>
      <c r="R23" s="66"/>
      <c r="S23" s="67"/>
      <c r="T23" s="85">
        <v>100</v>
      </c>
      <c r="U23" s="84">
        <v>147.6</v>
      </c>
      <c r="V23" s="72">
        <f t="shared" si="6"/>
        <v>100</v>
      </c>
      <c r="W23" s="69">
        <f t="shared" si="2"/>
        <v>147.6</v>
      </c>
      <c r="X23" s="79">
        <v>11502</v>
      </c>
      <c r="Y23" s="71">
        <f>+W23/560</f>
        <v>0.26357142857142857</v>
      </c>
      <c r="Z23" s="86">
        <v>8400</v>
      </c>
      <c r="AA23" s="39"/>
      <c r="AB23" s="91"/>
      <c r="AD23"/>
      <c r="AE23"/>
      <c r="AF23"/>
      <c r="AH23"/>
      <c r="AK23" t="s">
        <v>38</v>
      </c>
    </row>
    <row r="24" spans="1:37" ht="24" customHeight="1" x14ac:dyDescent="0.35">
      <c r="A24" s="60" t="s">
        <v>25</v>
      </c>
      <c r="B24" s="46" t="s">
        <v>37</v>
      </c>
      <c r="C24" s="61" t="s">
        <v>39</v>
      </c>
      <c r="D24" s="48" t="e">
        <f>VLOOKUP(F24,#REF!,3,FALSE)</f>
        <v>#REF!</v>
      </c>
      <c r="E24" s="48" t="e">
        <f t="shared" si="5"/>
        <v>#N/A</v>
      </c>
      <c r="F24" s="74">
        <v>41</v>
      </c>
      <c r="G24" s="90"/>
      <c r="H24" s="66"/>
      <c r="I24" s="67"/>
      <c r="J24" s="66"/>
      <c r="K24" s="67"/>
      <c r="L24" s="66"/>
      <c r="M24" s="67"/>
      <c r="N24" s="66"/>
      <c r="O24" s="67"/>
      <c r="P24" s="66"/>
      <c r="Q24" s="67"/>
      <c r="R24" s="75">
        <v>200</v>
      </c>
      <c r="S24" s="76">
        <v>167.2</v>
      </c>
      <c r="T24" s="75">
        <v>1000</v>
      </c>
      <c r="U24" s="305">
        <v>881</v>
      </c>
      <c r="V24" s="72">
        <f t="shared" si="6"/>
        <v>1200</v>
      </c>
      <c r="W24" s="69">
        <f t="shared" si="2"/>
        <v>1048.2</v>
      </c>
      <c r="X24" s="79"/>
      <c r="Y24" s="71">
        <f>+W24/723</f>
        <v>1.4497925311203319</v>
      </c>
      <c r="Z24" s="77">
        <v>11500</v>
      </c>
      <c r="AA24" s="39"/>
      <c r="AB24"/>
      <c r="AD24"/>
      <c r="AE24"/>
      <c r="AF24"/>
      <c r="AH24"/>
    </row>
    <row r="25" spans="1:37" ht="24" customHeight="1" thickBot="1" x14ac:dyDescent="0.4">
      <c r="A25" s="60" t="s">
        <v>25</v>
      </c>
      <c r="B25" s="46" t="s">
        <v>36</v>
      </c>
      <c r="C25" s="61" t="s">
        <v>39</v>
      </c>
      <c r="D25" s="48" t="e">
        <f>VLOOKUP(F25,#REF!,3,FALSE)</f>
        <v>#REF!</v>
      </c>
      <c r="E25" s="48" t="e">
        <f t="shared" si="5"/>
        <v>#N/A</v>
      </c>
      <c r="F25" s="74">
        <v>42</v>
      </c>
      <c r="G25" s="90"/>
      <c r="H25" s="92"/>
      <c r="I25" s="93"/>
      <c r="J25" s="92"/>
      <c r="K25" s="93"/>
      <c r="L25" s="92"/>
      <c r="M25" s="93"/>
      <c r="N25" s="92"/>
      <c r="O25" s="93"/>
      <c r="P25" s="92"/>
      <c r="Q25" s="93"/>
      <c r="R25" s="92"/>
      <c r="S25" s="93"/>
      <c r="T25" s="75">
        <v>100</v>
      </c>
      <c r="U25" s="76">
        <v>58.4</v>
      </c>
      <c r="V25" s="94">
        <f>+G25+H25+J25+L25+N25+P25+R25+T25</f>
        <v>100</v>
      </c>
      <c r="W25" s="95">
        <f>G25+I25+K25+M25+O25+Q25+S25+U25</f>
        <v>58.4</v>
      </c>
      <c r="X25" s="96">
        <v>11502</v>
      </c>
      <c r="Y25" s="97">
        <f>+W25/723</f>
        <v>8.0774550484094057E-2</v>
      </c>
      <c r="Z25" s="77">
        <v>11500</v>
      </c>
      <c r="AA25" s="39"/>
      <c r="AB25" s="98"/>
      <c r="AD25"/>
      <c r="AE25"/>
      <c r="AF25"/>
      <c r="AH25"/>
      <c r="AK25" t="s">
        <v>38</v>
      </c>
    </row>
    <row r="26" spans="1:37" ht="24" customHeight="1" thickBot="1" x14ac:dyDescent="0.4">
      <c r="A26" s="30"/>
      <c r="B26" s="99"/>
      <c r="C26" s="61"/>
      <c r="D26" s="48" t="e">
        <f>VLOOKUP(F26,#REF!,3,FALSE)</f>
        <v>#REF!</v>
      </c>
      <c r="E26" s="48" t="e">
        <f t="shared" si="5"/>
        <v>#N/A</v>
      </c>
      <c r="F26" s="100"/>
      <c r="G26" s="101"/>
      <c r="H26" s="319" t="s">
        <v>7</v>
      </c>
      <c r="I26" s="320"/>
      <c r="J26" s="321" t="s">
        <v>8</v>
      </c>
      <c r="K26" s="320"/>
      <c r="L26" s="319" t="s">
        <v>9</v>
      </c>
      <c r="M26" s="320"/>
      <c r="N26" s="326" t="s">
        <v>10</v>
      </c>
      <c r="O26" s="327"/>
      <c r="P26" s="324" t="s">
        <v>11</v>
      </c>
      <c r="Q26" s="325"/>
      <c r="R26" s="328" t="s">
        <v>12</v>
      </c>
      <c r="S26" s="325"/>
      <c r="T26" s="324" t="s">
        <v>13</v>
      </c>
      <c r="U26" s="325"/>
      <c r="V26" s="102" t="s">
        <v>14</v>
      </c>
      <c r="W26" s="103"/>
      <c r="X26" s="104"/>
      <c r="Y26" s="105"/>
      <c r="Z26" s="59"/>
      <c r="AA26" s="39"/>
      <c r="AB26"/>
      <c r="AD26"/>
      <c r="AE26"/>
      <c r="AF26"/>
      <c r="AH26"/>
      <c r="AK26" t="s">
        <v>38</v>
      </c>
    </row>
    <row r="27" spans="1:37" ht="24" customHeight="1" x14ac:dyDescent="0.35">
      <c r="A27" s="45" t="s">
        <v>16</v>
      </c>
      <c r="B27" s="46" t="s">
        <v>17</v>
      </c>
      <c r="C27" s="61"/>
      <c r="D27" s="48" t="e">
        <f>VLOOKUP(F27,#REF!,3,FALSE)</f>
        <v>#REF!</v>
      </c>
      <c r="E27" s="48" t="e">
        <f t="shared" si="5"/>
        <v>#N/A</v>
      </c>
      <c r="F27" s="106" t="s">
        <v>21</v>
      </c>
      <c r="G27" s="107"/>
      <c r="H27" s="108"/>
      <c r="I27" s="109"/>
      <c r="J27" s="108"/>
      <c r="K27" s="109"/>
      <c r="L27" s="110"/>
      <c r="M27" s="109"/>
      <c r="N27" s="110"/>
      <c r="O27" s="111"/>
      <c r="P27" s="108"/>
      <c r="Q27" s="109"/>
      <c r="R27" s="108"/>
      <c r="S27" s="109"/>
      <c r="T27" s="108"/>
      <c r="U27" s="109"/>
      <c r="V27" s="112" t="s">
        <v>22</v>
      </c>
      <c r="W27" s="54" t="s">
        <v>23</v>
      </c>
      <c r="X27" s="113"/>
      <c r="Y27" s="114"/>
      <c r="Z27" s="59"/>
      <c r="AA27" s="39"/>
      <c r="AB27"/>
      <c r="AD27"/>
      <c r="AE27"/>
      <c r="AF27"/>
      <c r="AH27"/>
      <c r="AK27" t="s">
        <v>38</v>
      </c>
    </row>
    <row r="28" spans="1:37" ht="24" customHeight="1" x14ac:dyDescent="0.35">
      <c r="A28" s="60" t="s">
        <v>40</v>
      </c>
      <c r="B28" s="46" t="s">
        <v>30</v>
      </c>
      <c r="C28" s="61"/>
      <c r="D28" s="48" t="e">
        <f>VLOOKUP(F28,#REF!,3,FALSE)</f>
        <v>#REF!</v>
      </c>
      <c r="E28" s="48" t="e">
        <f t="shared" si="5"/>
        <v>#N/A</v>
      </c>
      <c r="F28" s="74">
        <v>13</v>
      </c>
      <c r="G28" s="107">
        <v>4006.8999999999996</v>
      </c>
      <c r="H28" s="66"/>
      <c r="I28" s="67"/>
      <c r="J28" s="66"/>
      <c r="K28" s="67"/>
      <c r="L28" s="66"/>
      <c r="M28" s="67"/>
      <c r="N28" s="66"/>
      <c r="O28" s="67"/>
      <c r="P28" s="66"/>
      <c r="Q28" s="67"/>
      <c r="R28" s="66"/>
      <c r="S28" s="67"/>
      <c r="T28" s="66"/>
      <c r="U28" s="67"/>
      <c r="V28" s="115">
        <f t="shared" ref="V28:V47" si="7">+G28+H28+J28+L28+N28+P28+R28+T28</f>
        <v>4006.8999999999996</v>
      </c>
      <c r="W28" s="116">
        <f>+G28+I28+K28+M28+O28+Q28+S28+U28</f>
        <v>4006.8999999999996</v>
      </c>
      <c r="X28" s="117">
        <v>6000</v>
      </c>
      <c r="Y28" s="118">
        <f t="shared" ref="Y28:Y34" si="8">+W28/723</f>
        <v>5.5420470262793913</v>
      </c>
      <c r="Z28" s="77">
        <v>5500</v>
      </c>
      <c r="AA28" s="39"/>
      <c r="AB28"/>
      <c r="AD28"/>
      <c r="AE28"/>
      <c r="AF28"/>
      <c r="AH28"/>
      <c r="AK28" t="s">
        <v>38</v>
      </c>
    </row>
    <row r="29" spans="1:37" ht="24" customHeight="1" x14ac:dyDescent="0.35">
      <c r="A29" s="119" t="s">
        <v>40</v>
      </c>
      <c r="B29" s="46" t="s">
        <v>31</v>
      </c>
      <c r="C29" s="61"/>
      <c r="D29" s="48" t="e">
        <f>VLOOKUP(F29,#REF!,3,FALSE)</f>
        <v>#REF!</v>
      </c>
      <c r="E29" s="48" t="e">
        <f t="shared" si="5"/>
        <v>#N/A</v>
      </c>
      <c r="F29" s="74">
        <v>14</v>
      </c>
      <c r="G29" s="107">
        <v>3873.7200000000003</v>
      </c>
      <c r="H29" s="66"/>
      <c r="I29" s="67"/>
      <c r="J29" s="66"/>
      <c r="K29" s="67"/>
      <c r="L29" s="66"/>
      <c r="M29" s="67"/>
      <c r="N29" s="66"/>
      <c r="O29" s="67"/>
      <c r="P29" s="66"/>
      <c r="Q29" s="67"/>
      <c r="R29" s="66"/>
      <c r="S29" s="67"/>
      <c r="T29" s="66"/>
      <c r="U29" s="67"/>
      <c r="V29" s="115">
        <f t="shared" si="7"/>
        <v>3873.7200000000003</v>
      </c>
      <c r="W29" s="116">
        <f>+G29+I29+K29+M28+O29+Q29+S29+U29</f>
        <v>3873.7200000000003</v>
      </c>
      <c r="X29" s="120">
        <v>6000</v>
      </c>
      <c r="Y29" s="118">
        <f t="shared" si="8"/>
        <v>5.357842323651453</v>
      </c>
      <c r="Z29" s="77">
        <v>5500</v>
      </c>
      <c r="AA29" s="39"/>
      <c r="AB29"/>
      <c r="AD29"/>
      <c r="AE29"/>
      <c r="AF29"/>
      <c r="AH29"/>
      <c r="AK29" t="s">
        <v>41</v>
      </c>
    </row>
    <row r="30" spans="1:37" ht="24" customHeight="1" x14ac:dyDescent="0.35">
      <c r="A30" s="60" t="s">
        <v>40</v>
      </c>
      <c r="B30" s="46" t="s">
        <v>36</v>
      </c>
      <c r="C30" s="61"/>
      <c r="D30" s="48" t="e">
        <f>VLOOKUP(F30,#REF!,3,FALSE)</f>
        <v>#REF!</v>
      </c>
      <c r="E30" s="48" t="e">
        <f t="shared" si="5"/>
        <v>#N/A</v>
      </c>
      <c r="F30" s="80">
        <v>15</v>
      </c>
      <c r="G30" s="121">
        <v>6850</v>
      </c>
      <c r="H30" s="66"/>
      <c r="I30" s="67"/>
      <c r="J30" s="66"/>
      <c r="K30" s="67"/>
      <c r="L30" s="66"/>
      <c r="M30" s="67"/>
      <c r="N30" s="66"/>
      <c r="O30" s="67"/>
      <c r="P30" s="66"/>
      <c r="Q30" s="67"/>
      <c r="R30" s="66"/>
      <c r="S30" s="67"/>
      <c r="T30" s="66"/>
      <c r="U30" s="67"/>
      <c r="V30" s="122">
        <f>+G30+H30+J30+L30+N30+P30+R30+T30</f>
        <v>6850</v>
      </c>
      <c r="W30" s="116">
        <f>+G30+I30+K30+M30+O30+Q30+S30+U30</f>
        <v>6850</v>
      </c>
      <c r="X30" s="117">
        <v>6000</v>
      </c>
      <c r="Y30" s="118">
        <f>+W30/723</f>
        <v>9.4744121715076073</v>
      </c>
      <c r="Z30" s="123">
        <v>8000</v>
      </c>
      <c r="AA30" s="39"/>
      <c r="AB30"/>
      <c r="AD30"/>
      <c r="AE30"/>
      <c r="AF30"/>
      <c r="AH30"/>
      <c r="AK30" t="s">
        <v>41</v>
      </c>
    </row>
    <row r="31" spans="1:37" ht="24" customHeight="1" x14ac:dyDescent="0.35">
      <c r="A31" s="60" t="s">
        <v>40</v>
      </c>
      <c r="B31" s="46" t="s">
        <v>34</v>
      </c>
      <c r="C31" s="61"/>
      <c r="D31" s="48" t="e">
        <f>VLOOKUP(F31,#REF!,3,FALSE)</f>
        <v>#REF!</v>
      </c>
      <c r="E31" s="48" t="e">
        <f t="shared" si="5"/>
        <v>#N/A</v>
      </c>
      <c r="F31" s="80">
        <v>16</v>
      </c>
      <c r="G31" s="124">
        <v>1630.6</v>
      </c>
      <c r="H31" s="66"/>
      <c r="I31" s="67"/>
      <c r="J31" s="66"/>
      <c r="K31" s="67"/>
      <c r="L31" s="66"/>
      <c r="M31" s="67"/>
      <c r="N31" s="66"/>
      <c r="O31" s="67"/>
      <c r="P31" s="66"/>
      <c r="Q31" s="67"/>
      <c r="R31" s="66"/>
      <c r="S31" s="67"/>
      <c r="T31" s="66"/>
      <c r="U31" s="67"/>
      <c r="V31" s="122">
        <f>+G31+H31+J31+L31+N31+P31+R31+T31</f>
        <v>1630.6</v>
      </c>
      <c r="W31" s="116">
        <f>+G31+I31+K31+M31+O31+Q31+S31+U31</f>
        <v>1630.6</v>
      </c>
      <c r="X31" s="117">
        <v>6000</v>
      </c>
      <c r="Y31" s="118">
        <f>+W31/160</f>
        <v>10.19125</v>
      </c>
      <c r="Z31" s="123">
        <v>2000</v>
      </c>
      <c r="AA31"/>
      <c r="AB31"/>
      <c r="AD31"/>
      <c r="AE31"/>
      <c r="AF31"/>
      <c r="AH31"/>
      <c r="AK31" t="s">
        <v>41</v>
      </c>
    </row>
    <row r="32" spans="1:37" ht="24" customHeight="1" x14ac:dyDescent="0.35">
      <c r="A32" s="60" t="s">
        <v>40</v>
      </c>
      <c r="B32" s="46" t="s">
        <v>34</v>
      </c>
      <c r="C32" s="61"/>
      <c r="D32" s="48" t="e">
        <f>VLOOKUP(F32,#REF!,3,FALSE)</f>
        <v>#REF!</v>
      </c>
      <c r="E32" s="48" t="e">
        <f t="shared" si="5"/>
        <v>#N/A</v>
      </c>
      <c r="F32" s="82">
        <v>16</v>
      </c>
      <c r="G32" s="107">
        <v>3087.6</v>
      </c>
      <c r="H32" s="66"/>
      <c r="I32" s="67"/>
      <c r="J32" s="66"/>
      <c r="K32" s="67"/>
      <c r="L32" s="66"/>
      <c r="M32" s="67"/>
      <c r="N32" s="66"/>
      <c r="O32" s="67"/>
      <c r="P32" s="66"/>
      <c r="Q32" s="67"/>
      <c r="R32" s="66"/>
      <c r="S32" s="67"/>
      <c r="T32" s="66"/>
      <c r="U32" s="67"/>
      <c r="V32" s="122">
        <f t="shared" si="7"/>
        <v>3087.6</v>
      </c>
      <c r="W32" s="116">
        <f>+G32+I32+K32+M32+O32+Q32+S32+U32</f>
        <v>3087.6</v>
      </c>
      <c r="X32" s="117">
        <v>6000</v>
      </c>
      <c r="Y32" s="118">
        <f>+W32/560</f>
        <v>5.5135714285714288</v>
      </c>
      <c r="Z32" s="86">
        <v>4000</v>
      </c>
      <c r="AA32"/>
      <c r="AB32"/>
      <c r="AD32"/>
      <c r="AE32"/>
      <c r="AF32"/>
      <c r="AH32"/>
      <c r="AK32" t="s">
        <v>41</v>
      </c>
    </row>
    <row r="33" spans="1:37" ht="24" customHeight="1" x14ac:dyDescent="0.35">
      <c r="A33" s="60" t="s">
        <v>40</v>
      </c>
      <c r="B33" s="46" t="s">
        <v>37</v>
      </c>
      <c r="C33" s="61"/>
      <c r="D33" s="48" t="e">
        <f>VLOOKUP(F33,#REF!,3,FALSE)</f>
        <v>#REF!</v>
      </c>
      <c r="E33" s="48" t="e">
        <f t="shared" si="5"/>
        <v>#N/A</v>
      </c>
      <c r="F33" s="74">
        <v>17</v>
      </c>
      <c r="G33" s="125">
        <v>4868.24</v>
      </c>
      <c r="H33" s="126">
        <v>600</v>
      </c>
      <c r="I33" s="76">
        <v>710.4</v>
      </c>
      <c r="J33" s="66"/>
      <c r="K33" s="67"/>
      <c r="L33" s="66"/>
      <c r="M33" s="67"/>
      <c r="N33" s="66"/>
      <c r="O33" s="67"/>
      <c r="P33" s="66"/>
      <c r="Q33" s="67"/>
      <c r="R33" s="66"/>
      <c r="S33" s="67"/>
      <c r="T33" s="66"/>
      <c r="U33" s="67"/>
      <c r="V33" s="122">
        <f t="shared" si="7"/>
        <v>5468.24</v>
      </c>
      <c r="W33" s="116">
        <f t="shared" ref="W33:W39" si="9">+G33+I33+K33+M33+O33+Q33+S33+U33</f>
        <v>5578.6399999999994</v>
      </c>
      <c r="X33" s="127">
        <v>11500</v>
      </c>
      <c r="Y33" s="118">
        <f t="shared" si="8"/>
        <v>7.7159612724757949</v>
      </c>
      <c r="Z33" s="77">
        <v>5500</v>
      </c>
      <c r="AA33"/>
      <c r="AB33"/>
      <c r="AD33"/>
      <c r="AE33"/>
      <c r="AF33"/>
      <c r="AH33"/>
      <c r="AK33" t="s">
        <v>41</v>
      </c>
    </row>
    <row r="34" spans="1:37" ht="24" customHeight="1" x14ac:dyDescent="0.35">
      <c r="A34" s="60" t="s">
        <v>40</v>
      </c>
      <c r="B34" s="46" t="s">
        <v>36</v>
      </c>
      <c r="C34" s="61"/>
      <c r="D34" s="48" t="e">
        <f>VLOOKUP(F34,#REF!,3,FALSE)</f>
        <v>#REF!</v>
      </c>
      <c r="E34" s="48" t="e">
        <f t="shared" si="5"/>
        <v>#N/A</v>
      </c>
      <c r="F34" s="74">
        <v>18</v>
      </c>
      <c r="G34" s="125">
        <v>4733.6000000000004</v>
      </c>
      <c r="H34" s="66"/>
      <c r="I34" s="67"/>
      <c r="J34" s="66"/>
      <c r="K34" s="67"/>
      <c r="L34" s="66"/>
      <c r="M34" s="67"/>
      <c r="N34" s="66"/>
      <c r="O34" s="67"/>
      <c r="P34" s="66"/>
      <c r="Q34" s="67"/>
      <c r="R34" s="66"/>
      <c r="S34" s="67"/>
      <c r="T34" s="66"/>
      <c r="U34" s="67"/>
      <c r="V34" s="122">
        <f>+G34+H34+J34+L34+N34+P34+R34+T34</f>
        <v>4733.6000000000004</v>
      </c>
      <c r="W34" s="116">
        <f>+G34+I34+K34+M34+O34+Q34+S34+U34</f>
        <v>4733.6000000000004</v>
      </c>
      <c r="X34" s="117">
        <v>6000</v>
      </c>
      <c r="Y34" s="118">
        <f t="shared" si="8"/>
        <v>6.5471645919778707</v>
      </c>
      <c r="Z34" s="77">
        <v>5500</v>
      </c>
      <c r="AA34"/>
      <c r="AB34"/>
      <c r="AD34"/>
      <c r="AE34"/>
      <c r="AF34"/>
      <c r="AH34"/>
      <c r="AK34" t="s">
        <v>41</v>
      </c>
    </row>
    <row r="35" spans="1:37" ht="24" customHeight="1" thickBot="1" x14ac:dyDescent="0.4">
      <c r="A35" s="60" t="s">
        <v>40</v>
      </c>
      <c r="B35" s="46" t="s">
        <v>26</v>
      </c>
      <c r="C35" s="61"/>
      <c r="D35" s="48" t="e">
        <f>VLOOKUP(F35,#REF!,3,FALSE)</f>
        <v>#REF!</v>
      </c>
      <c r="E35" s="48" t="e">
        <f t="shared" si="5"/>
        <v>#N/A</v>
      </c>
      <c r="F35" s="80">
        <v>19</v>
      </c>
      <c r="G35" s="125">
        <v>767.2</v>
      </c>
      <c r="H35" s="128">
        <v>800</v>
      </c>
      <c r="I35" s="67">
        <v>1219.9000000000001</v>
      </c>
      <c r="J35" s="128">
        <v>2400</v>
      </c>
      <c r="K35" s="89">
        <v>2898</v>
      </c>
      <c r="L35" s="128">
        <v>1400</v>
      </c>
      <c r="M35" s="89">
        <v>1276.8</v>
      </c>
      <c r="N35" s="66"/>
      <c r="O35" s="129"/>
      <c r="P35" s="66"/>
      <c r="Q35" s="129"/>
      <c r="R35" s="66"/>
      <c r="S35" s="67"/>
      <c r="T35" s="66"/>
      <c r="U35" s="67"/>
      <c r="V35" s="122">
        <f t="shared" si="7"/>
        <v>5367.2</v>
      </c>
      <c r="W35" s="116">
        <f t="shared" si="9"/>
        <v>6161.9000000000005</v>
      </c>
      <c r="X35" s="130">
        <v>5800</v>
      </c>
      <c r="Y35" s="118">
        <f>+W35/723</f>
        <v>8.52268326417704</v>
      </c>
      <c r="Z35" s="123">
        <v>6800</v>
      </c>
      <c r="AA35"/>
      <c r="AB35"/>
      <c r="AD35"/>
      <c r="AE35"/>
      <c r="AF35"/>
      <c r="AH35"/>
      <c r="AK35" t="s">
        <v>41</v>
      </c>
    </row>
    <row r="36" spans="1:37" ht="24" customHeight="1" x14ac:dyDescent="0.35">
      <c r="A36" s="119" t="s">
        <v>40</v>
      </c>
      <c r="B36" s="46" t="s">
        <v>28</v>
      </c>
      <c r="C36" s="61"/>
      <c r="D36" s="48" t="e">
        <f>VLOOKUP(F36,#REF!,3,FALSE)</f>
        <v>#REF!</v>
      </c>
      <c r="E36" s="48" t="e">
        <f t="shared" si="5"/>
        <v>#N/A</v>
      </c>
      <c r="F36" s="80">
        <v>20</v>
      </c>
      <c r="G36" s="125">
        <v>594.4</v>
      </c>
      <c r="H36" s="128">
        <v>700</v>
      </c>
      <c r="I36" s="67">
        <v>804.3</v>
      </c>
      <c r="J36" s="128">
        <v>1800</v>
      </c>
      <c r="K36" s="89">
        <v>2156.4</v>
      </c>
      <c r="L36" s="128">
        <v>2200</v>
      </c>
      <c r="M36" s="89">
        <v>2353.1</v>
      </c>
      <c r="N36" s="66">
        <v>800</v>
      </c>
      <c r="O36" s="129">
        <v>758.6</v>
      </c>
      <c r="P36" s="66"/>
      <c r="Q36" s="67"/>
      <c r="R36" s="66"/>
      <c r="S36" s="67"/>
      <c r="T36" s="66"/>
      <c r="U36" s="67"/>
      <c r="V36" s="122">
        <f t="shared" si="7"/>
        <v>6094.4</v>
      </c>
      <c r="W36" s="116">
        <f t="shared" si="9"/>
        <v>6666.8</v>
      </c>
      <c r="X36" s="120">
        <v>5800</v>
      </c>
      <c r="Y36" s="118">
        <f>+W36/723</f>
        <v>9.2210235131396967</v>
      </c>
      <c r="Z36" s="123">
        <v>6800</v>
      </c>
      <c r="AA36"/>
      <c r="AB36"/>
      <c r="AD36"/>
      <c r="AE36"/>
      <c r="AF36"/>
      <c r="AH36"/>
      <c r="AK36" t="s">
        <v>41</v>
      </c>
    </row>
    <row r="37" spans="1:37" ht="24" customHeight="1" thickBot="1" x14ac:dyDescent="0.4">
      <c r="A37" s="60" t="s">
        <v>40</v>
      </c>
      <c r="B37" s="46" t="s">
        <v>30</v>
      </c>
      <c r="C37" s="61" t="s">
        <v>42</v>
      </c>
      <c r="D37" s="48" t="e">
        <f>VLOOKUP(F37,#REF!,3,FALSE)</f>
        <v>#REF!</v>
      </c>
      <c r="E37" s="48" t="e">
        <f t="shared" si="5"/>
        <v>#N/A</v>
      </c>
      <c r="F37" s="74">
        <v>21</v>
      </c>
      <c r="G37" s="125">
        <v>169</v>
      </c>
      <c r="H37" s="66"/>
      <c r="I37" s="67"/>
      <c r="J37" s="126">
        <v>100</v>
      </c>
      <c r="K37" s="76">
        <v>168.8</v>
      </c>
      <c r="L37" s="126">
        <v>400</v>
      </c>
      <c r="M37" s="76">
        <v>509.6</v>
      </c>
      <c r="N37" s="75">
        <v>1400</v>
      </c>
      <c r="O37" s="76">
        <v>1732.54</v>
      </c>
      <c r="P37" s="126">
        <v>1600</v>
      </c>
      <c r="Q37" s="76">
        <v>1613.14</v>
      </c>
      <c r="R37" s="66"/>
      <c r="S37" s="67"/>
      <c r="T37" s="66"/>
      <c r="U37" s="67"/>
      <c r="V37" s="122">
        <f>+G37+H37+J37+L37+N37+P37+R37+T37</f>
        <v>3669</v>
      </c>
      <c r="W37" s="116">
        <f>+G37+I37+K37+M37+O37+Q37+S37+U37</f>
        <v>4193.08</v>
      </c>
      <c r="X37" s="130">
        <v>6000</v>
      </c>
      <c r="Y37" s="118">
        <f>+W37/723</f>
        <v>5.7995573997233745</v>
      </c>
      <c r="Z37" s="77">
        <v>5500</v>
      </c>
      <c r="AA37" s="78">
        <v>4500</v>
      </c>
      <c r="AB37"/>
      <c r="AD37"/>
      <c r="AE37"/>
      <c r="AF37"/>
      <c r="AH37"/>
      <c r="AK37" t="s">
        <v>43</v>
      </c>
    </row>
    <row r="38" spans="1:37" ht="24" customHeight="1" thickBot="1" x14ac:dyDescent="0.4">
      <c r="A38" s="60" t="s">
        <v>40</v>
      </c>
      <c r="B38" s="46" t="s">
        <v>31</v>
      </c>
      <c r="C38" s="61"/>
      <c r="D38" s="48" t="e">
        <f>VLOOKUP(F38,#REF!,3,FALSE)</f>
        <v>#REF!</v>
      </c>
      <c r="E38" s="48" t="e">
        <f t="shared" si="5"/>
        <v>#N/A</v>
      </c>
      <c r="F38" s="74">
        <v>22</v>
      </c>
      <c r="G38" s="125">
        <v>80.599999999999994</v>
      </c>
      <c r="H38" s="66"/>
      <c r="I38" s="67"/>
      <c r="J38" s="126">
        <v>100</v>
      </c>
      <c r="K38" s="76">
        <v>142.6</v>
      </c>
      <c r="L38" s="75">
        <v>600</v>
      </c>
      <c r="M38" s="76">
        <v>515</v>
      </c>
      <c r="N38" s="126">
        <v>2400</v>
      </c>
      <c r="O38" s="76">
        <v>2506.96</v>
      </c>
      <c r="P38" s="126">
        <v>2000</v>
      </c>
      <c r="Q38" s="76">
        <v>1945.58</v>
      </c>
      <c r="R38" s="66"/>
      <c r="S38" s="67"/>
      <c r="T38" s="66"/>
      <c r="U38" s="67"/>
      <c r="V38" s="122">
        <f t="shared" si="7"/>
        <v>5180.6000000000004</v>
      </c>
      <c r="W38" s="116">
        <f t="shared" si="9"/>
        <v>5190.74</v>
      </c>
      <c r="X38" s="130">
        <v>6000</v>
      </c>
      <c r="Y38" s="118">
        <f>+W38/723</f>
        <v>7.1794467496542183</v>
      </c>
      <c r="Z38" s="77">
        <v>5500</v>
      </c>
      <c r="AA38" s="78">
        <v>5000</v>
      </c>
      <c r="AB38"/>
      <c r="AD38"/>
      <c r="AE38"/>
      <c r="AF38"/>
      <c r="AH38"/>
      <c r="AK38" t="s">
        <v>43</v>
      </c>
    </row>
    <row r="39" spans="1:37" ht="23.1" customHeight="1" x14ac:dyDescent="0.35">
      <c r="A39" s="60" t="s">
        <v>40</v>
      </c>
      <c r="B39" s="46" t="s">
        <v>32</v>
      </c>
      <c r="C39" s="61"/>
      <c r="D39" s="48" t="e">
        <f>VLOOKUP(F41,#REF!,3,FALSE)</f>
        <v>#REF!</v>
      </c>
      <c r="E39" s="48" t="e">
        <f>VLOOKUP(F41,AI:AJ,2,FALSE)</f>
        <v>#N/A</v>
      </c>
      <c r="F39" s="80">
        <v>23</v>
      </c>
      <c r="G39" s="107"/>
      <c r="H39" s="133">
        <v>200</v>
      </c>
      <c r="I39" s="67">
        <v>232.6</v>
      </c>
      <c r="J39" s="66">
        <v>200</v>
      </c>
      <c r="K39" s="67">
        <v>127.2</v>
      </c>
      <c r="L39" s="66">
        <v>400</v>
      </c>
      <c r="M39" s="67">
        <v>271</v>
      </c>
      <c r="N39" s="66">
        <v>700</v>
      </c>
      <c r="O39" s="67">
        <v>533.6</v>
      </c>
      <c r="P39" s="66">
        <v>300</v>
      </c>
      <c r="Q39" s="67">
        <v>449.6</v>
      </c>
      <c r="R39" s="66"/>
      <c r="S39" s="67"/>
      <c r="T39" s="66"/>
      <c r="U39" s="129"/>
      <c r="V39" s="122">
        <f t="shared" si="7"/>
        <v>1800</v>
      </c>
      <c r="W39" s="116">
        <f t="shared" si="9"/>
        <v>1614</v>
      </c>
      <c r="X39" s="120"/>
      <c r="Y39" s="118">
        <f>+W39/160</f>
        <v>10.0875</v>
      </c>
      <c r="Z39" s="123">
        <v>2000</v>
      </c>
      <c r="AA39"/>
      <c r="AB39"/>
      <c r="AD39"/>
      <c r="AE39"/>
      <c r="AF39"/>
      <c r="AH39"/>
      <c r="AK39" t="s">
        <v>43</v>
      </c>
    </row>
    <row r="40" spans="1:37" ht="24" customHeight="1" thickBot="1" x14ac:dyDescent="0.4">
      <c r="A40" s="60" t="s">
        <v>40</v>
      </c>
      <c r="B40" s="46" t="s">
        <v>37</v>
      </c>
      <c r="C40" s="61" t="s">
        <v>44</v>
      </c>
      <c r="D40" s="48" t="e">
        <f>VLOOKUP(F40,#REF!,3,FALSE)</f>
        <v>#REF!</v>
      </c>
      <c r="E40" s="48" t="e">
        <f>VLOOKUP(F40,AI:AJ,2,FALSE)</f>
        <v>#N/A</v>
      </c>
      <c r="F40" s="82">
        <v>23</v>
      </c>
      <c r="G40" s="107"/>
      <c r="H40" s="132">
        <v>50</v>
      </c>
      <c r="I40" s="67">
        <v>60</v>
      </c>
      <c r="J40" s="133"/>
      <c r="K40" s="89"/>
      <c r="L40" s="85">
        <v>300</v>
      </c>
      <c r="M40" s="84">
        <v>366</v>
      </c>
      <c r="N40" s="83">
        <v>1200</v>
      </c>
      <c r="O40" s="84">
        <v>974.2</v>
      </c>
      <c r="P40" s="83">
        <v>1400</v>
      </c>
      <c r="Q40" s="84">
        <v>1502.8</v>
      </c>
      <c r="R40" s="85">
        <v>500</v>
      </c>
      <c r="S40" s="84">
        <v>679.6</v>
      </c>
      <c r="T40" s="66"/>
      <c r="U40" s="67"/>
      <c r="V40" s="115">
        <f t="shared" si="7"/>
        <v>3450</v>
      </c>
      <c r="W40" s="116">
        <f>+G40+I40+K40+M40+O40+Q40+S40+U40</f>
        <v>3582.6</v>
      </c>
      <c r="X40" s="130">
        <v>5800</v>
      </c>
      <c r="Y40" s="118">
        <f>+W40/560</f>
        <v>6.3975</v>
      </c>
      <c r="Z40" s="86">
        <v>4000</v>
      </c>
      <c r="AA40" s="39"/>
      <c r="AB40"/>
      <c r="AC40" s="38"/>
      <c r="AD40" s="38"/>
      <c r="AE40" s="38"/>
      <c r="AF40" s="38"/>
      <c r="AH40" s="134"/>
      <c r="AI40">
        <v>40</v>
      </c>
      <c r="AJ40" t="s">
        <v>45</v>
      </c>
      <c r="AK40" t="s">
        <v>43</v>
      </c>
    </row>
    <row r="41" spans="1:37" ht="24" customHeight="1" thickBot="1" x14ac:dyDescent="0.4">
      <c r="A41" s="60" t="s">
        <v>40</v>
      </c>
      <c r="B41" s="46" t="s">
        <v>34</v>
      </c>
      <c r="C41" s="61"/>
      <c r="D41" s="48" t="e">
        <f>VLOOKUP(#REF!,#REF!,3,FALSE)</f>
        <v>#REF!</v>
      </c>
      <c r="E41" s="48" t="e">
        <f>VLOOKUP(#REF!,AI:AJ,2,FALSE)</f>
        <v>#REF!</v>
      </c>
      <c r="F41" s="80">
        <v>24</v>
      </c>
      <c r="G41" s="107"/>
      <c r="H41" s="131">
        <v>150</v>
      </c>
      <c r="I41" s="67">
        <v>156.4</v>
      </c>
      <c r="J41" s="132"/>
      <c r="K41" s="67"/>
      <c r="L41" s="128">
        <v>200</v>
      </c>
      <c r="M41" s="89">
        <v>371.8</v>
      </c>
      <c r="N41" s="128">
        <v>1000</v>
      </c>
      <c r="O41" s="89">
        <v>844.6</v>
      </c>
      <c r="P41" s="66">
        <v>1600</v>
      </c>
      <c r="Q41" s="129">
        <v>1667.4</v>
      </c>
      <c r="R41" s="66">
        <v>2400</v>
      </c>
      <c r="S41" s="129">
        <v>2296.6</v>
      </c>
      <c r="T41" s="66">
        <v>1000</v>
      </c>
      <c r="U41" s="67">
        <v>1085.2</v>
      </c>
      <c r="V41" s="115">
        <f t="shared" si="7"/>
        <v>6350</v>
      </c>
      <c r="W41" s="116">
        <f>+G41+I41+K41+M41+O41+Q41+S41+U41</f>
        <v>6422</v>
      </c>
      <c r="X41" s="130">
        <v>6000</v>
      </c>
      <c r="Y41" s="118">
        <f>+W41/723</f>
        <v>8.8824343015214389</v>
      </c>
      <c r="Z41" s="123">
        <v>8000</v>
      </c>
      <c r="AA41"/>
      <c r="AB41"/>
      <c r="AD41"/>
      <c r="AE41"/>
      <c r="AF41"/>
      <c r="AH41"/>
      <c r="AK41" t="s">
        <v>43</v>
      </c>
    </row>
    <row r="42" spans="1:37" ht="24" customHeight="1" x14ac:dyDescent="0.35">
      <c r="A42" s="60" t="s">
        <v>40</v>
      </c>
      <c r="B42" s="46" t="s">
        <v>36</v>
      </c>
      <c r="C42" s="61"/>
      <c r="D42" s="48" t="e">
        <f>VLOOKUP(F42,#REF!,3,FALSE)</f>
        <v>#REF!</v>
      </c>
      <c r="E42" s="48" t="e">
        <f>VLOOKUP(F42,AI:AJ,2,FALSE)</f>
        <v>#N/A</v>
      </c>
      <c r="F42" s="74">
        <v>25</v>
      </c>
      <c r="G42" s="125"/>
      <c r="H42" s="135"/>
      <c r="I42" s="67"/>
      <c r="J42" s="135">
        <v>50</v>
      </c>
      <c r="K42" s="67">
        <v>44.2</v>
      </c>
      <c r="L42" s="126">
        <v>200</v>
      </c>
      <c r="M42" s="76">
        <v>92</v>
      </c>
      <c r="N42" s="75">
        <v>800</v>
      </c>
      <c r="O42" s="76">
        <v>657</v>
      </c>
      <c r="P42" s="126">
        <v>1200</v>
      </c>
      <c r="Q42" s="302">
        <v>1216.2</v>
      </c>
      <c r="R42" s="303">
        <v>1800</v>
      </c>
      <c r="S42" s="76">
        <v>1824.3</v>
      </c>
      <c r="T42" s="303">
        <v>800</v>
      </c>
      <c r="U42" s="302">
        <v>916.6</v>
      </c>
      <c r="V42" s="115">
        <f t="shared" si="7"/>
        <v>4850</v>
      </c>
      <c r="W42" s="116">
        <f>+G42+I42+K42+M42+O42+Q42+S42+U42</f>
        <v>4750.3</v>
      </c>
      <c r="X42" s="120"/>
      <c r="Y42" s="118">
        <f>+W42/723</f>
        <v>6.5702627939142468</v>
      </c>
      <c r="Z42" s="77">
        <v>5500</v>
      </c>
      <c r="AA42" s="78">
        <v>5000</v>
      </c>
      <c r="AB42"/>
      <c r="AC42" s="136"/>
      <c r="AD42" s="136"/>
      <c r="AE42" s="136"/>
      <c r="AF42" s="136"/>
      <c r="AH42" s="134"/>
      <c r="AI42">
        <v>39</v>
      </c>
      <c r="AJ42" t="s">
        <v>46</v>
      </c>
      <c r="AK42" t="s">
        <v>43</v>
      </c>
    </row>
    <row r="43" spans="1:37" ht="24" customHeight="1" thickBot="1" x14ac:dyDescent="0.4">
      <c r="A43" s="60" t="s">
        <v>40</v>
      </c>
      <c r="B43" s="46" t="s">
        <v>37</v>
      </c>
      <c r="C43" s="61"/>
      <c r="D43" s="48" t="e">
        <f>VLOOKUP(F43,#REF!,3,FALSE)</f>
        <v>#REF!</v>
      </c>
      <c r="E43" s="48" t="e">
        <f>VLOOKUP(F43,AI:AJ,2,FALSE)</f>
        <v>#N/A</v>
      </c>
      <c r="F43" s="74">
        <v>26</v>
      </c>
      <c r="G43" s="125">
        <v>62.4</v>
      </c>
      <c r="H43" s="135"/>
      <c r="I43" s="67"/>
      <c r="J43" s="126">
        <v>100</v>
      </c>
      <c r="K43" s="76">
        <v>58.8</v>
      </c>
      <c r="L43" s="75">
        <v>400</v>
      </c>
      <c r="M43" s="76">
        <v>196.2</v>
      </c>
      <c r="N43" s="126">
        <v>1200</v>
      </c>
      <c r="O43" s="76">
        <v>1298.7</v>
      </c>
      <c r="P43" s="126">
        <v>2000</v>
      </c>
      <c r="Q43" s="76">
        <v>2044.66</v>
      </c>
      <c r="R43" s="75">
        <v>1200</v>
      </c>
      <c r="S43" s="76">
        <v>1331.6</v>
      </c>
      <c r="T43" s="66"/>
      <c r="U43" s="67"/>
      <c r="V43" s="115">
        <f t="shared" si="7"/>
        <v>4962.3999999999996</v>
      </c>
      <c r="W43" s="116">
        <f>+G43+I43+K43+M43+O43+Q43+S43+U43</f>
        <v>4992.3600000000006</v>
      </c>
      <c r="X43" s="130">
        <v>5800</v>
      </c>
      <c r="Y43" s="118">
        <f>+W43/723</f>
        <v>6.9050622406639013</v>
      </c>
      <c r="Z43" s="77">
        <v>5500</v>
      </c>
      <c r="AA43" s="78">
        <v>5000</v>
      </c>
      <c r="AB43"/>
      <c r="AC43" s="38"/>
      <c r="AD43" s="38"/>
      <c r="AE43" s="38"/>
      <c r="AF43" s="38"/>
      <c r="AH43" s="134"/>
      <c r="AI43">
        <v>40</v>
      </c>
      <c r="AJ43" t="s">
        <v>45</v>
      </c>
      <c r="AK43" t="s">
        <v>43</v>
      </c>
    </row>
    <row r="44" spans="1:37" ht="24" customHeight="1" x14ac:dyDescent="0.35">
      <c r="A44" s="60" t="s">
        <v>40</v>
      </c>
      <c r="B44" s="46" t="s">
        <v>26</v>
      </c>
      <c r="C44" s="61"/>
      <c r="D44" s="48" t="e">
        <f>VLOOKUP(#REF!,#REF!,3,FALSE)</f>
        <v>#REF!</v>
      </c>
      <c r="E44" s="48" t="e">
        <f>VLOOKUP(#REF!,AI:AJ,2,FALSE)</f>
        <v>#REF!</v>
      </c>
      <c r="F44" s="80">
        <v>27</v>
      </c>
      <c r="G44" s="121"/>
      <c r="H44" s="66"/>
      <c r="I44" s="67"/>
      <c r="J44" s="66"/>
      <c r="K44" s="67"/>
      <c r="L44" s="66"/>
      <c r="M44" s="67"/>
      <c r="N44" s="66"/>
      <c r="O44" s="67"/>
      <c r="P44" s="131">
        <v>250</v>
      </c>
      <c r="Q44" s="67">
        <v>294.60000000000002</v>
      </c>
      <c r="R44" s="131"/>
      <c r="S44" s="67"/>
      <c r="T44" s="128">
        <v>600</v>
      </c>
      <c r="U44" s="67">
        <v>637.79999999999995</v>
      </c>
      <c r="V44" s="122">
        <f t="shared" si="7"/>
        <v>850</v>
      </c>
      <c r="W44" s="312">
        <f>G44+I44+K44+M44+O44+Q44+S44+U44</f>
        <v>932.4</v>
      </c>
      <c r="X44" s="313"/>
      <c r="Y44" s="118">
        <f t="shared" ref="Y44:Y47" si="10">+W44/723</f>
        <v>1.2896265560165974</v>
      </c>
      <c r="Z44" s="123">
        <v>6800</v>
      </c>
      <c r="AA44"/>
      <c r="AB44"/>
      <c r="AD44"/>
      <c r="AE44"/>
      <c r="AF44"/>
      <c r="AH44"/>
      <c r="AK44" t="s">
        <v>5</v>
      </c>
    </row>
    <row r="45" spans="1:37" ht="24" customHeight="1" x14ac:dyDescent="0.35">
      <c r="A45" s="60" t="s">
        <v>40</v>
      </c>
      <c r="B45" s="46" t="s">
        <v>28</v>
      </c>
      <c r="C45" s="61"/>
      <c r="D45" s="48" t="e">
        <f>VLOOKUP(#REF!,#REF!,3,FALSE)</f>
        <v>#REF!</v>
      </c>
      <c r="E45" s="48" t="e">
        <f>VLOOKUP(#REF!,AI:AJ,2,FALSE)</f>
        <v>#REF!</v>
      </c>
      <c r="F45" s="80">
        <v>28</v>
      </c>
      <c r="G45" s="107"/>
      <c r="H45" s="66"/>
      <c r="I45" s="67"/>
      <c r="J45" s="66"/>
      <c r="K45" s="67"/>
      <c r="L45" s="66"/>
      <c r="M45" s="67"/>
      <c r="N45" s="66"/>
      <c r="O45" s="67"/>
      <c r="P45" s="131">
        <v>250</v>
      </c>
      <c r="Q45" s="67">
        <v>292.39999999999998</v>
      </c>
      <c r="R45" s="131"/>
      <c r="S45" s="67"/>
      <c r="T45" s="128">
        <v>600</v>
      </c>
      <c r="U45" s="67">
        <v>567.20000000000005</v>
      </c>
      <c r="V45" s="122">
        <f t="shared" si="7"/>
        <v>850</v>
      </c>
      <c r="W45" s="312">
        <f t="shared" ref="W45:W47" si="11">G45+I45+K45+M45+O45+Q45+S45+U45</f>
        <v>859.6</v>
      </c>
      <c r="X45" s="313">
        <v>11500</v>
      </c>
      <c r="Y45" s="118">
        <f>+W45/723</f>
        <v>1.1889349930843707</v>
      </c>
      <c r="Z45" s="123">
        <v>6800</v>
      </c>
      <c r="AA45" s="39"/>
      <c r="AB45"/>
      <c r="AD45"/>
      <c r="AE45"/>
      <c r="AF45"/>
      <c r="AH45"/>
      <c r="AK45" t="s">
        <v>5</v>
      </c>
    </row>
    <row r="46" spans="1:37" ht="24" customHeight="1" x14ac:dyDescent="0.35">
      <c r="A46" s="60" t="s">
        <v>40</v>
      </c>
      <c r="B46" s="46" t="s">
        <v>30</v>
      </c>
      <c r="C46" s="61"/>
      <c r="D46" s="48" t="e">
        <f>VLOOKUP(#REF!,#REF!,3,FALSE)</f>
        <v>#REF!</v>
      </c>
      <c r="E46" s="48" t="e">
        <f>VLOOKUP(#REF!,AI:AJ,2,FALSE)</f>
        <v>#REF!</v>
      </c>
      <c r="F46" s="74">
        <v>29</v>
      </c>
      <c r="G46" s="107"/>
      <c r="H46" s="66"/>
      <c r="I46" s="67"/>
      <c r="J46" s="66"/>
      <c r="K46" s="67"/>
      <c r="L46" s="66"/>
      <c r="M46" s="67"/>
      <c r="N46" s="66"/>
      <c r="O46" s="67"/>
      <c r="P46" s="137"/>
      <c r="Q46" s="67"/>
      <c r="R46" s="137"/>
      <c r="S46" s="67"/>
      <c r="T46" s="137"/>
      <c r="U46" s="67"/>
      <c r="V46" s="122">
        <f t="shared" si="7"/>
        <v>0</v>
      </c>
      <c r="W46" s="312">
        <f t="shared" si="11"/>
        <v>0</v>
      </c>
      <c r="X46" s="313"/>
      <c r="Y46" s="118">
        <f t="shared" si="10"/>
        <v>0</v>
      </c>
      <c r="Z46" s="77">
        <v>5500</v>
      </c>
      <c r="AA46" s="39"/>
      <c r="AB46"/>
      <c r="AD46"/>
      <c r="AE46"/>
      <c r="AF46"/>
      <c r="AH46"/>
    </row>
    <row r="47" spans="1:37" ht="24" customHeight="1" thickBot="1" x14ac:dyDescent="0.4">
      <c r="A47" s="60" t="s">
        <v>40</v>
      </c>
      <c r="B47" s="46" t="s">
        <v>31</v>
      </c>
      <c r="C47" s="61"/>
      <c r="D47" s="48" t="e">
        <f>VLOOKUP(#REF!,#REF!,3,FALSE)</f>
        <v>#REF!</v>
      </c>
      <c r="E47" s="48" t="e">
        <f>VLOOKUP(#REF!,AI:AJ,2,FALSE)</f>
        <v>#REF!</v>
      </c>
      <c r="F47" s="74">
        <v>30</v>
      </c>
      <c r="G47" s="107"/>
      <c r="H47" s="66"/>
      <c r="I47" s="67"/>
      <c r="J47" s="66"/>
      <c r="K47" s="67"/>
      <c r="L47" s="66"/>
      <c r="M47" s="67"/>
      <c r="N47" s="66"/>
      <c r="O47" s="67"/>
      <c r="P47" s="137"/>
      <c r="Q47" s="67"/>
      <c r="R47" s="137"/>
      <c r="S47" s="67"/>
      <c r="T47" s="137"/>
      <c r="U47" s="67"/>
      <c r="V47" s="122">
        <f t="shared" si="7"/>
        <v>0</v>
      </c>
      <c r="W47" s="312">
        <f t="shared" si="11"/>
        <v>0</v>
      </c>
      <c r="X47" s="313"/>
      <c r="Y47" s="118">
        <f t="shared" si="10"/>
        <v>0</v>
      </c>
      <c r="Z47" s="77">
        <v>5500</v>
      </c>
      <c r="AA47" s="39"/>
      <c r="AB47"/>
      <c r="AD47"/>
      <c r="AE47"/>
      <c r="AF47"/>
      <c r="AH47"/>
    </row>
    <row r="48" spans="1:37" ht="24" customHeight="1" thickBot="1" x14ac:dyDescent="0.4">
      <c r="A48" s="30"/>
      <c r="B48" s="46"/>
      <c r="C48" s="61"/>
      <c r="D48" s="48" t="e">
        <f>VLOOKUP(F48,#REF!,3,FALSE)</f>
        <v>#REF!</v>
      </c>
      <c r="E48" s="48" t="e">
        <f t="shared" ref="E48:E69" si="12">VLOOKUP(F48,AI:AJ,2,FALSE)</f>
        <v>#N/A</v>
      </c>
      <c r="F48" s="138"/>
      <c r="G48" s="139"/>
      <c r="H48" s="335" t="s">
        <v>7</v>
      </c>
      <c r="I48" s="336"/>
      <c r="J48" s="337" t="s">
        <v>8</v>
      </c>
      <c r="K48" s="336"/>
      <c r="L48" s="335" t="s">
        <v>9</v>
      </c>
      <c r="M48" s="336"/>
      <c r="N48" s="338" t="s">
        <v>10</v>
      </c>
      <c r="O48" s="339"/>
      <c r="P48" s="329" t="s">
        <v>11</v>
      </c>
      <c r="Q48" s="330"/>
      <c r="R48" s="340" t="s">
        <v>12</v>
      </c>
      <c r="S48" s="330"/>
      <c r="T48" s="329" t="s">
        <v>13</v>
      </c>
      <c r="U48" s="330"/>
      <c r="V48" s="102" t="s">
        <v>14</v>
      </c>
      <c r="W48" s="140" t="s">
        <v>15</v>
      </c>
      <c r="X48" s="104"/>
      <c r="Y48" s="141"/>
      <c r="Z48" s="59"/>
      <c r="AA48" s="39"/>
      <c r="AB48"/>
      <c r="AD48"/>
      <c r="AE48"/>
      <c r="AF48"/>
      <c r="AH48"/>
      <c r="AJ48" t="s">
        <v>46</v>
      </c>
      <c r="AK48" t="s">
        <v>3</v>
      </c>
    </row>
    <row r="49" spans="1:37" ht="24" customHeight="1" thickBot="1" x14ac:dyDescent="0.4">
      <c r="A49" s="142" t="s">
        <v>16</v>
      </c>
      <c r="B49" s="143" t="s">
        <v>17</v>
      </c>
      <c r="C49" s="61"/>
      <c r="D49" s="48" t="e">
        <f>VLOOKUP(F49,#REF!,3,FALSE)</f>
        <v>#REF!</v>
      </c>
      <c r="E49" s="48" t="e">
        <f t="shared" si="12"/>
        <v>#N/A</v>
      </c>
      <c r="F49" s="144" t="s">
        <v>21</v>
      </c>
      <c r="G49" s="145"/>
      <c r="H49" s="146"/>
      <c r="I49" s="147"/>
      <c r="J49" s="146"/>
      <c r="K49" s="147"/>
      <c r="L49" s="146"/>
      <c r="M49" s="147"/>
      <c r="N49" s="146"/>
      <c r="O49" s="147"/>
      <c r="P49" s="108"/>
      <c r="Q49" s="148"/>
      <c r="R49" s="108"/>
      <c r="S49" s="148"/>
      <c r="T49" s="108"/>
      <c r="U49" s="148"/>
      <c r="V49" s="149" t="s">
        <v>22</v>
      </c>
      <c r="W49" s="150" t="s">
        <v>23</v>
      </c>
      <c r="X49" s="151"/>
      <c r="Y49" s="152"/>
      <c r="Z49" s="153"/>
      <c r="AA49" s="39"/>
      <c r="AB49"/>
      <c r="AD49"/>
      <c r="AE49"/>
      <c r="AF49"/>
      <c r="AH49"/>
      <c r="AJ49" t="s">
        <v>47</v>
      </c>
      <c r="AK49" t="s">
        <v>3</v>
      </c>
    </row>
    <row r="50" spans="1:37" ht="24" customHeight="1" thickBot="1" x14ac:dyDescent="0.4">
      <c r="A50" s="73" t="s">
        <v>40</v>
      </c>
      <c r="B50" s="46" t="s">
        <v>26</v>
      </c>
      <c r="C50" s="61"/>
      <c r="D50" s="48" t="e">
        <f>VLOOKUP(F50,#REF!,3,FALSE)</f>
        <v>#REF!</v>
      </c>
      <c r="E50" s="48" t="e">
        <f t="shared" si="12"/>
        <v>#N/A</v>
      </c>
      <c r="F50" s="74">
        <v>5</v>
      </c>
      <c r="G50" s="125"/>
      <c r="H50" s="66"/>
      <c r="I50" s="67"/>
      <c r="J50" s="66"/>
      <c r="K50" s="67"/>
      <c r="L50" s="66"/>
      <c r="M50" s="67"/>
      <c r="N50" s="66"/>
      <c r="O50" s="67"/>
      <c r="P50" s="66"/>
      <c r="Q50" s="67"/>
      <c r="R50" s="66"/>
      <c r="S50" s="67"/>
      <c r="T50" s="66"/>
      <c r="U50" s="67"/>
      <c r="V50" s="115">
        <f>+G50+H50+J50+L50+N50+P50+R50+T50</f>
        <v>0</v>
      </c>
      <c r="W50" s="312">
        <f t="shared" ref="W50:W69" si="13">G50+I50+K50+M50+O50+Q50+S50+U50</f>
        <v>0</v>
      </c>
      <c r="X50" s="314"/>
      <c r="Y50" s="118">
        <f t="shared" ref="Y50:Y51" si="14">+W50/723</f>
        <v>0</v>
      </c>
      <c r="Z50" s="154">
        <v>2500</v>
      </c>
      <c r="AA50" s="39"/>
      <c r="AB50"/>
      <c r="AD50"/>
      <c r="AE50"/>
      <c r="AF50"/>
      <c r="AH50"/>
    </row>
    <row r="51" spans="1:37" ht="22.5" customHeight="1" thickBot="1" x14ac:dyDescent="0.4">
      <c r="A51" s="73" t="s">
        <v>48</v>
      </c>
      <c r="B51" s="46" t="s">
        <v>26</v>
      </c>
      <c r="C51" s="61"/>
      <c r="D51" s="48" t="e">
        <f>VLOOKUP(F51,#REF!,3,FALSE)</f>
        <v>#REF!</v>
      </c>
      <c r="E51" s="48" t="e">
        <f t="shared" si="12"/>
        <v>#N/A</v>
      </c>
      <c r="F51" s="74">
        <v>6</v>
      </c>
      <c r="G51" s="125"/>
      <c r="H51" s="66"/>
      <c r="I51" s="67"/>
      <c r="J51" s="66"/>
      <c r="K51" s="67"/>
      <c r="L51" s="66"/>
      <c r="M51" s="67"/>
      <c r="N51" s="66"/>
      <c r="O51" s="67"/>
      <c r="P51" s="66"/>
      <c r="Q51" s="67"/>
      <c r="R51" s="66"/>
      <c r="S51" s="67"/>
      <c r="T51" s="66"/>
      <c r="U51" s="67"/>
      <c r="V51" s="115">
        <f>+G51+H51+J51+L51+N51+P51+R51+T51</f>
        <v>0</v>
      </c>
      <c r="W51" s="312">
        <f t="shared" si="13"/>
        <v>0</v>
      </c>
      <c r="X51" s="314"/>
      <c r="Y51" s="118">
        <f t="shared" si="14"/>
        <v>0</v>
      </c>
      <c r="Z51" s="154">
        <v>2500</v>
      </c>
      <c r="AA51" s="39"/>
      <c r="AB51"/>
      <c r="AD51"/>
      <c r="AE51"/>
      <c r="AF51"/>
      <c r="AH51"/>
    </row>
    <row r="52" spans="1:37" ht="24" customHeight="1" thickBot="1" x14ac:dyDescent="0.4">
      <c r="A52" s="73" t="s">
        <v>48</v>
      </c>
      <c r="B52" s="46" t="s">
        <v>28</v>
      </c>
      <c r="C52" s="61"/>
      <c r="D52" s="48" t="e">
        <f>VLOOKUP(F52,#REF!,3,FALSE)</f>
        <v>#REF!</v>
      </c>
      <c r="E52" s="48" t="e">
        <f t="shared" si="12"/>
        <v>#N/A</v>
      </c>
      <c r="F52" s="80">
        <v>7</v>
      </c>
      <c r="G52" s="125">
        <v>697</v>
      </c>
      <c r="H52" s="88">
        <v>100</v>
      </c>
      <c r="I52" s="65">
        <v>137.4</v>
      </c>
      <c r="J52" s="88"/>
      <c r="K52" s="155"/>
      <c r="L52" s="156"/>
      <c r="M52" s="155"/>
      <c r="N52" s="66"/>
      <c r="O52" s="67"/>
      <c r="P52" s="66"/>
      <c r="Q52" s="67"/>
      <c r="R52" s="66"/>
      <c r="S52" s="67"/>
      <c r="T52" s="66"/>
      <c r="U52" s="67"/>
      <c r="V52" s="115">
        <f>+G52+H52+J52+L52+N52+P52+R52+T52</f>
        <v>797</v>
      </c>
      <c r="W52" s="312">
        <f t="shared" si="13"/>
        <v>834.4</v>
      </c>
      <c r="X52" s="314"/>
      <c r="Y52" s="118">
        <f>+W52/160</f>
        <v>5.2149999999999999</v>
      </c>
      <c r="Z52" s="123">
        <v>1000</v>
      </c>
      <c r="AA52"/>
      <c r="AB52"/>
      <c r="AD52"/>
      <c r="AE52"/>
      <c r="AF52"/>
      <c r="AH52"/>
    </row>
    <row r="53" spans="1:37" ht="27" customHeight="1" thickBot="1" x14ac:dyDescent="0.4">
      <c r="A53" s="73" t="s">
        <v>48</v>
      </c>
      <c r="B53" s="46" t="s">
        <v>30</v>
      </c>
      <c r="C53" s="308" t="s">
        <v>49</v>
      </c>
      <c r="D53" s="48" t="e">
        <f>VLOOKUP(F53,#REF!,3,FALSE)</f>
        <v>#REF!</v>
      </c>
      <c r="E53" s="48" t="e">
        <f t="shared" si="12"/>
        <v>#N/A</v>
      </c>
      <c r="F53" s="82">
        <v>7</v>
      </c>
      <c r="G53" s="125">
        <v>432.2</v>
      </c>
      <c r="H53" s="83">
        <v>600</v>
      </c>
      <c r="I53" s="84">
        <v>855.6</v>
      </c>
      <c r="J53" s="83">
        <v>600</v>
      </c>
      <c r="K53" s="84">
        <v>578</v>
      </c>
      <c r="L53" s="66"/>
      <c r="M53" s="89"/>
      <c r="N53" s="66"/>
      <c r="O53" s="67"/>
      <c r="P53" s="66"/>
      <c r="Q53" s="67"/>
      <c r="R53" s="66"/>
      <c r="S53" s="67"/>
      <c r="T53" s="66"/>
      <c r="U53" s="67"/>
      <c r="V53" s="115">
        <f t="shared" ref="V53:V54" si="15">+G53+H53+J53+L53+N53+P53+R53+T53</f>
        <v>1632.2</v>
      </c>
      <c r="W53" s="312">
        <f t="shared" si="13"/>
        <v>1865.8</v>
      </c>
      <c r="X53" s="314"/>
      <c r="Y53" s="118">
        <f>+W53/560</f>
        <v>3.3317857142857141</v>
      </c>
      <c r="Z53" s="86">
        <v>2000</v>
      </c>
      <c r="AA53"/>
      <c r="AB53"/>
      <c r="AD53"/>
      <c r="AE53"/>
      <c r="AF53"/>
      <c r="AH53"/>
    </row>
    <row r="54" spans="1:37" ht="22.5" customHeight="1" thickBot="1" x14ac:dyDescent="0.4">
      <c r="A54" s="73">
        <v>9</v>
      </c>
      <c r="B54" s="46" t="s">
        <v>31</v>
      </c>
      <c r="C54" s="61"/>
      <c r="D54" s="48" t="e">
        <f>VLOOKUP(F54,#REF!,3,FALSE)</f>
        <v>#REF!</v>
      </c>
      <c r="E54" s="48" t="e">
        <f t="shared" si="12"/>
        <v>#N/A</v>
      </c>
      <c r="F54" s="80">
        <v>8</v>
      </c>
      <c r="G54" s="125">
        <v>1833.8</v>
      </c>
      <c r="H54" s="88">
        <v>800</v>
      </c>
      <c r="I54" s="89">
        <v>935</v>
      </c>
      <c r="J54" s="88">
        <v>600</v>
      </c>
      <c r="K54" s="65">
        <v>638</v>
      </c>
      <c r="L54" s="66"/>
      <c r="M54" s="89"/>
      <c r="N54" s="66"/>
      <c r="O54" s="67"/>
      <c r="P54" s="66"/>
      <c r="Q54" s="67"/>
      <c r="R54" s="66"/>
      <c r="S54" s="67"/>
      <c r="T54" s="66"/>
      <c r="U54" s="67"/>
      <c r="V54" s="115">
        <f t="shared" si="15"/>
        <v>3233.8</v>
      </c>
      <c r="W54" s="312">
        <f t="shared" si="13"/>
        <v>3406.8</v>
      </c>
      <c r="X54" s="314">
        <v>2500</v>
      </c>
      <c r="Y54" s="118">
        <f>+W54/723</f>
        <v>4.712033195020747</v>
      </c>
      <c r="Z54" s="123">
        <v>4000</v>
      </c>
      <c r="AA54"/>
      <c r="AB54"/>
      <c r="AD54"/>
      <c r="AE54"/>
      <c r="AF54"/>
      <c r="AH54"/>
    </row>
    <row r="55" spans="1:37" ht="24" customHeight="1" thickBot="1" x14ac:dyDescent="0.4">
      <c r="A55" s="73" t="s">
        <v>48</v>
      </c>
      <c r="B55" s="46" t="s">
        <v>34</v>
      </c>
      <c r="C55" s="61"/>
      <c r="D55" s="48" t="e">
        <f>VLOOKUP(F55,#REF!,3,FALSE)</f>
        <v>#REF!</v>
      </c>
      <c r="E55" s="48" t="e">
        <f t="shared" si="12"/>
        <v>#N/A</v>
      </c>
      <c r="F55" s="74">
        <v>9</v>
      </c>
      <c r="G55" s="125">
        <v>75.400000000000006</v>
      </c>
      <c r="H55" s="75">
        <v>100</v>
      </c>
      <c r="I55" s="76">
        <v>70.599999999999994</v>
      </c>
      <c r="J55" s="75">
        <v>800</v>
      </c>
      <c r="K55" s="76">
        <v>822.2</v>
      </c>
      <c r="L55" s="75">
        <v>700</v>
      </c>
      <c r="M55" s="76">
        <v>755.8</v>
      </c>
      <c r="N55" s="66"/>
      <c r="O55" s="67"/>
      <c r="P55" s="66"/>
      <c r="Q55" s="67"/>
      <c r="R55" s="66"/>
      <c r="S55" s="67"/>
      <c r="T55" s="66"/>
      <c r="U55" s="67"/>
      <c r="V55" s="115">
        <f>+G55+H55+J55+L55+N55+P55+R55+T55</f>
        <v>1675.4</v>
      </c>
      <c r="W55" s="312">
        <f>G55+I55+K55+M55+O55+Q55+S55+U55</f>
        <v>1724</v>
      </c>
      <c r="X55" s="314">
        <v>2500</v>
      </c>
      <c r="Y55" s="118">
        <f>+W55/683</f>
        <v>2.5241581259150805</v>
      </c>
      <c r="Z55" s="154">
        <v>2500</v>
      </c>
      <c r="AA55" s="39"/>
      <c r="AB55"/>
      <c r="AD55"/>
      <c r="AE55"/>
      <c r="AF55"/>
      <c r="AH55"/>
    </row>
    <row r="56" spans="1:37" ht="24" customHeight="1" thickBot="1" x14ac:dyDescent="0.4">
      <c r="A56" s="73" t="s">
        <v>48</v>
      </c>
      <c r="B56" s="46" t="s">
        <v>32</v>
      </c>
      <c r="C56" s="61"/>
      <c r="D56" s="48" t="e">
        <f>VLOOKUP(F56,#REF!,3,FALSE)</f>
        <v>#REF!</v>
      </c>
      <c r="E56" s="48" t="e">
        <f t="shared" si="12"/>
        <v>#N/A</v>
      </c>
      <c r="F56" s="80">
        <v>10</v>
      </c>
      <c r="G56" s="125">
        <v>135</v>
      </c>
      <c r="H56" s="88">
        <v>100</v>
      </c>
      <c r="I56" s="89">
        <v>147</v>
      </c>
      <c r="J56" s="88">
        <v>400</v>
      </c>
      <c r="K56" s="65">
        <v>449.6</v>
      </c>
      <c r="L56" s="88">
        <v>1000</v>
      </c>
      <c r="M56" s="89">
        <v>1276.5999999999999</v>
      </c>
      <c r="N56" s="88">
        <v>600</v>
      </c>
      <c r="O56" s="67">
        <v>639.20000000000005</v>
      </c>
      <c r="P56" s="88"/>
      <c r="Q56" s="155"/>
      <c r="R56" s="66"/>
      <c r="S56" s="89"/>
      <c r="T56" s="66"/>
      <c r="U56" s="67"/>
      <c r="V56" s="115">
        <f>+G56+H56+J56+L56+N56+P56+R56+T56</f>
        <v>2235</v>
      </c>
      <c r="W56" s="312">
        <f>G56+I56+K56+M56+O56+Q56+S56+U56</f>
        <v>2647.3999999999996</v>
      </c>
      <c r="X56" s="314"/>
      <c r="Y56" s="118">
        <f>+W56/723</f>
        <v>3.6616874135546329</v>
      </c>
      <c r="Z56" s="123">
        <v>3600</v>
      </c>
      <c r="AA56" s="39"/>
      <c r="AB56"/>
      <c r="AD56"/>
      <c r="AE56"/>
      <c r="AF56"/>
      <c r="AH56"/>
    </row>
    <row r="57" spans="1:37" ht="24" customHeight="1" thickBot="1" x14ac:dyDescent="0.4">
      <c r="A57" s="73" t="s">
        <v>48</v>
      </c>
      <c r="B57" s="46" t="s">
        <v>34</v>
      </c>
      <c r="C57" s="61"/>
      <c r="D57" s="48" t="e">
        <f>VLOOKUP(F57,#REF!,3,FALSE)</f>
        <v>#REF!</v>
      </c>
      <c r="E57" s="48" t="e">
        <f t="shared" si="12"/>
        <v>#N/A</v>
      </c>
      <c r="F57" s="80">
        <v>11</v>
      </c>
      <c r="G57" s="125">
        <v>325</v>
      </c>
      <c r="H57" s="131"/>
      <c r="I57" s="89"/>
      <c r="J57" s="66"/>
      <c r="K57" s="67"/>
      <c r="L57" s="88">
        <v>100</v>
      </c>
      <c r="M57" s="89">
        <v>119.8</v>
      </c>
      <c r="N57" s="88">
        <v>600</v>
      </c>
      <c r="O57" s="65">
        <v>573.20000000000005</v>
      </c>
      <c r="P57" s="88">
        <v>800</v>
      </c>
      <c r="Q57" s="65">
        <v>627.6</v>
      </c>
      <c r="R57" s="88">
        <v>1200</v>
      </c>
      <c r="S57" s="89">
        <v>1372</v>
      </c>
      <c r="T57" s="88"/>
      <c r="U57" s="155"/>
      <c r="V57" s="115">
        <f>+G57+H57+J57+L57+N57+P57+R57+T57</f>
        <v>3025</v>
      </c>
      <c r="W57" s="312">
        <f t="shared" si="13"/>
        <v>3017.6</v>
      </c>
      <c r="X57" s="314"/>
      <c r="Y57" s="118">
        <f t="shared" ref="Y57:Y59" si="16">+W57/723</f>
        <v>4.1737206085753806</v>
      </c>
      <c r="Z57" s="123">
        <v>3600</v>
      </c>
      <c r="AA57" s="39"/>
      <c r="AB57"/>
      <c r="AD57"/>
      <c r="AE57"/>
      <c r="AF57"/>
      <c r="AH57"/>
    </row>
    <row r="58" spans="1:37" ht="24" customHeight="1" thickBot="1" x14ac:dyDescent="0.4">
      <c r="A58" s="73" t="s">
        <v>48</v>
      </c>
      <c r="B58" s="46" t="s">
        <v>37</v>
      </c>
      <c r="C58" s="61"/>
      <c r="D58" s="48" t="e">
        <f>VLOOKUP(F58,#REF!,3,FALSE)</f>
        <v>#REF!</v>
      </c>
      <c r="E58" s="48" t="e">
        <f t="shared" si="12"/>
        <v>#N/A</v>
      </c>
      <c r="F58" s="80">
        <v>12</v>
      </c>
      <c r="G58" s="125">
        <v>299</v>
      </c>
      <c r="H58" s="131"/>
      <c r="I58" s="89"/>
      <c r="J58" s="66"/>
      <c r="K58" s="67"/>
      <c r="L58" s="88">
        <v>200</v>
      </c>
      <c r="M58" s="89">
        <v>171</v>
      </c>
      <c r="N58" s="88">
        <v>700</v>
      </c>
      <c r="O58" s="65">
        <v>393.6</v>
      </c>
      <c r="P58" s="88">
        <v>1000</v>
      </c>
      <c r="Q58" s="65">
        <v>1081.5999999999999</v>
      </c>
      <c r="R58" s="88">
        <v>1400</v>
      </c>
      <c r="S58" s="89">
        <v>1532.6</v>
      </c>
      <c r="T58" s="88"/>
      <c r="U58" s="155"/>
      <c r="V58" s="157">
        <f>+G58+H58+J58+L58+N58+P58+R58+T58</f>
        <v>3599</v>
      </c>
      <c r="W58" s="312">
        <f>G58+I58+K58+M58+O58+Q58+S58+U58</f>
        <v>3477.7999999999997</v>
      </c>
      <c r="X58" s="314"/>
      <c r="Y58" s="118">
        <f>+W58/723</f>
        <v>4.8102351313969569</v>
      </c>
      <c r="Z58" s="123">
        <v>3600</v>
      </c>
      <c r="AA58" s="39"/>
      <c r="AB58"/>
      <c r="AD58"/>
      <c r="AE58"/>
      <c r="AF58"/>
      <c r="AH58"/>
    </row>
    <row r="59" spans="1:37" ht="24" customHeight="1" thickBot="1" x14ac:dyDescent="0.4">
      <c r="A59" s="73" t="s">
        <v>48</v>
      </c>
      <c r="B59" s="46" t="s">
        <v>36</v>
      </c>
      <c r="C59" s="61" t="s">
        <v>50</v>
      </c>
      <c r="D59" s="48" t="e">
        <f>VLOOKUP(F59,#REF!,3,FALSE)</f>
        <v>#REF!</v>
      </c>
      <c r="E59" s="48" t="e">
        <f t="shared" si="12"/>
        <v>#N/A</v>
      </c>
      <c r="F59" s="74">
        <v>13</v>
      </c>
      <c r="G59" s="125">
        <v>0</v>
      </c>
      <c r="H59" s="135"/>
      <c r="I59" s="89"/>
      <c r="J59" s="135">
        <v>150</v>
      </c>
      <c r="K59" s="89">
        <v>202.8</v>
      </c>
      <c r="L59" s="135"/>
      <c r="M59" s="89"/>
      <c r="N59" s="66"/>
      <c r="O59" s="67"/>
      <c r="P59" s="131"/>
      <c r="Q59" s="89"/>
      <c r="R59" s="75">
        <v>400</v>
      </c>
      <c r="S59" s="76">
        <v>414.6</v>
      </c>
      <c r="T59" s="75">
        <v>600</v>
      </c>
      <c r="U59" s="76">
        <v>578.20000000000005</v>
      </c>
      <c r="V59" s="157">
        <f t="shared" ref="V59:V69" si="17">+G59+H59+J59+L59+N59+P59+R59+T59</f>
        <v>1150</v>
      </c>
      <c r="W59" s="312">
        <f t="shared" si="13"/>
        <v>1195.6000000000001</v>
      </c>
      <c r="X59" s="314"/>
      <c r="Y59" s="118">
        <f t="shared" si="16"/>
        <v>1.6536652835408023</v>
      </c>
      <c r="Z59" s="154">
        <v>2500</v>
      </c>
      <c r="AA59" s="78">
        <v>2000</v>
      </c>
      <c r="AB59"/>
      <c r="AD59"/>
      <c r="AE59"/>
      <c r="AF59"/>
      <c r="AH59"/>
    </row>
    <row r="60" spans="1:37" ht="24" customHeight="1" thickBot="1" x14ac:dyDescent="0.4">
      <c r="A60" s="73" t="s">
        <v>48</v>
      </c>
      <c r="B60" s="46" t="s">
        <v>26</v>
      </c>
      <c r="C60" s="61" t="s">
        <v>42</v>
      </c>
      <c r="D60" s="48" t="e">
        <f>VLOOKUP(F60,#REF!,3,FALSE)</f>
        <v>#REF!</v>
      </c>
      <c r="E60" s="48" t="e">
        <f t="shared" si="12"/>
        <v>#N/A</v>
      </c>
      <c r="F60" s="74">
        <v>14</v>
      </c>
      <c r="G60" s="125">
        <v>0</v>
      </c>
      <c r="H60" s="135"/>
      <c r="I60" s="89"/>
      <c r="J60" s="135"/>
      <c r="K60" s="89"/>
      <c r="L60" s="135"/>
      <c r="M60" s="89"/>
      <c r="N60" s="66"/>
      <c r="O60" s="67"/>
      <c r="P60" s="131"/>
      <c r="Q60" s="89"/>
      <c r="R60" s="75">
        <v>100</v>
      </c>
      <c r="S60" s="76">
        <v>92</v>
      </c>
      <c r="T60" s="75">
        <v>500</v>
      </c>
      <c r="U60" s="76">
        <v>445.8</v>
      </c>
      <c r="V60" s="122">
        <f t="shared" si="17"/>
        <v>600</v>
      </c>
      <c r="W60" s="312">
        <f t="shared" si="13"/>
        <v>537.79999999999995</v>
      </c>
      <c r="X60" s="314"/>
      <c r="Y60" s="118">
        <f>+W60/723</f>
        <v>0.7438450899031811</v>
      </c>
      <c r="Z60" s="154">
        <v>2500</v>
      </c>
      <c r="AA60" s="78">
        <v>1800</v>
      </c>
      <c r="AB60"/>
      <c r="AD60"/>
      <c r="AE60"/>
      <c r="AF60"/>
      <c r="AH60"/>
      <c r="AJ60" t="s">
        <v>47</v>
      </c>
      <c r="AK60" t="s">
        <v>3</v>
      </c>
    </row>
    <row r="61" spans="1:37" ht="24" customHeight="1" thickBot="1" x14ac:dyDescent="0.4">
      <c r="A61" s="73" t="s">
        <v>48</v>
      </c>
      <c r="B61" s="46" t="s">
        <v>31</v>
      </c>
      <c r="C61" s="61"/>
      <c r="D61" s="48" t="e">
        <f>VLOOKUP(F61,#REF!,3,FALSE)</f>
        <v>#REF!</v>
      </c>
      <c r="E61" s="48" t="e">
        <f t="shared" si="12"/>
        <v>#N/A</v>
      </c>
      <c r="F61" s="80">
        <v>15</v>
      </c>
      <c r="G61" s="158"/>
      <c r="H61" s="131"/>
      <c r="I61" s="89"/>
      <c r="J61" s="131"/>
      <c r="K61" s="89"/>
      <c r="L61" s="131"/>
      <c r="M61" s="89"/>
      <c r="N61" s="131">
        <v>200</v>
      </c>
      <c r="O61" s="89">
        <v>190.2</v>
      </c>
      <c r="P61" s="131"/>
      <c r="Q61" s="89"/>
      <c r="R61" s="88">
        <v>300</v>
      </c>
      <c r="S61" s="89">
        <v>233.2</v>
      </c>
      <c r="T61" s="159">
        <v>400</v>
      </c>
      <c r="U61" s="89">
        <v>355.8</v>
      </c>
      <c r="V61" s="122">
        <f>+G61+H61+J61+L61+N61+P61+R61+T61</f>
        <v>900</v>
      </c>
      <c r="W61" s="312">
        <f>G61+I61+K61+M61+O61+Q61+S61+U61</f>
        <v>779.2</v>
      </c>
      <c r="X61" s="314">
        <v>2500</v>
      </c>
      <c r="Y61" s="118">
        <f>+W61/160</f>
        <v>4.87</v>
      </c>
      <c r="Z61" s="123">
        <v>4000</v>
      </c>
      <c r="AA61" s="39"/>
      <c r="AB61"/>
      <c r="AD61"/>
      <c r="AE61"/>
      <c r="AF61"/>
      <c r="AH61"/>
    </row>
    <row r="62" spans="1:37" ht="24" customHeight="1" thickBot="1" x14ac:dyDescent="0.4">
      <c r="A62" s="73" t="s">
        <v>48</v>
      </c>
      <c r="B62" s="46" t="s">
        <v>28</v>
      </c>
      <c r="C62" s="61"/>
      <c r="D62" s="48" t="e">
        <f>VLOOKUP(F62,#REF!,3,FALSE)</f>
        <v>#REF!</v>
      </c>
      <c r="E62" s="48" t="e">
        <f t="shared" si="12"/>
        <v>#N/A</v>
      </c>
      <c r="F62" s="80">
        <v>16</v>
      </c>
      <c r="G62" s="125"/>
      <c r="H62" s="160"/>
      <c r="I62" s="67"/>
      <c r="J62" s="131"/>
      <c r="K62" s="89"/>
      <c r="L62" s="160"/>
      <c r="M62" s="67"/>
      <c r="N62" s="131">
        <v>50</v>
      </c>
      <c r="O62" s="89">
        <v>42</v>
      </c>
      <c r="P62" s="131"/>
      <c r="Q62" s="89"/>
      <c r="R62" s="88">
        <v>100</v>
      </c>
      <c r="S62" s="89">
        <v>75.8</v>
      </c>
      <c r="T62" s="88">
        <v>100</v>
      </c>
      <c r="U62" s="89">
        <v>150.19999999999999</v>
      </c>
      <c r="V62" s="122">
        <f t="shared" si="17"/>
        <v>250</v>
      </c>
      <c r="W62" s="312">
        <f t="shared" si="13"/>
        <v>268</v>
      </c>
      <c r="X62" s="314"/>
      <c r="Y62" s="118">
        <f>+W62/520</f>
        <v>0.51538461538461533</v>
      </c>
      <c r="Z62" s="123">
        <v>1000</v>
      </c>
      <c r="AA62" s="39"/>
      <c r="AB62"/>
      <c r="AD62"/>
      <c r="AE62"/>
      <c r="AF62"/>
      <c r="AH62"/>
      <c r="AJ62" t="s">
        <v>45</v>
      </c>
      <c r="AK62" t="s">
        <v>3</v>
      </c>
    </row>
    <row r="63" spans="1:37" ht="24" customHeight="1" thickBot="1" x14ac:dyDescent="0.4">
      <c r="A63" s="73" t="s">
        <v>48</v>
      </c>
      <c r="B63" s="46" t="s">
        <v>30</v>
      </c>
      <c r="C63" s="61"/>
      <c r="D63" s="48" t="e">
        <f>VLOOKUP(F63,#REF!,3,FALSE)</f>
        <v>#REF!</v>
      </c>
      <c r="E63" s="48" t="e">
        <f t="shared" si="12"/>
        <v>#N/A</v>
      </c>
      <c r="F63" s="82">
        <v>16</v>
      </c>
      <c r="G63" s="125"/>
      <c r="H63" s="66"/>
      <c r="I63" s="67"/>
      <c r="J63" s="131"/>
      <c r="K63" s="89"/>
      <c r="L63" s="131"/>
      <c r="M63" s="89"/>
      <c r="N63" s="160">
        <v>100</v>
      </c>
      <c r="O63" s="67">
        <v>86</v>
      </c>
      <c r="P63" s="131"/>
      <c r="Q63" s="89"/>
      <c r="R63" s="131"/>
      <c r="S63" s="89"/>
      <c r="T63" s="85">
        <v>100</v>
      </c>
      <c r="U63" s="84">
        <v>104</v>
      </c>
      <c r="V63" s="122">
        <f>+G63+H63+J63+L63+N63+P63+R63+T63</f>
        <v>200</v>
      </c>
      <c r="W63" s="312">
        <f t="shared" si="13"/>
        <v>190</v>
      </c>
      <c r="X63" s="314"/>
      <c r="Y63" s="118">
        <f>+W63/723</f>
        <v>0.26279391424619641</v>
      </c>
      <c r="Z63" s="86">
        <v>2000</v>
      </c>
      <c r="AA63" s="39"/>
      <c r="AB63"/>
      <c r="AD63"/>
      <c r="AE63"/>
      <c r="AF63"/>
      <c r="AH63"/>
      <c r="AJ63" t="s">
        <v>46</v>
      </c>
      <c r="AK63" t="s">
        <v>3</v>
      </c>
    </row>
    <row r="64" spans="1:37" ht="24" customHeight="1" thickBot="1" x14ac:dyDescent="0.4">
      <c r="A64" s="73" t="s">
        <v>48</v>
      </c>
      <c r="B64" s="46" t="s">
        <v>34</v>
      </c>
      <c r="C64" s="61"/>
      <c r="D64" s="48" t="e">
        <f>VLOOKUP(F64,#REF!,3,FALSE)</f>
        <v>#REF!</v>
      </c>
      <c r="E64" s="48" t="e">
        <f t="shared" si="12"/>
        <v>#N/A</v>
      </c>
      <c r="F64" s="74">
        <v>17</v>
      </c>
      <c r="G64" s="121"/>
      <c r="H64" s="66"/>
      <c r="I64" s="67"/>
      <c r="J64" s="66"/>
      <c r="K64" s="67"/>
      <c r="L64" s="135"/>
      <c r="M64" s="89"/>
      <c r="N64" s="135"/>
      <c r="O64" s="89"/>
      <c r="P64" s="135">
        <v>100</v>
      </c>
      <c r="Q64" s="89">
        <v>47.2</v>
      </c>
      <c r="R64" s="135"/>
      <c r="S64" s="89"/>
      <c r="T64" s="131"/>
      <c r="U64" s="89"/>
      <c r="V64" s="122">
        <f>+G64+H64+J64+L64+N64+P64+R64+T64</f>
        <v>100</v>
      </c>
      <c r="W64" s="312">
        <f>G64+I64+K64+M64+O64+Q64+S64+U64</f>
        <v>47.2</v>
      </c>
      <c r="X64" s="314">
        <v>2500</v>
      </c>
      <c r="Y64" s="118">
        <f>+W64/723</f>
        <v>6.5283540802213005E-2</v>
      </c>
      <c r="Z64" s="154">
        <v>2500</v>
      </c>
      <c r="AA64" s="39"/>
      <c r="AB64"/>
      <c r="AD64"/>
      <c r="AE64"/>
      <c r="AF64"/>
      <c r="AH64"/>
    </row>
    <row r="65" spans="1:34" ht="24" customHeight="1" thickBot="1" x14ac:dyDescent="0.4">
      <c r="A65" s="73" t="s">
        <v>48</v>
      </c>
      <c r="B65" s="46" t="s">
        <v>34</v>
      </c>
      <c r="C65" s="61"/>
      <c r="D65" s="48" t="e">
        <f>VLOOKUP(F65,#REF!,3,FALSE)</f>
        <v>#REF!</v>
      </c>
      <c r="E65" s="48" t="e">
        <f t="shared" si="12"/>
        <v>#N/A</v>
      </c>
      <c r="F65" s="74">
        <v>18</v>
      </c>
      <c r="G65" s="158"/>
      <c r="H65" s="66"/>
      <c r="I65" s="67"/>
      <c r="J65" s="131"/>
      <c r="K65" s="89"/>
      <c r="L65" s="135"/>
      <c r="M65" s="89"/>
      <c r="N65" s="135">
        <v>100</v>
      </c>
      <c r="O65" s="89">
        <v>72</v>
      </c>
      <c r="P65" s="131"/>
      <c r="Q65" s="89"/>
      <c r="R65" s="131"/>
      <c r="S65" s="89"/>
      <c r="T65" s="309"/>
      <c r="U65" s="310"/>
      <c r="V65" s="311">
        <f>+G65+H65+J65+L65+N65+P65+R65+T65</f>
        <v>100</v>
      </c>
      <c r="W65" s="312">
        <f>G65+I65+K65+M65+O65+Q65+S65+U65</f>
        <v>72</v>
      </c>
      <c r="X65" s="314">
        <v>2500</v>
      </c>
      <c r="Y65" s="118">
        <f>+W65/723</f>
        <v>9.9585062240663894E-2</v>
      </c>
      <c r="Z65" s="154">
        <v>2500</v>
      </c>
      <c r="AA65" s="39"/>
      <c r="AB65"/>
      <c r="AD65"/>
      <c r="AE65"/>
      <c r="AF65"/>
      <c r="AH65"/>
    </row>
    <row r="66" spans="1:34" ht="24" customHeight="1" thickBot="1" x14ac:dyDescent="0.4">
      <c r="A66" s="73" t="s">
        <v>48</v>
      </c>
      <c r="B66" s="46" t="s">
        <v>32</v>
      </c>
      <c r="C66" s="61"/>
      <c r="D66" s="48" t="e">
        <f>VLOOKUP(F66,#REF!,3,FALSE)</f>
        <v>#REF!</v>
      </c>
      <c r="E66" s="48" t="e">
        <f t="shared" si="12"/>
        <v>#N/A</v>
      </c>
      <c r="F66" s="80">
        <v>19</v>
      </c>
      <c r="G66" s="107"/>
      <c r="H66" s="66"/>
      <c r="I66" s="67"/>
      <c r="J66" s="66"/>
      <c r="K66" s="67"/>
      <c r="L66" s="66"/>
      <c r="M66" s="67"/>
      <c r="N66" s="66"/>
      <c r="O66" s="67"/>
      <c r="P66" s="66"/>
      <c r="Q66" s="67"/>
      <c r="R66" s="66"/>
      <c r="S66" s="67"/>
      <c r="T66" s="131">
        <v>150</v>
      </c>
      <c r="U66" s="67">
        <v>114</v>
      </c>
      <c r="V66" s="122">
        <f>+G66+H66+J66+L66+N66+P66+R66+T66</f>
        <v>150</v>
      </c>
      <c r="W66" s="312">
        <f>G66+I66+K66+M66+O66+Q66+S66+U66</f>
        <v>114</v>
      </c>
      <c r="X66" s="314"/>
      <c r="Y66" s="118">
        <f>+W66/723</f>
        <v>0.15767634854771784</v>
      </c>
      <c r="Z66" s="123">
        <v>3600</v>
      </c>
      <c r="AA66" s="39"/>
      <c r="AB66"/>
      <c r="AD66"/>
      <c r="AE66"/>
      <c r="AF66"/>
      <c r="AH66"/>
    </row>
    <row r="67" spans="1:34" ht="24" customHeight="1" thickBot="1" x14ac:dyDescent="0.4">
      <c r="A67" s="73" t="s">
        <v>48</v>
      </c>
      <c r="B67" s="46" t="s">
        <v>36</v>
      </c>
      <c r="C67" s="61"/>
      <c r="D67" s="48" t="e">
        <f>VLOOKUP(F67,#REF!,3,FALSE)</f>
        <v>#REF!</v>
      </c>
      <c r="E67" s="48" t="e">
        <f t="shared" si="12"/>
        <v>#N/A</v>
      </c>
      <c r="F67" s="80">
        <v>20</v>
      </c>
      <c r="G67" s="107"/>
      <c r="H67" s="66"/>
      <c r="I67" s="67"/>
      <c r="J67" s="66"/>
      <c r="K67" s="67"/>
      <c r="L67" s="66"/>
      <c r="M67" s="67"/>
      <c r="N67" s="66"/>
      <c r="O67" s="67"/>
      <c r="P67" s="66"/>
      <c r="Q67" s="67"/>
      <c r="R67" s="66"/>
      <c r="S67" s="67"/>
      <c r="T67" s="131">
        <v>50</v>
      </c>
      <c r="U67" s="67">
        <v>51</v>
      </c>
      <c r="V67" s="115">
        <f>+G67+H67+J67+L67+N67+P67+R67+T67</f>
        <v>50</v>
      </c>
      <c r="W67" s="312">
        <f t="shared" si="13"/>
        <v>51</v>
      </c>
      <c r="X67" s="314">
        <v>2500</v>
      </c>
      <c r="Y67" s="118">
        <f>+W67/723</f>
        <v>7.0539419087136929E-2</v>
      </c>
      <c r="Z67" s="123">
        <v>3600</v>
      </c>
      <c r="AA67" s="39"/>
      <c r="AB67"/>
      <c r="AD67"/>
      <c r="AE67"/>
      <c r="AF67"/>
      <c r="AH67"/>
    </row>
    <row r="68" spans="1:34" ht="24" customHeight="1" thickBot="1" x14ac:dyDescent="0.4">
      <c r="A68" s="73" t="s">
        <v>48</v>
      </c>
      <c r="B68" s="46" t="s">
        <v>37</v>
      </c>
      <c r="C68" s="61"/>
      <c r="D68" s="48" t="e">
        <f>VLOOKUP(F68,#REF!,3,FALSE)</f>
        <v>#REF!</v>
      </c>
      <c r="E68" s="48" t="e">
        <f t="shared" si="12"/>
        <v>#N/A</v>
      </c>
      <c r="F68" s="74">
        <v>21</v>
      </c>
      <c r="G68" s="107"/>
      <c r="H68" s="66"/>
      <c r="I68" s="67"/>
      <c r="J68" s="66"/>
      <c r="K68" s="67"/>
      <c r="L68" s="66"/>
      <c r="M68" s="67"/>
      <c r="N68" s="66"/>
      <c r="O68" s="67"/>
      <c r="P68" s="66"/>
      <c r="Q68" s="67"/>
      <c r="R68" s="66"/>
      <c r="S68" s="67"/>
      <c r="T68" s="135"/>
      <c r="U68" s="67"/>
      <c r="V68" s="115">
        <f t="shared" si="17"/>
        <v>0</v>
      </c>
      <c r="W68" s="312">
        <f t="shared" si="13"/>
        <v>0</v>
      </c>
      <c r="X68" s="314"/>
      <c r="Y68" s="118">
        <f t="shared" ref="Y68:Y69" si="18">+W68/723</f>
        <v>0</v>
      </c>
      <c r="Z68" s="154">
        <v>2500</v>
      </c>
      <c r="AA68" s="39"/>
      <c r="AB68"/>
      <c r="AD68"/>
      <c r="AE68"/>
      <c r="AF68"/>
      <c r="AH68"/>
    </row>
    <row r="69" spans="1:34" ht="24" customHeight="1" thickBot="1" x14ac:dyDescent="0.4">
      <c r="A69" s="73" t="s">
        <v>48</v>
      </c>
      <c r="B69" s="46" t="s">
        <v>26</v>
      </c>
      <c r="C69" s="61"/>
      <c r="D69" s="48" t="e">
        <f>VLOOKUP(F69,#REF!,3,FALSE)</f>
        <v>#REF!</v>
      </c>
      <c r="E69" s="48" t="e">
        <f t="shared" si="12"/>
        <v>#N/A</v>
      </c>
      <c r="F69" s="74">
        <v>22</v>
      </c>
      <c r="G69" s="107"/>
      <c r="H69" s="92"/>
      <c r="I69" s="93"/>
      <c r="J69" s="92"/>
      <c r="K69" s="93"/>
      <c r="L69" s="92"/>
      <c r="M69" s="93"/>
      <c r="N69" s="92"/>
      <c r="O69" s="93"/>
      <c r="P69" s="92"/>
      <c r="Q69" s="93"/>
      <c r="R69" s="92"/>
      <c r="S69" s="93"/>
      <c r="T69" s="161"/>
      <c r="U69" s="93"/>
      <c r="V69" s="115">
        <f t="shared" si="17"/>
        <v>0</v>
      </c>
      <c r="W69" s="312">
        <f t="shared" si="13"/>
        <v>0</v>
      </c>
      <c r="X69" s="314"/>
      <c r="Y69" s="118">
        <f t="shared" si="18"/>
        <v>0</v>
      </c>
      <c r="Z69" s="154">
        <v>2500</v>
      </c>
      <c r="AA69" s="39"/>
      <c r="AB69" s="98"/>
      <c r="AD69"/>
      <c r="AE69"/>
      <c r="AF69"/>
      <c r="AH69"/>
    </row>
    <row r="70" spans="1:34" ht="24" customHeight="1" thickBot="1" x14ac:dyDescent="0.4">
      <c r="A70" s="162"/>
      <c r="B70" s="163"/>
      <c r="C70" s="164"/>
      <c r="D70" s="48"/>
      <c r="E70" s="48"/>
      <c r="F70" s="165"/>
      <c r="G70" s="166"/>
      <c r="H70" s="331" t="s">
        <v>7</v>
      </c>
      <c r="I70" s="332"/>
      <c r="J70" s="321" t="s">
        <v>8</v>
      </c>
      <c r="K70" s="320"/>
      <c r="L70" s="331" t="s">
        <v>9</v>
      </c>
      <c r="M70" s="332"/>
      <c r="N70" s="326" t="s">
        <v>10</v>
      </c>
      <c r="O70" s="327"/>
      <c r="P70" s="333" t="s">
        <v>11</v>
      </c>
      <c r="Q70" s="334"/>
      <c r="R70" s="328" t="s">
        <v>12</v>
      </c>
      <c r="S70" s="325"/>
      <c r="T70" s="333" t="s">
        <v>13</v>
      </c>
      <c r="U70" s="334"/>
      <c r="V70" s="167"/>
      <c r="W70" s="168"/>
      <c r="X70" s="96"/>
      <c r="Y70" s="118"/>
      <c r="Z70" s="169"/>
      <c r="AA70" s="39"/>
      <c r="AB70"/>
      <c r="AD70"/>
      <c r="AE70"/>
      <c r="AF70"/>
      <c r="AH70"/>
    </row>
    <row r="71" spans="1:34" ht="24" customHeight="1" thickBot="1" x14ac:dyDescent="0.4">
      <c r="A71" s="27"/>
      <c r="B71" s="170"/>
      <c r="C71" s="171"/>
      <c r="D71" s="172"/>
      <c r="E71" s="172"/>
      <c r="F71" s="100"/>
      <c r="G71" s="173"/>
      <c r="H71" s="174"/>
      <c r="I71" s="175"/>
      <c r="J71" s="176"/>
      <c r="K71" s="177"/>
      <c r="L71" s="178"/>
      <c r="M71" s="179"/>
      <c r="N71" s="180"/>
      <c r="O71" s="177"/>
      <c r="P71" s="181"/>
      <c r="Q71" s="182"/>
      <c r="R71" s="183"/>
      <c r="S71" s="177"/>
      <c r="T71" s="183"/>
      <c r="U71" s="177"/>
      <c r="V71" s="183" t="s">
        <v>51</v>
      </c>
      <c r="W71" s="56" t="s">
        <v>52</v>
      </c>
      <c r="X71" s="153"/>
      <c r="Y71" s="2"/>
      <c r="Z71" s="153"/>
      <c r="AA71" s="39"/>
      <c r="AB71"/>
      <c r="AD71"/>
      <c r="AE71"/>
      <c r="AF71"/>
      <c r="AH71"/>
    </row>
    <row r="72" spans="1:34" ht="24" customHeight="1" thickBot="1" x14ac:dyDescent="0.4">
      <c r="A72" s="27"/>
      <c r="B72" s="29"/>
      <c r="C72" s="184" t="s">
        <v>53</v>
      </c>
      <c r="D72" s="29"/>
      <c r="E72" s="29"/>
      <c r="F72" s="106" t="s">
        <v>54</v>
      </c>
      <c r="G72" s="185" t="s">
        <v>55</v>
      </c>
      <c r="H72" s="186">
        <v>1800</v>
      </c>
      <c r="I72" s="187">
        <v>2089.8000000000002</v>
      </c>
      <c r="J72" s="186">
        <v>1800</v>
      </c>
      <c r="K72" s="187">
        <v>2268.8000000000002</v>
      </c>
      <c r="L72" s="186">
        <v>1600</v>
      </c>
      <c r="M72" s="187">
        <v>2117</v>
      </c>
      <c r="N72" s="186">
        <v>2200</v>
      </c>
      <c r="O72" s="187">
        <v>2250</v>
      </c>
      <c r="P72" s="186">
        <v>2400</v>
      </c>
      <c r="Q72" s="187">
        <v>2676.4</v>
      </c>
      <c r="R72" s="186">
        <v>2200</v>
      </c>
      <c r="S72" s="187">
        <v>2590.4</v>
      </c>
      <c r="T72" s="186">
        <v>2000</v>
      </c>
      <c r="U72" s="187">
        <v>2272</v>
      </c>
      <c r="V72" s="188">
        <f>I72+K72+M72+O72+Q72+S72+U72</f>
        <v>16264.4</v>
      </c>
      <c r="W72" s="189">
        <f>+V72/$V$89*100</f>
        <v>23.102840909090908</v>
      </c>
      <c r="X72" s="153"/>
      <c r="Y72" s="190">
        <v>0.16</v>
      </c>
      <c r="Z72" s="298">
        <f>+V72/$W$89</f>
        <v>0.22388630863725087</v>
      </c>
      <c r="AA72" s="153">
        <v>94400</v>
      </c>
      <c r="AB72" s="26">
        <f>$AA$72*Y72</f>
        <v>15104</v>
      </c>
      <c r="AD72"/>
      <c r="AE72"/>
      <c r="AF72"/>
      <c r="AH72"/>
    </row>
    <row r="73" spans="1:34" ht="24" customHeight="1" thickBot="1" x14ac:dyDescent="0.4">
      <c r="A73" s="27"/>
      <c r="B73" s="29"/>
      <c r="C73" s="191" t="s">
        <v>56</v>
      </c>
      <c r="D73" s="29"/>
      <c r="E73" s="29"/>
      <c r="F73" s="192" t="s">
        <v>54</v>
      </c>
      <c r="G73" s="193" t="s">
        <v>57</v>
      </c>
      <c r="H73" s="194">
        <v>3900</v>
      </c>
      <c r="I73" s="195">
        <v>4682</v>
      </c>
      <c r="J73" s="194">
        <v>5300</v>
      </c>
      <c r="K73" s="195">
        <v>5917.2</v>
      </c>
      <c r="L73" s="194">
        <v>7300</v>
      </c>
      <c r="M73" s="196">
        <v>6383.3</v>
      </c>
      <c r="N73" s="194">
        <v>5650</v>
      </c>
      <c r="O73" s="196">
        <v>5369</v>
      </c>
      <c r="P73" s="194">
        <v>4700</v>
      </c>
      <c r="Q73" s="196">
        <v>4756</v>
      </c>
      <c r="R73" s="194">
        <v>9150</v>
      </c>
      <c r="S73" s="197">
        <v>9284.7999999999993</v>
      </c>
      <c r="T73" s="194">
        <v>9000</v>
      </c>
      <c r="U73" s="196">
        <v>9096.7999999999993</v>
      </c>
      <c r="V73" s="188">
        <f t="shared" ref="V73:V86" si="19">I73+K73+M73+O73+Q73+S73+U73</f>
        <v>45489.100000000006</v>
      </c>
      <c r="W73" s="189">
        <f>+V73/$V$89*100</f>
        <v>64.615198863636365</v>
      </c>
      <c r="X73" s="153"/>
      <c r="Y73" s="190">
        <v>0.67</v>
      </c>
      <c r="Z73" s="298">
        <f>+V73/$W$89</f>
        <v>0.62617659933540559</v>
      </c>
      <c r="AA73" s="153"/>
      <c r="AB73" s="26">
        <f t="shared" ref="AB73:AB76" si="20">$AA$72*Y73</f>
        <v>63248.000000000007</v>
      </c>
      <c r="AD73"/>
      <c r="AE73"/>
      <c r="AF73"/>
      <c r="AH73"/>
    </row>
    <row r="74" spans="1:34" ht="24" customHeight="1" thickBot="1" x14ac:dyDescent="0.4">
      <c r="A74" s="27"/>
      <c r="B74" s="29"/>
      <c r="C74" s="27"/>
      <c r="D74" s="29"/>
      <c r="E74" s="29"/>
      <c r="F74" s="192" t="s">
        <v>54</v>
      </c>
      <c r="G74" s="198" t="s">
        <v>58</v>
      </c>
      <c r="H74" s="194">
        <v>3800</v>
      </c>
      <c r="I74" s="199">
        <v>3904.5</v>
      </c>
      <c r="J74" s="194"/>
      <c r="K74" s="196"/>
      <c r="L74" s="194">
        <v>200</v>
      </c>
      <c r="M74" s="196">
        <v>99</v>
      </c>
      <c r="N74" s="194">
        <v>1200</v>
      </c>
      <c r="O74" s="196">
        <v>1203</v>
      </c>
      <c r="P74" s="194">
        <v>1600</v>
      </c>
      <c r="Q74" s="196">
        <v>1812</v>
      </c>
      <c r="R74" s="194">
        <v>50</v>
      </c>
      <c r="S74" s="196">
        <v>15</v>
      </c>
      <c r="T74" s="194">
        <v>1000</v>
      </c>
      <c r="U74" s="196">
        <v>645</v>
      </c>
      <c r="V74" s="188">
        <f t="shared" si="19"/>
        <v>7678.5</v>
      </c>
      <c r="W74" s="189">
        <f>+V74/$V$89*100</f>
        <v>10.906960227272727</v>
      </c>
      <c r="X74" s="153"/>
      <c r="Y74" s="190">
        <v>0.1</v>
      </c>
      <c r="Z74" s="298">
        <f>+V74/$W$89</f>
        <v>0.10569778294134004</v>
      </c>
      <c r="AA74" s="153"/>
      <c r="AB74" s="26">
        <f t="shared" si="20"/>
        <v>9440</v>
      </c>
      <c r="AD74"/>
      <c r="AE74"/>
      <c r="AF74"/>
      <c r="AH74"/>
    </row>
    <row r="75" spans="1:34" ht="24" customHeight="1" thickBot="1" x14ac:dyDescent="0.4">
      <c r="D75" s="23"/>
      <c r="E75" s="23" t="s">
        <v>59</v>
      </c>
      <c r="F75" s="192" t="s">
        <v>60</v>
      </c>
      <c r="G75" s="200" t="s">
        <v>61</v>
      </c>
      <c r="H75" s="194">
        <v>500</v>
      </c>
      <c r="I75" s="199">
        <v>461</v>
      </c>
      <c r="J75" s="201"/>
      <c r="K75" s="196"/>
      <c r="L75" s="202"/>
      <c r="M75" s="196">
        <v>3</v>
      </c>
      <c r="N75" s="203"/>
      <c r="O75" s="196"/>
      <c r="P75" s="194"/>
      <c r="Q75" s="204" t="s">
        <v>62</v>
      </c>
      <c r="R75" s="194"/>
      <c r="S75" s="205"/>
      <c r="T75" s="194"/>
      <c r="U75" s="204"/>
      <c r="V75" s="188">
        <f t="shared" ref="V75" si="21">H75+J75+L75+N75+P75+R75+T75</f>
        <v>500</v>
      </c>
      <c r="W75" s="189">
        <f>+V75/$V$90*100</f>
        <v>0.71736011477761841</v>
      </c>
      <c r="X75" s="36"/>
      <c r="Y75" s="190">
        <v>0.04</v>
      </c>
      <c r="Z75" s="298">
        <f>+V75/$W$89</f>
        <v>6.8827103562766187E-3</v>
      </c>
      <c r="AA75" s="153"/>
      <c r="AB75" s="26">
        <f t="shared" si="20"/>
        <v>3776</v>
      </c>
      <c r="AD75"/>
      <c r="AE75"/>
      <c r="AF75"/>
      <c r="AH75"/>
    </row>
    <row r="76" spans="1:34" ht="24" customHeight="1" thickBot="1" x14ac:dyDescent="0.4">
      <c r="C76" s="206" t="s">
        <v>63</v>
      </c>
      <c r="D76" s="23" t="s">
        <v>64</v>
      </c>
      <c r="E76" s="23" t="s">
        <v>65</v>
      </c>
      <c r="F76" s="192" t="s">
        <v>66</v>
      </c>
      <c r="G76" s="200" t="s">
        <v>67</v>
      </c>
      <c r="H76" s="207">
        <v>450</v>
      </c>
      <c r="I76" s="208">
        <v>534.20000000000005</v>
      </c>
      <c r="J76" s="201">
        <v>200</v>
      </c>
      <c r="K76" s="204">
        <v>74.2</v>
      </c>
      <c r="L76" s="207">
        <v>400</v>
      </c>
      <c r="M76" s="204">
        <v>561</v>
      </c>
      <c r="N76" s="207">
        <v>600</v>
      </c>
      <c r="O76" s="207">
        <v>547.20000000000005</v>
      </c>
      <c r="P76" s="207">
        <v>700</v>
      </c>
      <c r="Q76" s="204">
        <v>788.2</v>
      </c>
      <c r="R76" s="207">
        <v>200</v>
      </c>
      <c r="S76" s="196">
        <v>207.2</v>
      </c>
      <c r="T76" s="207">
        <v>500</v>
      </c>
      <c r="U76" s="204">
        <v>585</v>
      </c>
      <c r="V76" s="188">
        <f t="shared" si="19"/>
        <v>3297</v>
      </c>
      <c r="W76" s="189">
        <f t="shared" ref="W76:W77" si="22">+V76/$V$89*100</f>
        <v>4.6832386363636358</v>
      </c>
      <c r="X76" s="36"/>
      <c r="Y76" s="190">
        <v>0.03</v>
      </c>
      <c r="Z76" s="298">
        <f>+V76/$W$89</f>
        <v>4.5384592089288023E-2</v>
      </c>
      <c r="AA76" s="153"/>
      <c r="AB76" s="26">
        <f t="shared" si="20"/>
        <v>2832</v>
      </c>
      <c r="AD76"/>
      <c r="AE76"/>
      <c r="AF76"/>
      <c r="AH76"/>
    </row>
    <row r="77" spans="1:34" ht="24" customHeight="1" thickBot="1" x14ac:dyDescent="0.4">
      <c r="A77" s="27"/>
      <c r="B77" s="29"/>
      <c r="C77" s="209" t="s">
        <v>68</v>
      </c>
      <c r="D77" s="20"/>
      <c r="E77" s="20"/>
      <c r="F77" s="192" t="s">
        <v>54</v>
      </c>
      <c r="G77" s="210" t="s">
        <v>69</v>
      </c>
      <c r="H77" s="211">
        <v>400</v>
      </c>
      <c r="I77" s="212">
        <v>422.4</v>
      </c>
      <c r="J77" s="213">
        <v>400</v>
      </c>
      <c r="K77" s="214">
        <v>345.6</v>
      </c>
      <c r="L77" s="211">
        <v>400</v>
      </c>
      <c r="M77" s="212">
        <v>571.20000000000005</v>
      </c>
      <c r="N77" s="211">
        <v>100</v>
      </c>
      <c r="O77" s="212">
        <v>96</v>
      </c>
      <c r="P77" s="211">
        <v>400</v>
      </c>
      <c r="Q77" s="212">
        <v>350.4</v>
      </c>
      <c r="R77" s="211">
        <v>1000</v>
      </c>
      <c r="S77" s="212">
        <v>1370.4</v>
      </c>
      <c r="T77" s="211">
        <v>1200</v>
      </c>
      <c r="U77" s="212">
        <v>1236</v>
      </c>
      <c r="V77" s="188">
        <f t="shared" si="19"/>
        <v>4392</v>
      </c>
      <c r="W77" s="189">
        <f t="shared" si="22"/>
        <v>6.2386363636363633</v>
      </c>
      <c r="X77" s="153"/>
      <c r="Y77" s="215">
        <v>0.06</v>
      </c>
      <c r="Z77" s="299">
        <f>+V77/$W$90</f>
        <v>6.1836789172592214E-2</v>
      </c>
      <c r="AA77" s="153">
        <v>61817</v>
      </c>
      <c r="AB77" s="26">
        <f>$AA$77*Y77</f>
        <v>3709.02</v>
      </c>
      <c r="AD77"/>
      <c r="AE77"/>
      <c r="AF77"/>
      <c r="AH77"/>
    </row>
    <row r="78" spans="1:34" ht="24" customHeight="1" thickBot="1" x14ac:dyDescent="0.4">
      <c r="A78" s="27"/>
      <c r="B78" s="29"/>
      <c r="C78" s="209"/>
      <c r="D78" s="20"/>
      <c r="E78" s="20"/>
      <c r="F78" s="192" t="s">
        <v>54</v>
      </c>
      <c r="G78" s="210" t="s">
        <v>70</v>
      </c>
      <c r="H78" s="211">
        <v>6200</v>
      </c>
      <c r="I78" s="212">
        <v>5572.6</v>
      </c>
      <c r="J78" s="211">
        <v>9300</v>
      </c>
      <c r="K78" s="212">
        <v>9458.94</v>
      </c>
      <c r="L78" s="211">
        <v>8600</v>
      </c>
      <c r="M78" s="212">
        <v>7889.44</v>
      </c>
      <c r="N78" s="211">
        <v>9400</v>
      </c>
      <c r="O78" s="212">
        <v>9748</v>
      </c>
      <c r="P78" s="211">
        <v>9900</v>
      </c>
      <c r="Q78" s="212">
        <v>9887</v>
      </c>
      <c r="R78" s="211">
        <v>4700</v>
      </c>
      <c r="S78" s="212">
        <v>4460</v>
      </c>
      <c r="T78" s="211">
        <v>5000</v>
      </c>
      <c r="U78" s="212">
        <v>4390</v>
      </c>
      <c r="V78" s="188">
        <f t="shared" si="19"/>
        <v>51405.979999999996</v>
      </c>
      <c r="W78" s="189">
        <f>+V78/$V$90*100</f>
        <v>73.753199426111905</v>
      </c>
      <c r="X78" s="153"/>
      <c r="Y78" s="215">
        <v>0.82</v>
      </c>
      <c r="Z78" s="299">
        <f>+V78/$W$90</f>
        <v>0.72376610825830867</v>
      </c>
      <c r="AA78" s="37"/>
      <c r="AB78" s="26">
        <f t="shared" ref="AB78:AB81" si="23">$AA$77*Y78</f>
        <v>50689.939999999995</v>
      </c>
      <c r="AD78"/>
      <c r="AE78"/>
      <c r="AF78"/>
      <c r="AH78"/>
    </row>
    <row r="79" spans="1:34" ht="24" customHeight="1" thickBot="1" x14ac:dyDescent="0.4">
      <c r="A79" s="27"/>
      <c r="B79" s="29"/>
      <c r="C79" s="171"/>
      <c r="D79" s="20"/>
      <c r="E79" s="20"/>
      <c r="F79" s="192" t="s">
        <v>54</v>
      </c>
      <c r="G79" s="210" t="s">
        <v>71</v>
      </c>
      <c r="H79" s="211">
        <v>100</v>
      </c>
      <c r="I79" s="212">
        <v>141.1</v>
      </c>
      <c r="J79" s="211">
        <v>2200</v>
      </c>
      <c r="K79" s="212">
        <v>2882.9</v>
      </c>
      <c r="L79" s="211">
        <v>2300</v>
      </c>
      <c r="M79" s="212">
        <v>1903.3</v>
      </c>
      <c r="N79" s="211">
        <v>2000</v>
      </c>
      <c r="O79" s="212">
        <v>1967.6</v>
      </c>
      <c r="P79" s="213">
        <v>800</v>
      </c>
      <c r="Q79" s="212">
        <v>1025.7</v>
      </c>
      <c r="R79" s="211">
        <v>1700</v>
      </c>
      <c r="S79" s="212">
        <v>1747.5</v>
      </c>
      <c r="T79" s="211"/>
      <c r="U79" s="212"/>
      <c r="V79" s="188">
        <f t="shared" si="19"/>
        <v>9668.0999999999985</v>
      </c>
      <c r="W79" s="189">
        <f>+V79/$V$90*100</f>
        <v>13.871018651362983</v>
      </c>
      <c r="X79" s="153"/>
      <c r="Y79" s="215">
        <v>0.06</v>
      </c>
      <c r="Z79" s="299">
        <f>+V79/$W$90</f>
        <v>0.13612118884324653</v>
      </c>
      <c r="AA79" s="37"/>
      <c r="AB79" s="26">
        <f t="shared" si="23"/>
        <v>3709.02</v>
      </c>
      <c r="AD79"/>
      <c r="AE79"/>
      <c r="AF79"/>
      <c r="AH79"/>
    </row>
    <row r="80" spans="1:34" ht="24" customHeight="1" thickBot="1" x14ac:dyDescent="0.4">
      <c r="A80" s="27"/>
      <c r="B80" s="29"/>
      <c r="C80" s="171"/>
      <c r="D80" s="20" t="s">
        <v>72</v>
      </c>
      <c r="E80" s="23" t="s">
        <v>59</v>
      </c>
      <c r="F80" s="49" t="s">
        <v>54</v>
      </c>
      <c r="G80" s="210" t="s">
        <v>73</v>
      </c>
      <c r="H80" s="211"/>
      <c r="I80" s="212"/>
      <c r="J80" s="211"/>
      <c r="K80" s="212"/>
      <c r="L80" s="211">
        <v>700</v>
      </c>
      <c r="M80" s="212">
        <v>972.5</v>
      </c>
      <c r="N80" s="211">
        <v>300</v>
      </c>
      <c r="O80" s="212">
        <v>292</v>
      </c>
      <c r="P80" s="211">
        <v>400</v>
      </c>
      <c r="Q80" s="212">
        <v>329</v>
      </c>
      <c r="R80" s="211">
        <v>300</v>
      </c>
      <c r="S80" s="212">
        <v>290.5</v>
      </c>
      <c r="T80" s="211">
        <v>50</v>
      </c>
      <c r="U80" s="212">
        <v>33</v>
      </c>
      <c r="V80" s="188">
        <f t="shared" si="19"/>
        <v>1917</v>
      </c>
      <c r="W80" s="189">
        <f>+V80/$V$90*100</f>
        <v>2.7503586800573889</v>
      </c>
      <c r="X80" s="153"/>
      <c r="Y80" s="215">
        <v>0.02</v>
      </c>
      <c r="Z80" s="299">
        <f>+V80/$W$90</f>
        <v>2.6990237897053571E-2</v>
      </c>
      <c r="AA80" s="216"/>
      <c r="AB80" s="26">
        <f t="shared" si="23"/>
        <v>1236.3399999999999</v>
      </c>
      <c r="AD80"/>
      <c r="AE80"/>
      <c r="AF80"/>
      <c r="AH80"/>
    </row>
    <row r="81" spans="1:34" ht="24" customHeight="1" thickBot="1" x14ac:dyDescent="0.4">
      <c r="A81" s="27"/>
      <c r="B81" s="29"/>
      <c r="C81" s="171"/>
      <c r="D81" s="20" t="s">
        <v>74</v>
      </c>
      <c r="E81" s="23" t="s">
        <v>65</v>
      </c>
      <c r="F81" s="192" t="s">
        <v>54</v>
      </c>
      <c r="G81" s="210" t="s">
        <v>75</v>
      </c>
      <c r="H81" s="211">
        <v>200</v>
      </c>
      <c r="I81" s="212">
        <v>340.6</v>
      </c>
      <c r="J81" s="211">
        <v>600</v>
      </c>
      <c r="K81" s="212">
        <v>1313</v>
      </c>
      <c r="L81" s="211">
        <v>100</v>
      </c>
      <c r="M81" s="212">
        <v>299</v>
      </c>
      <c r="N81" s="211">
        <v>100</v>
      </c>
      <c r="O81" s="212">
        <v>140.4</v>
      </c>
      <c r="P81" s="213">
        <v>100</v>
      </c>
      <c r="Q81" s="217">
        <v>10.4</v>
      </c>
      <c r="R81" s="211">
        <v>600</v>
      </c>
      <c r="S81" s="212">
        <v>1198.5999999999999</v>
      </c>
      <c r="T81" s="211">
        <v>150</v>
      </c>
      <c r="U81" s="212">
        <v>340.6</v>
      </c>
      <c r="V81" s="188">
        <f t="shared" si="19"/>
        <v>3642.6</v>
      </c>
      <c r="W81" s="189">
        <f>+V81/$V$90*100</f>
        <v>5.2261119081779048</v>
      </c>
      <c r="X81" s="153"/>
      <c r="Y81" s="215">
        <v>0.04</v>
      </c>
      <c r="Z81" s="299">
        <f>+V81/$W$90</f>
        <v>5.1285675828798817E-2</v>
      </c>
      <c r="AA81" s="218"/>
      <c r="AB81" s="26">
        <f t="shared" si="23"/>
        <v>2472.6799999999998</v>
      </c>
      <c r="AD81"/>
      <c r="AE81"/>
      <c r="AF81"/>
      <c r="AH81"/>
    </row>
    <row r="82" spans="1:34" ht="24" customHeight="1" thickBot="1" x14ac:dyDescent="0.4">
      <c r="A82" s="27"/>
      <c r="B82" s="29"/>
      <c r="C82" s="171"/>
      <c r="D82" s="20"/>
      <c r="E82" s="20"/>
      <c r="F82" s="192" t="s">
        <v>54</v>
      </c>
      <c r="G82" s="219" t="s">
        <v>76</v>
      </c>
      <c r="H82" s="220">
        <v>750</v>
      </c>
      <c r="I82" s="221">
        <v>1022.4</v>
      </c>
      <c r="J82" s="222">
        <v>1600</v>
      </c>
      <c r="K82" s="223">
        <v>1524</v>
      </c>
      <c r="L82" s="222">
        <v>2850</v>
      </c>
      <c r="M82" s="224">
        <v>2182.4</v>
      </c>
      <c r="N82" s="225">
        <v>2700</v>
      </c>
      <c r="O82" s="225">
        <v>3489.8</v>
      </c>
      <c r="P82" s="226">
        <v>1800</v>
      </c>
      <c r="Q82" s="227">
        <v>1931.2</v>
      </c>
      <c r="R82" s="225">
        <v>350</v>
      </c>
      <c r="S82" s="224">
        <v>544.79999999999995</v>
      </c>
      <c r="T82" s="225">
        <v>170</v>
      </c>
      <c r="U82" s="225">
        <v>225.6</v>
      </c>
      <c r="V82" s="188">
        <f t="shared" si="19"/>
        <v>10920.2</v>
      </c>
      <c r="W82" s="189">
        <f>+V82/$V$91*100</f>
        <v>95.372925764192146</v>
      </c>
      <c r="X82" s="153"/>
      <c r="Y82" s="228">
        <v>0.89</v>
      </c>
      <c r="Z82" s="300">
        <f>+V82/$W$91</f>
        <v>0.89304874059535488</v>
      </c>
      <c r="AA82" s="36">
        <v>13160</v>
      </c>
      <c r="AB82" s="26"/>
      <c r="AD82"/>
      <c r="AE82"/>
      <c r="AF82"/>
      <c r="AH82"/>
    </row>
    <row r="83" spans="1:34" ht="24" customHeight="1" thickBot="1" x14ac:dyDescent="0.4">
      <c r="A83" s="27"/>
      <c r="B83" s="29"/>
      <c r="C83" s="27"/>
      <c r="D83" s="29"/>
      <c r="E83" s="29"/>
      <c r="F83" s="192" t="s">
        <v>54</v>
      </c>
      <c r="G83" s="219" t="s">
        <v>77</v>
      </c>
      <c r="H83" s="226"/>
      <c r="I83" s="229"/>
      <c r="J83" s="230">
        <v>50</v>
      </c>
      <c r="K83" s="224">
        <v>36</v>
      </c>
      <c r="L83" s="225">
        <v>200</v>
      </c>
      <c r="M83" s="224">
        <v>184.4</v>
      </c>
      <c r="N83" s="225">
        <v>300</v>
      </c>
      <c r="O83" s="225">
        <v>268.8</v>
      </c>
      <c r="P83" s="225">
        <v>50</v>
      </c>
      <c r="Q83" s="231">
        <v>85.8</v>
      </c>
      <c r="R83" s="225">
        <v>100</v>
      </c>
      <c r="S83" s="224">
        <v>112.8</v>
      </c>
      <c r="T83" s="225"/>
      <c r="U83" s="225"/>
      <c r="V83" s="188">
        <f t="shared" si="19"/>
        <v>687.8</v>
      </c>
      <c r="W83" s="189">
        <f>+V83/$V$91*100</f>
        <v>6.0069868995633184</v>
      </c>
      <c r="X83" s="153"/>
      <c r="Y83" s="232">
        <v>8</v>
      </c>
      <c r="Z83" s="300">
        <f>+V83/$W$91</f>
        <v>5.6247955511939798E-2</v>
      </c>
      <c r="AB83" s="26"/>
      <c r="AD83"/>
      <c r="AE83"/>
      <c r="AF83"/>
      <c r="AH83"/>
    </row>
    <row r="84" spans="1:34" ht="24" customHeight="1" thickBot="1" x14ac:dyDescent="0.4">
      <c r="F84" s="233"/>
      <c r="G84" s="234" t="s">
        <v>78</v>
      </c>
      <c r="H84" s="226">
        <v>100</v>
      </c>
      <c r="I84" s="235">
        <v>82</v>
      </c>
      <c r="J84" s="236">
        <v>150</v>
      </c>
      <c r="K84" s="237">
        <v>228</v>
      </c>
      <c r="L84" s="225">
        <v>50</v>
      </c>
      <c r="M84" s="224">
        <v>82</v>
      </c>
      <c r="N84" s="225">
        <v>100</v>
      </c>
      <c r="O84" s="225">
        <v>150</v>
      </c>
      <c r="P84" s="225">
        <v>50</v>
      </c>
      <c r="Q84" s="224">
        <v>30</v>
      </c>
      <c r="R84" s="225">
        <v>50</v>
      </c>
      <c r="S84" s="224">
        <v>22</v>
      </c>
      <c r="T84" s="238">
        <v>30</v>
      </c>
      <c r="U84" s="225">
        <v>26</v>
      </c>
      <c r="V84" s="188">
        <f t="shared" si="19"/>
        <v>620</v>
      </c>
      <c r="W84" s="189">
        <f>+V84/$V$91*100</f>
        <v>5.4148471615720526</v>
      </c>
      <c r="X84" s="36"/>
      <c r="Y84" s="232">
        <v>3</v>
      </c>
      <c r="Z84" s="300">
        <f>+V84/$W$91</f>
        <v>5.0703303892705262E-2</v>
      </c>
      <c r="AB84" s="26"/>
      <c r="AD84"/>
      <c r="AE84"/>
      <c r="AF84"/>
      <c r="AH84"/>
    </row>
    <row r="85" spans="1:34" ht="24" customHeight="1" thickBot="1" x14ac:dyDescent="0.4">
      <c r="F85" s="239" t="s">
        <v>79</v>
      </c>
      <c r="G85" s="240"/>
      <c r="H85" s="241">
        <f t="shared" ref="H85:U85" si="24">SUM(H8:H69)</f>
        <v>18200</v>
      </c>
      <c r="I85" s="241">
        <f t="shared" si="24"/>
        <v>19253.399999999998</v>
      </c>
      <c r="J85" s="241">
        <f t="shared" si="24"/>
        <v>21600</v>
      </c>
      <c r="K85" s="241">
        <f t="shared" si="24"/>
        <v>24048.839999999997</v>
      </c>
      <c r="L85" s="241">
        <f t="shared" si="24"/>
        <v>24700</v>
      </c>
      <c r="M85" s="241">
        <f t="shared" si="24"/>
        <v>23247.539999999994</v>
      </c>
      <c r="N85" s="241">
        <f t="shared" si="24"/>
        <v>24650</v>
      </c>
      <c r="O85" s="241">
        <f t="shared" si="24"/>
        <v>25522.179999999997</v>
      </c>
      <c r="P85" s="241">
        <f t="shared" si="24"/>
        <v>22900</v>
      </c>
      <c r="Q85" s="241">
        <f t="shared" si="24"/>
        <v>23682.479999999996</v>
      </c>
      <c r="R85" s="241">
        <f t="shared" si="24"/>
        <v>20400</v>
      </c>
      <c r="S85" s="241">
        <f t="shared" si="24"/>
        <v>21843.999999999996</v>
      </c>
      <c r="T85" s="241">
        <f t="shared" si="24"/>
        <v>19100</v>
      </c>
      <c r="U85" s="241">
        <f t="shared" si="24"/>
        <v>18850</v>
      </c>
      <c r="V85" s="188">
        <f t="shared" si="19"/>
        <v>156448.43999999997</v>
      </c>
      <c r="W85" s="242">
        <f>I85+K85+M85+O85+Q85+S85+U85</f>
        <v>156448.43999999997</v>
      </c>
      <c r="X85" s="36"/>
      <c r="Y85" s="37"/>
      <c r="Z85" s="153"/>
      <c r="AB85"/>
      <c r="AD85"/>
      <c r="AE85"/>
      <c r="AF85"/>
      <c r="AH85"/>
    </row>
    <row r="86" spans="1:34" ht="24" customHeight="1" thickBot="1" x14ac:dyDescent="0.4">
      <c r="C86" s="10"/>
      <c r="D86" s="11" t="s">
        <v>80</v>
      </c>
      <c r="E86" s="11" t="s">
        <v>81</v>
      </c>
      <c r="F86" s="243" t="s">
        <v>82</v>
      </c>
      <c r="G86" s="100"/>
      <c r="H86" s="244">
        <f t="shared" ref="H86:U86" si="25">SUM(H72:H84)</f>
        <v>18200</v>
      </c>
      <c r="I86" s="245">
        <f t="shared" si="25"/>
        <v>19252.599999999999</v>
      </c>
      <c r="J86" s="246">
        <f t="shared" si="25"/>
        <v>21600</v>
      </c>
      <c r="K86" s="247">
        <f t="shared" si="25"/>
        <v>24048.640000000003</v>
      </c>
      <c r="L86" s="248">
        <f t="shared" si="25"/>
        <v>24700</v>
      </c>
      <c r="M86" s="245">
        <f t="shared" si="25"/>
        <v>23247.54</v>
      </c>
      <c r="N86" s="244">
        <f t="shared" si="25"/>
        <v>24650</v>
      </c>
      <c r="O86" s="245">
        <f t="shared" si="25"/>
        <v>25521.8</v>
      </c>
      <c r="P86" s="249">
        <f t="shared" si="25"/>
        <v>22900</v>
      </c>
      <c r="Q86" s="245">
        <f t="shared" si="25"/>
        <v>23682.100000000002</v>
      </c>
      <c r="R86" s="250">
        <f t="shared" si="25"/>
        <v>20400</v>
      </c>
      <c r="S86" s="245">
        <f t="shared" si="25"/>
        <v>21843.999999999996</v>
      </c>
      <c r="T86" s="250">
        <f t="shared" si="25"/>
        <v>19100</v>
      </c>
      <c r="U86" s="251">
        <f t="shared" si="25"/>
        <v>18849.999999999996</v>
      </c>
      <c r="V86" s="188">
        <f t="shared" si="19"/>
        <v>156446.68</v>
      </c>
      <c r="W86" s="242">
        <f>I86+K86+M86+O86+Q86+S86+U86</f>
        <v>156446.68</v>
      </c>
      <c r="X86" s="36"/>
      <c r="Y86" s="37"/>
      <c r="Z86" s="36"/>
      <c r="AB86"/>
      <c r="AD86"/>
      <c r="AE86"/>
      <c r="AF86"/>
      <c r="AH86"/>
    </row>
    <row r="87" spans="1:34" ht="21" x14ac:dyDescent="0.35">
      <c r="C87" s="252" t="s">
        <v>58</v>
      </c>
      <c r="D87" s="11">
        <v>1400</v>
      </c>
      <c r="E87" s="11">
        <v>1200</v>
      </c>
      <c r="F87" s="36"/>
      <c r="G87" s="36"/>
      <c r="H87" s="253">
        <f>H86-H85</f>
        <v>0</v>
      </c>
      <c r="I87" s="253"/>
      <c r="J87" s="253">
        <f>J86-J85</f>
        <v>0</v>
      </c>
      <c r="K87" s="253"/>
      <c r="L87" s="253">
        <f>L86-L85</f>
        <v>0</v>
      </c>
      <c r="M87" s="253"/>
      <c r="N87" s="253">
        <f>N86-N85</f>
        <v>0</v>
      </c>
      <c r="O87" s="254"/>
      <c r="P87" s="253">
        <f>P86-P85</f>
        <v>0</v>
      </c>
      <c r="Q87" s="253"/>
      <c r="R87" s="253">
        <f>R86-R85</f>
        <v>0</v>
      </c>
      <c r="S87" s="253"/>
      <c r="T87" s="253">
        <f>T86-T85</f>
        <v>0</v>
      </c>
      <c r="U87" s="253">
        <f>U86-U85</f>
        <v>0</v>
      </c>
      <c r="V87" s="255">
        <f>V85-V86</f>
        <v>1.7599999999802094</v>
      </c>
      <c r="W87" s="36"/>
      <c r="X87" s="36"/>
      <c r="Y87" s="37"/>
      <c r="Z87" s="36"/>
      <c r="AA87" s="36"/>
      <c r="AB87" s="36"/>
    </row>
    <row r="88" spans="1:34" s="265" customFormat="1" ht="21" x14ac:dyDescent="0.35">
      <c r="A88" s="206"/>
      <c r="B88" s="256"/>
      <c r="C88" s="257" t="s">
        <v>71</v>
      </c>
      <c r="D88" s="11">
        <v>100</v>
      </c>
      <c r="E88" s="11">
        <v>300</v>
      </c>
      <c r="F88" s="37" t="s">
        <v>83</v>
      </c>
      <c r="G88" s="258"/>
      <c r="H88" s="259">
        <f>H89+H90</f>
        <v>17350</v>
      </c>
      <c r="I88" s="259">
        <f t="shared" ref="I88:U88" si="26">I89+I90</f>
        <v>18148.2</v>
      </c>
      <c r="J88" s="259">
        <f t="shared" si="26"/>
        <v>19800</v>
      </c>
      <c r="K88" s="259">
        <f t="shared" si="26"/>
        <v>22260.639999999999</v>
      </c>
      <c r="L88" s="259">
        <f t="shared" si="26"/>
        <v>21600</v>
      </c>
      <c r="M88" s="259">
        <f t="shared" si="26"/>
        <v>20798.739999999998</v>
      </c>
      <c r="N88" s="259">
        <f t="shared" si="26"/>
        <v>21550</v>
      </c>
      <c r="O88" s="259">
        <f t="shared" si="26"/>
        <v>21066</v>
      </c>
      <c r="P88" s="259">
        <f t="shared" si="26"/>
        <v>21000</v>
      </c>
      <c r="Q88" s="259">
        <f t="shared" si="26"/>
        <v>21635.1</v>
      </c>
      <c r="R88" s="259">
        <f t="shared" si="26"/>
        <v>19900</v>
      </c>
      <c r="S88" s="259">
        <f t="shared" si="26"/>
        <v>21164.400000000001</v>
      </c>
      <c r="T88" s="259">
        <f>T89+T90</f>
        <v>18900</v>
      </c>
      <c r="U88" s="259">
        <f t="shared" si="26"/>
        <v>18598.400000000001</v>
      </c>
      <c r="V88" s="258" t="s">
        <v>84</v>
      </c>
      <c r="W88" s="258" t="s">
        <v>85</v>
      </c>
      <c r="X88" s="258"/>
      <c r="Y88" s="260" t="s">
        <v>86</v>
      </c>
      <c r="Z88" s="258" t="s">
        <v>87</v>
      </c>
      <c r="AA88" s="261">
        <f>SUM(T88+H88+J88+L88+N88+P88+R88)</f>
        <v>140100</v>
      </c>
      <c r="AB88" s="258"/>
      <c r="AC88" s="262">
        <f>SUM(I88+K88+M88+O88+Q88+S88+U88)</f>
        <v>143671.47999999998</v>
      </c>
      <c r="AD88" s="263"/>
      <c r="AE88" s="264"/>
      <c r="AF88" s="206"/>
      <c r="AH88" s="266"/>
    </row>
    <row r="89" spans="1:34" s="272" customFormat="1" ht="28.5" customHeight="1" x14ac:dyDescent="0.35">
      <c r="A89" s="9"/>
      <c r="B89" s="256"/>
      <c r="C89" s="9"/>
      <c r="D89" s="8"/>
      <c r="E89" s="8"/>
      <c r="F89" s="16"/>
      <c r="G89" s="16" t="s">
        <v>88</v>
      </c>
      <c r="H89" s="253">
        <f t="shared" ref="H89:N89" si="27">SUM(H72:H76)</f>
        <v>10450</v>
      </c>
      <c r="I89" s="253">
        <f t="shared" si="27"/>
        <v>11671.5</v>
      </c>
      <c r="J89" s="253">
        <f t="shared" si="27"/>
        <v>7300</v>
      </c>
      <c r="K89" s="253">
        <f t="shared" si="27"/>
        <v>8260.2000000000007</v>
      </c>
      <c r="L89" s="253">
        <f t="shared" si="27"/>
        <v>9500</v>
      </c>
      <c r="M89" s="253">
        <f t="shared" si="27"/>
        <v>9163.2999999999993</v>
      </c>
      <c r="N89" s="253">
        <f t="shared" si="27"/>
        <v>9650</v>
      </c>
      <c r="O89" s="253">
        <f>SUM(O72:O75)</f>
        <v>8822</v>
      </c>
      <c r="P89" s="253">
        <f t="shared" ref="P89:U89" si="28">SUM(P72:P76)</f>
        <v>9400</v>
      </c>
      <c r="Q89" s="253">
        <f t="shared" si="28"/>
        <v>10032.6</v>
      </c>
      <c r="R89" s="253">
        <f t="shared" si="28"/>
        <v>11600</v>
      </c>
      <c r="S89" s="253">
        <f t="shared" si="28"/>
        <v>12097.4</v>
      </c>
      <c r="T89" s="253">
        <f t="shared" si="28"/>
        <v>12500</v>
      </c>
      <c r="U89" s="253">
        <f t="shared" si="28"/>
        <v>12598.8</v>
      </c>
      <c r="V89" s="253">
        <f>H89+J89+L89+N89+P89+R89+T89</f>
        <v>70400</v>
      </c>
      <c r="W89" s="267">
        <f>I89+K89+M89+O89+Q89+S89+U89</f>
        <v>72645.8</v>
      </c>
      <c r="X89" s="16"/>
      <c r="Y89" s="268"/>
      <c r="Z89" s="269"/>
      <c r="AA89" s="270"/>
      <c r="AB89" s="269"/>
      <c r="AC89" s="9"/>
      <c r="AD89" s="9"/>
      <c r="AE89" s="9"/>
      <c r="AF89" s="271"/>
      <c r="AH89" s="134"/>
    </row>
    <row r="90" spans="1:34" s="279" customFormat="1" ht="21" x14ac:dyDescent="0.35">
      <c r="A90" s="273"/>
      <c r="B90" s="256"/>
      <c r="C90" s="273"/>
      <c r="D90" s="8"/>
      <c r="E90" s="8"/>
      <c r="F90" s="274"/>
      <c r="G90" s="274" t="s">
        <v>89</v>
      </c>
      <c r="H90" s="275">
        <f t="shared" ref="H90:U90" si="29">SUM(H77:H81)</f>
        <v>6900</v>
      </c>
      <c r="I90" s="275">
        <f t="shared" si="29"/>
        <v>6476.7000000000007</v>
      </c>
      <c r="J90" s="275">
        <f t="shared" si="29"/>
        <v>12500</v>
      </c>
      <c r="K90" s="275">
        <f t="shared" si="29"/>
        <v>14000.44</v>
      </c>
      <c r="L90" s="275">
        <f t="shared" si="29"/>
        <v>12100</v>
      </c>
      <c r="M90" s="275">
        <f t="shared" si="29"/>
        <v>11635.439999999999</v>
      </c>
      <c r="N90" s="275">
        <f t="shared" si="29"/>
        <v>11900</v>
      </c>
      <c r="O90" s="275">
        <f t="shared" si="29"/>
        <v>12244</v>
      </c>
      <c r="P90" s="275">
        <f t="shared" si="29"/>
        <v>11600</v>
      </c>
      <c r="Q90" s="275">
        <f t="shared" si="29"/>
        <v>11602.5</v>
      </c>
      <c r="R90" s="275">
        <f>SUM(R77:R81)</f>
        <v>8300</v>
      </c>
      <c r="S90" s="275">
        <f t="shared" si="29"/>
        <v>9067</v>
      </c>
      <c r="T90" s="275">
        <f t="shared" si="29"/>
        <v>6400</v>
      </c>
      <c r="U90" s="275">
        <f t="shared" si="29"/>
        <v>5999.6</v>
      </c>
      <c r="V90" s="275">
        <f>H90+J90+L90+N90+P90+R90+T90</f>
        <v>69700</v>
      </c>
      <c r="W90" s="276">
        <f t="shared" ref="W90:W91" si="30">I90+K90+M90+O90+Q90+S90+U90</f>
        <v>71025.680000000008</v>
      </c>
      <c r="X90" s="274"/>
      <c r="Y90" s="277"/>
      <c r="Z90" s="269"/>
      <c r="AA90" s="270"/>
      <c r="AB90" s="269"/>
      <c r="AC90" s="273"/>
      <c r="AD90" s="273"/>
      <c r="AE90" s="273"/>
      <c r="AF90" s="278"/>
      <c r="AH90" s="280"/>
    </row>
    <row r="91" spans="1:34" s="289" customFormat="1" ht="21" x14ac:dyDescent="0.35">
      <c r="A91" s="281"/>
      <c r="B91" s="281"/>
      <c r="C91" s="281"/>
      <c r="D91" s="282"/>
      <c r="E91" s="282"/>
      <c r="F91" s="283"/>
      <c r="G91" s="283" t="s">
        <v>90</v>
      </c>
      <c r="H91" s="284">
        <f>SUM(H82:H84)</f>
        <v>850</v>
      </c>
      <c r="I91" s="284">
        <f t="shared" ref="I91:U91" si="31">SUM(I82:I84)</f>
        <v>1104.4000000000001</v>
      </c>
      <c r="J91" s="284">
        <f t="shared" si="31"/>
        <v>1800</v>
      </c>
      <c r="K91" s="284">
        <f t="shared" si="31"/>
        <v>1788</v>
      </c>
      <c r="L91" s="284">
        <f t="shared" si="31"/>
        <v>3100</v>
      </c>
      <c r="M91" s="284">
        <f t="shared" si="31"/>
        <v>2448.8000000000002</v>
      </c>
      <c r="N91" s="284">
        <f>SUM(N82:N84)</f>
        <v>3100</v>
      </c>
      <c r="O91" s="284">
        <f t="shared" si="31"/>
        <v>3908.6000000000004</v>
      </c>
      <c r="P91" s="284">
        <f t="shared" si="31"/>
        <v>1900</v>
      </c>
      <c r="Q91" s="284">
        <f>SUM(Q82:Q84)</f>
        <v>2047</v>
      </c>
      <c r="R91" s="284">
        <f t="shared" si="31"/>
        <v>500</v>
      </c>
      <c r="S91" s="284">
        <f t="shared" si="31"/>
        <v>679.59999999999991</v>
      </c>
      <c r="T91" s="284">
        <f t="shared" si="31"/>
        <v>200</v>
      </c>
      <c r="U91" s="284">
        <f t="shared" si="31"/>
        <v>251.6</v>
      </c>
      <c r="V91" s="284">
        <f>H91+J91+L91+N91+P91+R91+T91</f>
        <v>11450</v>
      </c>
      <c r="W91" s="285">
        <f t="shared" si="30"/>
        <v>12228.000000000002</v>
      </c>
      <c r="X91" s="283"/>
      <c r="Y91" s="286"/>
      <c r="Z91" s="287"/>
      <c r="AA91" s="288"/>
      <c r="AB91" s="287"/>
      <c r="AD91" s="281"/>
      <c r="AE91" s="281"/>
      <c r="AF91" s="290"/>
      <c r="AH91" s="291"/>
    </row>
    <row r="92" spans="1:34" s="272" customFormat="1" ht="21" x14ac:dyDescent="0.35">
      <c r="B92" s="292"/>
      <c r="D92" s="293"/>
      <c r="E92" s="293"/>
      <c r="F92" s="13"/>
      <c r="G92" s="13"/>
      <c r="H92" s="13"/>
      <c r="I92" s="267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294">
        <v>45157</v>
      </c>
      <c r="Z92" s="13"/>
      <c r="AA92" s="36"/>
      <c r="AB92" s="13"/>
      <c r="AD92" s="9"/>
      <c r="AE92" s="9"/>
      <c r="AF92" s="9"/>
      <c r="AH92" s="134"/>
    </row>
    <row r="93" spans="1:34" s="272" customFormat="1" ht="21" x14ac:dyDescent="0.35">
      <c r="A93" s="9"/>
      <c r="B93" s="256"/>
      <c r="C93" s="9"/>
      <c r="D93" s="8"/>
      <c r="E93" s="8"/>
      <c r="F93" s="16"/>
      <c r="G93" s="16" t="s">
        <v>88</v>
      </c>
      <c r="H93" s="295">
        <f t="shared" ref="H93:N93" si="32">SUM(H72:H76)/H85</f>
        <v>0.57417582417582413</v>
      </c>
      <c r="I93" s="295">
        <f t="shared" si="32"/>
        <v>0.60620461840506101</v>
      </c>
      <c r="J93" s="295">
        <f t="shared" si="32"/>
        <v>0.33796296296296297</v>
      </c>
      <c r="K93" s="295">
        <f t="shared" si="32"/>
        <v>0.34347602628650703</v>
      </c>
      <c r="L93" s="295">
        <f t="shared" si="32"/>
        <v>0.38461538461538464</v>
      </c>
      <c r="M93" s="295">
        <f t="shared" si="32"/>
        <v>0.39416213500439196</v>
      </c>
      <c r="N93" s="295">
        <f t="shared" si="32"/>
        <v>0.39148073022312374</v>
      </c>
      <c r="O93" s="295">
        <f>SUM(O72:O75)/O85</f>
        <v>0.34566012777905342</v>
      </c>
      <c r="P93" s="295">
        <f>SUM(P72:P76)/P85</f>
        <v>0.41048034934497818</v>
      </c>
      <c r="Q93" s="295">
        <f>SUM(Q72:Q76)/Q85</f>
        <v>0.42362961987089198</v>
      </c>
      <c r="R93" s="295">
        <f>SUM(R72:R76)/R85</f>
        <v>0.56862745098039214</v>
      </c>
      <c r="S93" s="295">
        <f>SUM(S72:S76)/S85</f>
        <v>0.55380882622230365</v>
      </c>
      <c r="T93" s="295">
        <f>SUM(T72:T75)/T85</f>
        <v>0.62827225130890052</v>
      </c>
      <c r="U93" s="295">
        <f>SUM(U72:U76)/U85</f>
        <v>0.66837135278514581</v>
      </c>
      <c r="V93" s="295">
        <f>SUM(V72:V76)/V85</f>
        <v>0.4680711421603182</v>
      </c>
      <c r="W93" s="296">
        <v>0.54600000000000004</v>
      </c>
      <c r="X93" s="16"/>
      <c r="Y93" s="13"/>
      <c r="Z93" s="13"/>
      <c r="AA93" s="36"/>
      <c r="AB93" s="13"/>
      <c r="AF93" s="9"/>
      <c r="AH93" s="134"/>
    </row>
    <row r="94" spans="1:34" s="272" customFormat="1" ht="21" x14ac:dyDescent="0.35">
      <c r="A94" s="9"/>
      <c r="B94" s="256"/>
      <c r="C94" s="9"/>
      <c r="D94" s="8"/>
      <c r="E94" s="8"/>
      <c r="F94" s="16"/>
      <c r="G94" s="16" t="s">
        <v>91</v>
      </c>
      <c r="H94" s="295">
        <f t="shared" ref="H94:V94" si="33">SUM(H77:H84)/H86</f>
        <v>0.42582417582417581</v>
      </c>
      <c r="I94" s="295">
        <f t="shared" si="33"/>
        <v>0.39377019207795316</v>
      </c>
      <c r="J94" s="295">
        <f t="shared" si="33"/>
        <v>0.66203703703703709</v>
      </c>
      <c r="K94" s="295">
        <f t="shared" si="33"/>
        <v>0.65652111720246964</v>
      </c>
      <c r="L94" s="295">
        <f t="shared" si="33"/>
        <v>0.61538461538461542</v>
      </c>
      <c r="M94" s="295">
        <f t="shared" si="33"/>
        <v>0.60583786499560799</v>
      </c>
      <c r="N94" s="295">
        <f t="shared" si="33"/>
        <v>0.60851926977687631</v>
      </c>
      <c r="O94" s="295">
        <f t="shared" si="33"/>
        <v>0.63289423159808478</v>
      </c>
      <c r="P94" s="295">
        <f t="shared" si="33"/>
        <v>0.58951965065502188</v>
      </c>
      <c r="Q94" s="295">
        <f t="shared" si="33"/>
        <v>0.57636358262147358</v>
      </c>
      <c r="R94" s="295">
        <f>SUM(R77:R84)/R86</f>
        <v>0.43137254901960786</v>
      </c>
      <c r="S94" s="295">
        <f t="shared" si="33"/>
        <v>0.4461911737776964</v>
      </c>
      <c r="T94" s="295">
        <f t="shared" si="33"/>
        <v>0.34554973821989526</v>
      </c>
      <c r="U94" s="295">
        <f t="shared" si="33"/>
        <v>0.33162864721485419</v>
      </c>
      <c r="V94" s="295">
        <f t="shared" si="33"/>
        <v>0.53215370246271765</v>
      </c>
      <c r="W94" s="296">
        <v>0.45500000000000002</v>
      </c>
      <c r="X94" s="16"/>
      <c r="Y94" s="260"/>
      <c r="Z94" s="16"/>
      <c r="AA94" s="36"/>
      <c r="AB94" s="16"/>
      <c r="AD94" s="9"/>
      <c r="AE94" s="9"/>
      <c r="AF94" s="9"/>
      <c r="AH94" s="134"/>
    </row>
    <row r="95" spans="1:34" ht="21" x14ac:dyDescent="0.35">
      <c r="E95" s="1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>
        <f>V75+V76</f>
        <v>3797</v>
      </c>
      <c r="W95" s="36"/>
      <c r="X95" s="36"/>
      <c r="Y95" s="37"/>
      <c r="Z95" s="36"/>
      <c r="AA95" s="36"/>
      <c r="AB95" s="36"/>
      <c r="AD95" s="9" t="s">
        <v>62</v>
      </c>
    </row>
    <row r="96" spans="1:34" s="272" customFormat="1" ht="27" customHeight="1" x14ac:dyDescent="0.35">
      <c r="A96" s="9"/>
      <c r="B96" s="256"/>
      <c r="C96" s="9"/>
      <c r="D96" s="8"/>
      <c r="E96" s="8"/>
      <c r="G96" s="16"/>
      <c r="H96" s="16">
        <f t="shared" ref="H96:U96" si="34">COUNT(H7:H24,H27:H47,H49:H69)</f>
        <v>19</v>
      </c>
      <c r="I96" s="16">
        <f t="shared" si="34"/>
        <v>19</v>
      </c>
      <c r="J96" s="16">
        <f t="shared" si="34"/>
        <v>19</v>
      </c>
      <c r="K96" s="16">
        <f t="shared" si="34"/>
        <v>19</v>
      </c>
      <c r="L96" s="16">
        <f t="shared" si="34"/>
        <v>20</v>
      </c>
      <c r="M96" s="16">
        <f t="shared" si="34"/>
        <v>20</v>
      </c>
      <c r="N96" s="16">
        <f t="shared" si="34"/>
        <v>22</v>
      </c>
      <c r="O96" s="16">
        <f t="shared" si="34"/>
        <v>22</v>
      </c>
      <c r="P96" s="16">
        <f t="shared" si="34"/>
        <v>19</v>
      </c>
      <c r="Q96" s="16">
        <f t="shared" si="34"/>
        <v>19</v>
      </c>
      <c r="R96" s="16">
        <f t="shared" si="34"/>
        <v>16</v>
      </c>
      <c r="S96" s="16">
        <f t="shared" si="34"/>
        <v>16</v>
      </c>
      <c r="T96" s="16">
        <f t="shared" si="34"/>
        <v>19</v>
      </c>
      <c r="U96" s="16">
        <f t="shared" si="34"/>
        <v>19</v>
      </c>
      <c r="V96" s="16">
        <f>V80+V81</f>
        <v>5559.6</v>
      </c>
      <c r="W96" s="16"/>
      <c r="X96" s="16"/>
      <c r="Y96" s="260"/>
      <c r="Z96" s="16"/>
      <c r="AA96" s="36"/>
      <c r="AB96" s="16"/>
      <c r="AD96" s="9"/>
      <c r="AE96" s="9"/>
      <c r="AF96" s="9"/>
      <c r="AH96" s="134"/>
    </row>
    <row r="97" spans="1:34" x14ac:dyDescent="0.25">
      <c r="V97" s="1">
        <f>V95+V96</f>
        <v>9356.6</v>
      </c>
    </row>
    <row r="98" spans="1:34" s="26" customFormat="1" ht="18.75" x14ac:dyDescent="0.3">
      <c r="A98" s="21"/>
      <c r="B98" s="23"/>
      <c r="C98" s="21"/>
      <c r="D98" s="23"/>
      <c r="E98" s="23"/>
      <c r="F98" s="21"/>
      <c r="G98" s="21"/>
      <c r="H98" s="21">
        <v>12150</v>
      </c>
      <c r="I98" s="21"/>
      <c r="J98" s="21">
        <v>11100</v>
      </c>
      <c r="K98" s="21"/>
      <c r="L98" s="21">
        <v>16650</v>
      </c>
      <c r="M98" s="21"/>
      <c r="N98" s="21">
        <v>13900</v>
      </c>
      <c r="O98" s="21"/>
      <c r="P98" s="21">
        <v>11500</v>
      </c>
      <c r="Q98" s="21"/>
      <c r="R98" s="21">
        <v>11900</v>
      </c>
      <c r="S98" s="21"/>
      <c r="T98" s="21">
        <v>12050</v>
      </c>
      <c r="U98" s="21"/>
      <c r="V98" s="21"/>
      <c r="W98" s="21"/>
      <c r="X98" s="21"/>
      <c r="Y98" s="23"/>
      <c r="Z98" s="21"/>
      <c r="AA98" s="21"/>
      <c r="AB98" s="21"/>
      <c r="AD98" s="297"/>
      <c r="AE98" s="21"/>
      <c r="AF98" s="21"/>
      <c r="AH98" s="21"/>
    </row>
    <row r="99" spans="1:34" s="26" customFormat="1" ht="18.75" x14ac:dyDescent="0.3">
      <c r="A99" s="21"/>
      <c r="B99" s="23"/>
      <c r="C99" s="21"/>
      <c r="D99" s="23"/>
      <c r="E99" s="23"/>
      <c r="F99" s="21"/>
      <c r="G99" s="21"/>
      <c r="H99" s="21">
        <v>11400</v>
      </c>
      <c r="I99" s="21"/>
      <c r="J99" s="21">
        <v>7800</v>
      </c>
      <c r="K99" s="21"/>
      <c r="L99" s="21">
        <v>7800</v>
      </c>
      <c r="M99" s="21"/>
      <c r="N99" s="21">
        <v>11900</v>
      </c>
      <c r="O99" s="21"/>
      <c r="P99" s="21">
        <v>7600</v>
      </c>
      <c r="Q99" s="21"/>
      <c r="R99" s="21">
        <v>3900</v>
      </c>
      <c r="S99" s="21"/>
      <c r="T99" s="21">
        <v>7600</v>
      </c>
      <c r="U99" s="21"/>
      <c r="V99" s="21"/>
      <c r="W99" s="21"/>
      <c r="X99" s="21"/>
      <c r="Y99" s="23"/>
      <c r="Z99" s="21"/>
      <c r="AA99" s="21"/>
      <c r="AB99" s="21"/>
      <c r="AD99" s="297"/>
      <c r="AE99" s="21"/>
      <c r="AF99" s="21"/>
      <c r="AH99" s="21"/>
    </row>
    <row r="100" spans="1:34" s="26" customFormat="1" ht="18.75" x14ac:dyDescent="0.3">
      <c r="A100" s="21"/>
      <c r="B100" s="23"/>
      <c r="C100" s="21"/>
      <c r="D100" s="23"/>
      <c r="E100" s="23"/>
      <c r="F100" s="21"/>
      <c r="G100" s="21"/>
      <c r="H100" s="21">
        <v>900</v>
      </c>
      <c r="I100" s="21"/>
      <c r="J100" s="21">
        <v>2300</v>
      </c>
      <c r="K100" s="21"/>
      <c r="L100" s="21">
        <v>3800</v>
      </c>
      <c r="M100" s="21"/>
      <c r="N100" s="21">
        <v>900</v>
      </c>
      <c r="O100" s="21"/>
      <c r="P100" s="21">
        <v>1700</v>
      </c>
      <c r="Q100" s="21"/>
      <c r="R100" s="21">
        <v>1300</v>
      </c>
      <c r="S100" s="21"/>
      <c r="T100" s="21">
        <v>1200</v>
      </c>
      <c r="U100" s="21"/>
      <c r="V100" s="21"/>
      <c r="W100" s="21"/>
      <c r="X100" s="21"/>
      <c r="Y100" s="23"/>
      <c r="Z100" s="21"/>
      <c r="AA100" s="21"/>
      <c r="AB100" s="21"/>
      <c r="AD100" s="297"/>
      <c r="AE100" s="21"/>
      <c r="AF100" s="21"/>
      <c r="AH100" s="21"/>
    </row>
    <row r="101" spans="1:34" x14ac:dyDescent="0.25">
      <c r="I101"/>
      <c r="J101"/>
      <c r="K101"/>
      <c r="L101"/>
      <c r="M101"/>
      <c r="N101"/>
    </row>
  </sheetData>
  <mergeCells count="31">
    <mergeCell ref="T48:U48"/>
    <mergeCell ref="H70:I70"/>
    <mergeCell ref="J70:K70"/>
    <mergeCell ref="L70:M70"/>
    <mergeCell ref="N70:O70"/>
    <mergeCell ref="P70:Q70"/>
    <mergeCell ref="R70:S70"/>
    <mergeCell ref="T70:U70"/>
    <mergeCell ref="H48:I48"/>
    <mergeCell ref="J48:K48"/>
    <mergeCell ref="L48:M48"/>
    <mergeCell ref="N48:O48"/>
    <mergeCell ref="P48:Q48"/>
    <mergeCell ref="R48:S48"/>
    <mergeCell ref="T6:U6"/>
    <mergeCell ref="H26:I26"/>
    <mergeCell ref="J26:K26"/>
    <mergeCell ref="L26:M26"/>
    <mergeCell ref="N26:O26"/>
    <mergeCell ref="P26:Q26"/>
    <mergeCell ref="R26:S26"/>
    <mergeCell ref="T26:U26"/>
    <mergeCell ref="R6:S6"/>
    <mergeCell ref="J3:K3"/>
    <mergeCell ref="P3:Q3"/>
    <mergeCell ref="N4:O4"/>
    <mergeCell ref="H6:I6"/>
    <mergeCell ref="J6:K6"/>
    <mergeCell ref="L6:M6"/>
    <mergeCell ref="N6:O6"/>
    <mergeCell ref="P6:Q6"/>
  </mergeCells>
  <conditionalFormatting sqref="H85:U85">
    <cfRule type="cellIs" dxfId="2" priority="1" operator="lessThan">
      <formula>30000</formula>
    </cfRule>
    <cfRule type="cellIs" dxfId="1" priority="2" operator="greaterThanOrEqual">
      <formula>35000</formula>
    </cfRule>
    <cfRule type="cellIs" dxfId="0" priority="3" operator="between">
      <formula>30000</formula>
      <formula>34999</formula>
    </cfRule>
  </conditionalFormatting>
  <pageMargins left="0.7" right="0.7" top="0.75" bottom="0.75" header="0.3" footer="0.3"/>
  <pageSetup paperSize="9" scale="2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f5933b5-b94b-45bc-8d35-564a713698e6">7CJ7XRWSM25V-646706179-64812</_dlc_DocId>
    <_dlc_DocIdUrl xmlns="cf5933b5-b94b-45bc-8d35-564a713698e6">
      <Url>https://groupgs.sharepoint.com/sites/Documents/SharedFiles/farms/mushrooms/MushroomsMFMLLittleport/_layouts/15/DocIdRedir.aspx?ID=7CJ7XRWSM25V-646706179-64812</Url>
      <Description>7CJ7XRWSM25V-646706179-64812</Description>
    </_dlc_DocIdUrl>
    <_ip_UnifiedCompliancePolicyUIAction xmlns="http://schemas.microsoft.com/sharepoint/v3" xsi:nil="true"/>
    <lcf76f155ced4ddcb4097134ff3c332f xmlns="10f85661-4cff-499b-9521-267b4343940a">
      <Terms xmlns="http://schemas.microsoft.com/office/infopath/2007/PartnerControls"/>
    </lcf76f155ced4ddcb4097134ff3c332f>
    <_ip_UnifiedCompliancePolicyProperties xmlns="http://schemas.microsoft.com/sharepoint/v3" xsi:nil="true"/>
    <TaxCatchAll xmlns="cf5933b5-b94b-45bc-8d35-564a713698e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BC0CB1E90C38448907C34E3D38E531" ma:contentTypeVersion="13479" ma:contentTypeDescription="Create a new document." ma:contentTypeScope="" ma:versionID="e21f24ab4ce68e0d0f4d573388547771">
  <xsd:schema xmlns:xsd="http://www.w3.org/2001/XMLSchema" xmlns:xs="http://www.w3.org/2001/XMLSchema" xmlns:p="http://schemas.microsoft.com/office/2006/metadata/properties" xmlns:ns1="http://schemas.microsoft.com/sharepoint/v3" xmlns:ns2="cf5933b5-b94b-45bc-8d35-564a713698e6" xmlns:ns3="10f85661-4cff-499b-9521-267b4343940a" xmlns:ns4="87737567-22ef-4cca-949d-f115e6ccbcca" targetNamespace="http://schemas.microsoft.com/office/2006/metadata/properties" ma:root="true" ma:fieldsID="96f5809d27ab010e9b8e6eccd31070ae" ns1:_="" ns2:_="" ns3:_="" ns4:_="">
    <xsd:import namespace="http://schemas.microsoft.com/sharepoint/v3"/>
    <xsd:import namespace="cf5933b5-b94b-45bc-8d35-564a713698e6"/>
    <xsd:import namespace="10f85661-4cff-499b-9521-267b4343940a"/>
    <xsd:import namespace="87737567-22ef-4cca-949d-f115e6ccbcc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5933b5-b94b-45bc-8d35-564a713698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7" nillable="true" ma:displayName="Taxonomy Catch All Column" ma:hidden="true" ma:list="{44bae552-0cc2-43ad-b1db-a919c7ebbeaf}" ma:internalName="TaxCatchAll" ma:showField="CatchAllData" ma:web="cf5933b5-b94b-45bc-8d35-564a713698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85661-4cff-499b-9521-267b434394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d76a4722-a58a-4a83-b57b-578d171cda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737567-22ef-4cca-949d-f115e6ccbcc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03BD8D-D4C2-4F40-BD4A-49425ADEB085}">
  <ds:schemaRefs>
    <ds:schemaRef ds:uri="http://www.w3.org/XML/1998/namespace"/>
    <ds:schemaRef ds:uri="http://schemas.openxmlformats.org/package/2006/metadata/core-properties"/>
    <ds:schemaRef ds:uri="http://schemas.microsoft.com/sharepoint/v3"/>
    <ds:schemaRef ds:uri="http://purl.org/dc/dcmitype/"/>
    <ds:schemaRef ds:uri="http://schemas.microsoft.com/office/2006/documentManagement/types"/>
    <ds:schemaRef ds:uri="http://purl.org/dc/elements/1.1/"/>
    <ds:schemaRef ds:uri="cf5933b5-b94b-45bc-8d35-564a713698e6"/>
    <ds:schemaRef ds:uri="http://purl.org/dc/terms/"/>
    <ds:schemaRef ds:uri="http://schemas.microsoft.com/office/infopath/2007/PartnerControls"/>
    <ds:schemaRef ds:uri="87737567-22ef-4cca-949d-f115e6ccbcca"/>
    <ds:schemaRef ds:uri="10f85661-4cff-499b-9521-267b4343940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23A7741-0133-4724-B6B8-7160F1FEF7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f5933b5-b94b-45bc-8d35-564a713698e6"/>
    <ds:schemaRef ds:uri="10f85661-4cff-499b-9521-267b4343940a"/>
    <ds:schemaRef ds:uri="87737567-22ef-4cca-949d-f115e6ccbc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C53E4B-9C90-4343-AE33-FE8B5DBF103D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A8E524C9-AF94-45AA-93B6-182DD103C1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Artur Kazmierczak</cp:lastModifiedBy>
  <cp:revision/>
  <cp:lastPrinted>2024-01-20T06:39:02Z</cp:lastPrinted>
  <dcterms:created xsi:type="dcterms:W3CDTF">2024-01-06T12:08:47Z</dcterms:created>
  <dcterms:modified xsi:type="dcterms:W3CDTF">2024-01-31T13:51:20Z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0x010100D7BC0CB1E90C38448907C34E3D38E531</vt:lpwstr>
  </property>
  <property fmtid="{D5CDD505-2E9C-101B-9397-08002B2CF9AE}" pid="3" name="_dlc_DocIdItemGuid">
    <vt:lpwstr>69da0b22-e1f0-4a79-8b12-0d49159bd4ef</vt:lpwstr>
  </property>
  <property fmtid="{D5CDD505-2E9C-101B-9397-08002B2CF9AE}" pid="4" name="MediaServiceImageTags">
    <vt:lpwstr/>
  </property>
</Properties>
</file>