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IFERROR(__xludf.DUMMYFUNCTION("GOOGLEFINANCE(""TSLA"",""all"",""1/1/2018"",""1/1/2022"",""DAILY"")"),"Date")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IFERROR(__xludf.DUMMYFUNCTION("""COMPUTED_VALUE"""),43102.66666666667)</f>
        <v>43102.66667</v>
      </c>
      <c r="B2" s="1">
        <f>IFERROR(__xludf.DUMMYFUNCTION("""COMPUTED_VALUE"""),312.0)</f>
        <v>312</v>
      </c>
      <c r="C2" s="1">
        <f>IFERROR(__xludf.DUMMYFUNCTION("""COMPUTED_VALUE"""),322.11)</f>
        <v>322.11</v>
      </c>
      <c r="D2" s="1">
        <f>IFERROR(__xludf.DUMMYFUNCTION("""COMPUTED_VALUE"""),311.0)</f>
        <v>311</v>
      </c>
      <c r="E2" s="1">
        <f>IFERROR(__xludf.DUMMYFUNCTION("""COMPUTED_VALUE"""),320.53)</f>
        <v>320.53</v>
      </c>
      <c r="F2" s="1">
        <f>IFERROR(__xludf.DUMMYFUNCTION("""COMPUTED_VALUE"""),4352241.0)</f>
        <v>4352241</v>
      </c>
    </row>
    <row r="3">
      <c r="A3" s="2">
        <f>IFERROR(__xludf.DUMMYFUNCTION("""COMPUTED_VALUE"""),43103.66666666667)</f>
        <v>43103.66667</v>
      </c>
      <c r="B3" s="1">
        <f>IFERROR(__xludf.DUMMYFUNCTION("""COMPUTED_VALUE"""),321.0)</f>
        <v>321</v>
      </c>
      <c r="C3" s="1">
        <f>IFERROR(__xludf.DUMMYFUNCTION("""COMPUTED_VALUE"""),325.25)</f>
        <v>325.25</v>
      </c>
      <c r="D3" s="1">
        <f>IFERROR(__xludf.DUMMYFUNCTION("""COMPUTED_VALUE"""),315.55)</f>
        <v>315.55</v>
      </c>
      <c r="E3" s="1">
        <f>IFERROR(__xludf.DUMMYFUNCTION("""COMPUTED_VALUE"""),317.25)</f>
        <v>317.25</v>
      </c>
      <c r="F3" s="1">
        <f>IFERROR(__xludf.DUMMYFUNCTION("""COMPUTED_VALUE"""),4521527.0)</f>
        <v>4521527</v>
      </c>
    </row>
    <row r="4">
      <c r="A4" s="2">
        <f>IFERROR(__xludf.DUMMYFUNCTION("""COMPUTED_VALUE"""),43104.66666666667)</f>
        <v>43104.66667</v>
      </c>
      <c r="B4" s="1">
        <f>IFERROR(__xludf.DUMMYFUNCTION("""COMPUTED_VALUE"""),312.87)</f>
        <v>312.87</v>
      </c>
      <c r="C4" s="1">
        <f>IFERROR(__xludf.DUMMYFUNCTION("""COMPUTED_VALUE"""),318.55)</f>
        <v>318.55</v>
      </c>
      <c r="D4" s="1">
        <f>IFERROR(__xludf.DUMMYFUNCTION("""COMPUTED_VALUE"""),305.68)</f>
        <v>305.68</v>
      </c>
      <c r="E4" s="1">
        <f>IFERROR(__xludf.DUMMYFUNCTION("""COMPUTED_VALUE"""),314.62)</f>
        <v>314.62</v>
      </c>
      <c r="F4" s="1">
        <f>IFERROR(__xludf.DUMMYFUNCTION("""COMPUTED_VALUE"""),9946304.0)</f>
        <v>9946304</v>
      </c>
    </row>
    <row r="5">
      <c r="A5" s="2">
        <f>IFERROR(__xludf.DUMMYFUNCTION("""COMPUTED_VALUE"""),43105.66666666667)</f>
        <v>43105.66667</v>
      </c>
      <c r="B5" s="1">
        <f>IFERROR(__xludf.DUMMYFUNCTION("""COMPUTED_VALUE"""),316.62)</f>
        <v>316.62</v>
      </c>
      <c r="C5" s="1">
        <f>IFERROR(__xludf.DUMMYFUNCTION("""COMPUTED_VALUE"""),317.24)</f>
        <v>317.24</v>
      </c>
      <c r="D5" s="1">
        <f>IFERROR(__xludf.DUMMYFUNCTION("""COMPUTED_VALUE"""),312.0)</f>
        <v>312</v>
      </c>
      <c r="E5" s="1">
        <f>IFERROR(__xludf.DUMMYFUNCTION("""COMPUTED_VALUE"""),316.58)</f>
        <v>316.58</v>
      </c>
      <c r="F5" s="1">
        <f>IFERROR(__xludf.DUMMYFUNCTION("""COMPUTED_VALUE"""),4591180.0)</f>
        <v>4591180</v>
      </c>
    </row>
    <row r="6">
      <c r="A6" s="2">
        <f>IFERROR(__xludf.DUMMYFUNCTION("""COMPUTED_VALUE"""),43108.66666666667)</f>
        <v>43108.66667</v>
      </c>
      <c r="B6" s="1">
        <f>IFERROR(__xludf.DUMMYFUNCTION("""COMPUTED_VALUE"""),316.0)</f>
        <v>316</v>
      </c>
      <c r="C6" s="1">
        <f>IFERROR(__xludf.DUMMYFUNCTION("""COMPUTED_VALUE"""),337.02)</f>
        <v>337.02</v>
      </c>
      <c r="D6" s="1">
        <f>IFERROR(__xludf.DUMMYFUNCTION("""COMPUTED_VALUE"""),315.5)</f>
        <v>315.5</v>
      </c>
      <c r="E6" s="1">
        <f>IFERROR(__xludf.DUMMYFUNCTION("""COMPUTED_VALUE"""),336.41)</f>
        <v>336.41</v>
      </c>
      <c r="F6" s="1">
        <f>IFERROR(__xludf.DUMMYFUNCTION("""COMPUTED_VALUE"""),9859435.0)</f>
        <v>9859435</v>
      </c>
    </row>
    <row r="7">
      <c r="A7" s="2">
        <f>IFERROR(__xludf.DUMMYFUNCTION("""COMPUTED_VALUE"""),43109.66666666667)</f>
        <v>43109.66667</v>
      </c>
      <c r="B7" s="1">
        <f>IFERROR(__xludf.DUMMYFUNCTION("""COMPUTED_VALUE"""),335.16)</f>
        <v>335.16</v>
      </c>
      <c r="C7" s="1">
        <f>IFERROR(__xludf.DUMMYFUNCTION("""COMPUTED_VALUE"""),338.8)</f>
        <v>338.8</v>
      </c>
      <c r="D7" s="1">
        <f>IFERROR(__xludf.DUMMYFUNCTION("""COMPUTED_VALUE"""),327.4)</f>
        <v>327.4</v>
      </c>
      <c r="E7" s="1">
        <f>IFERROR(__xludf.DUMMYFUNCTION("""COMPUTED_VALUE"""),333.69)</f>
        <v>333.69</v>
      </c>
      <c r="F7" s="1">
        <f>IFERROR(__xludf.DUMMYFUNCTION("""COMPUTED_VALUE"""),7146631.0)</f>
        <v>7146631</v>
      </c>
    </row>
    <row r="8">
      <c r="A8" s="2">
        <f>IFERROR(__xludf.DUMMYFUNCTION("""COMPUTED_VALUE"""),43110.66666666667)</f>
        <v>43110.66667</v>
      </c>
      <c r="B8" s="1">
        <f>IFERROR(__xludf.DUMMYFUNCTION("""COMPUTED_VALUE"""),332.2)</f>
        <v>332.2</v>
      </c>
      <c r="C8" s="1">
        <f>IFERROR(__xludf.DUMMYFUNCTION("""COMPUTED_VALUE"""),337.0)</f>
        <v>337</v>
      </c>
      <c r="D8" s="1">
        <f>IFERROR(__xludf.DUMMYFUNCTION("""COMPUTED_VALUE"""),330.0)</f>
        <v>330</v>
      </c>
      <c r="E8" s="1">
        <f>IFERROR(__xludf.DUMMYFUNCTION("""COMPUTED_VALUE"""),334.8)</f>
        <v>334.8</v>
      </c>
      <c r="F8" s="1">
        <f>IFERROR(__xludf.DUMMYFUNCTION("""COMPUTED_VALUE"""),4309926.0)</f>
        <v>4309926</v>
      </c>
    </row>
    <row r="9">
      <c r="A9" s="2">
        <f>IFERROR(__xludf.DUMMYFUNCTION("""COMPUTED_VALUE"""),43111.66666666667)</f>
        <v>43111.66667</v>
      </c>
      <c r="B9" s="1">
        <f>IFERROR(__xludf.DUMMYFUNCTION("""COMPUTED_VALUE"""),335.24)</f>
        <v>335.24</v>
      </c>
      <c r="C9" s="1">
        <f>IFERROR(__xludf.DUMMYFUNCTION("""COMPUTED_VALUE"""),344.81)</f>
        <v>344.81</v>
      </c>
      <c r="D9" s="1">
        <f>IFERROR(__xludf.DUMMYFUNCTION("""COMPUTED_VALUE"""),333.26)</f>
        <v>333.26</v>
      </c>
      <c r="E9" s="1">
        <f>IFERROR(__xludf.DUMMYFUNCTION("""COMPUTED_VALUE"""),337.95)</f>
        <v>337.95</v>
      </c>
      <c r="F9" s="1">
        <f>IFERROR(__xludf.DUMMYFUNCTION("""COMPUTED_VALUE"""),6645484.0)</f>
        <v>6645484</v>
      </c>
    </row>
    <row r="10">
      <c r="A10" s="2">
        <f>IFERROR(__xludf.DUMMYFUNCTION("""COMPUTED_VALUE"""),43112.66666666667)</f>
        <v>43112.66667</v>
      </c>
      <c r="B10" s="1">
        <f>IFERROR(__xludf.DUMMYFUNCTION("""COMPUTED_VALUE"""),338.63)</f>
        <v>338.63</v>
      </c>
      <c r="C10" s="1">
        <f>IFERROR(__xludf.DUMMYFUNCTION("""COMPUTED_VALUE"""),340.41)</f>
        <v>340.41</v>
      </c>
      <c r="D10" s="1">
        <f>IFERROR(__xludf.DUMMYFUNCTION("""COMPUTED_VALUE"""),333.67)</f>
        <v>333.67</v>
      </c>
      <c r="E10" s="1">
        <f>IFERROR(__xludf.DUMMYFUNCTION("""COMPUTED_VALUE"""),336.22)</f>
        <v>336.22</v>
      </c>
      <c r="F10" s="1">
        <f>IFERROR(__xludf.DUMMYFUNCTION("""COMPUTED_VALUE"""),4825059.0)</f>
        <v>4825059</v>
      </c>
    </row>
    <row r="11">
      <c r="A11" s="2">
        <f>IFERROR(__xludf.DUMMYFUNCTION("""COMPUTED_VALUE"""),43116.66666666667)</f>
        <v>43116.66667</v>
      </c>
      <c r="B11" s="1">
        <f>IFERROR(__xludf.DUMMYFUNCTION("""COMPUTED_VALUE"""),337.54)</f>
        <v>337.54</v>
      </c>
      <c r="C11" s="1">
        <f>IFERROR(__xludf.DUMMYFUNCTION("""COMPUTED_VALUE"""),345.0)</f>
        <v>345</v>
      </c>
      <c r="D11" s="1">
        <f>IFERROR(__xludf.DUMMYFUNCTION("""COMPUTED_VALUE"""),334.8)</f>
        <v>334.8</v>
      </c>
      <c r="E11" s="1">
        <f>IFERROR(__xludf.DUMMYFUNCTION("""COMPUTED_VALUE"""),340.06)</f>
        <v>340.06</v>
      </c>
      <c r="F11" s="1">
        <f>IFERROR(__xludf.DUMMYFUNCTION("""COMPUTED_VALUE"""),6474251.0)</f>
        <v>6474251</v>
      </c>
    </row>
    <row r="12">
      <c r="A12" s="2">
        <f>IFERROR(__xludf.DUMMYFUNCTION("""COMPUTED_VALUE"""),43117.66666666667)</f>
        <v>43117.66667</v>
      </c>
      <c r="B12" s="1">
        <f>IFERROR(__xludf.DUMMYFUNCTION("""COMPUTED_VALUE"""),340.47)</f>
        <v>340.47</v>
      </c>
      <c r="C12" s="1">
        <f>IFERROR(__xludf.DUMMYFUNCTION("""COMPUTED_VALUE"""),349.0)</f>
        <v>349</v>
      </c>
      <c r="D12" s="1">
        <f>IFERROR(__xludf.DUMMYFUNCTION("""COMPUTED_VALUE"""),339.75)</f>
        <v>339.75</v>
      </c>
      <c r="E12" s="1">
        <f>IFERROR(__xludf.DUMMYFUNCTION("""COMPUTED_VALUE"""),347.16)</f>
        <v>347.16</v>
      </c>
      <c r="F12" s="1">
        <f>IFERROR(__xludf.DUMMYFUNCTION("""COMPUTED_VALUE"""),7103505.0)</f>
        <v>7103505</v>
      </c>
    </row>
    <row r="13">
      <c r="A13" s="2">
        <f>IFERROR(__xludf.DUMMYFUNCTION("""COMPUTED_VALUE"""),43118.66666666667)</f>
        <v>43118.66667</v>
      </c>
      <c r="B13" s="1">
        <f>IFERROR(__xludf.DUMMYFUNCTION("""COMPUTED_VALUE"""),345.67)</f>
        <v>345.67</v>
      </c>
      <c r="C13" s="1">
        <f>IFERROR(__xludf.DUMMYFUNCTION("""COMPUTED_VALUE"""),352.3)</f>
        <v>352.3</v>
      </c>
      <c r="D13" s="1">
        <f>IFERROR(__xludf.DUMMYFUNCTION("""COMPUTED_VALUE"""),343.74)</f>
        <v>343.74</v>
      </c>
      <c r="E13" s="1">
        <f>IFERROR(__xludf.DUMMYFUNCTION("""COMPUTED_VALUE"""),344.57)</f>
        <v>344.57</v>
      </c>
      <c r="F13" s="1">
        <f>IFERROR(__xludf.DUMMYFUNCTION("""COMPUTED_VALUE"""),5685845.0)</f>
        <v>5685845</v>
      </c>
    </row>
    <row r="14">
      <c r="A14" s="2">
        <f>IFERROR(__xludf.DUMMYFUNCTION("""COMPUTED_VALUE"""),43119.66666666667)</f>
        <v>43119.66667</v>
      </c>
      <c r="B14" s="1">
        <f>IFERROR(__xludf.DUMMYFUNCTION("""COMPUTED_VALUE"""),345.0)</f>
        <v>345</v>
      </c>
      <c r="C14" s="1">
        <f>IFERROR(__xludf.DUMMYFUNCTION("""COMPUTED_VALUE"""),350.59)</f>
        <v>350.59</v>
      </c>
      <c r="D14" s="1">
        <f>IFERROR(__xludf.DUMMYFUNCTION("""COMPUTED_VALUE"""),342.6)</f>
        <v>342.6</v>
      </c>
      <c r="E14" s="1">
        <f>IFERROR(__xludf.DUMMYFUNCTION("""COMPUTED_VALUE"""),350.02)</f>
        <v>350.02</v>
      </c>
      <c r="F14" s="1">
        <f>IFERROR(__xludf.DUMMYFUNCTION("""COMPUTED_VALUE"""),4888303.0)</f>
        <v>4888303</v>
      </c>
    </row>
    <row r="15">
      <c r="A15" s="2">
        <f>IFERROR(__xludf.DUMMYFUNCTION("""COMPUTED_VALUE"""),43122.66666666667)</f>
        <v>43122.66667</v>
      </c>
      <c r="B15" s="1">
        <f>IFERROR(__xludf.DUMMYFUNCTION("""COMPUTED_VALUE"""),349.4)</f>
        <v>349.4</v>
      </c>
      <c r="C15" s="1">
        <f>IFERROR(__xludf.DUMMYFUNCTION("""COMPUTED_VALUE"""),357.83)</f>
        <v>357.83</v>
      </c>
      <c r="D15" s="1">
        <f>IFERROR(__xludf.DUMMYFUNCTION("""COMPUTED_VALUE"""),349.2)</f>
        <v>349.2</v>
      </c>
      <c r="E15" s="1">
        <f>IFERROR(__xludf.DUMMYFUNCTION("""COMPUTED_VALUE"""),351.56)</f>
        <v>351.56</v>
      </c>
      <c r="F15" s="1">
        <f>IFERROR(__xludf.DUMMYFUNCTION("""COMPUTED_VALUE"""),6210360.0)</f>
        <v>6210360</v>
      </c>
    </row>
    <row r="16">
      <c r="A16" s="2">
        <f>IFERROR(__xludf.DUMMYFUNCTION("""COMPUTED_VALUE"""),43123.66666666667)</f>
        <v>43123.66667</v>
      </c>
      <c r="B16" s="1">
        <f>IFERROR(__xludf.DUMMYFUNCTION("""COMPUTED_VALUE"""),360.0)</f>
        <v>360</v>
      </c>
      <c r="C16" s="1">
        <f>IFERROR(__xludf.DUMMYFUNCTION("""COMPUTED_VALUE"""),360.5)</f>
        <v>360.5</v>
      </c>
      <c r="D16" s="1">
        <f>IFERROR(__xludf.DUMMYFUNCTION("""COMPUTED_VALUE"""),351.0)</f>
        <v>351</v>
      </c>
      <c r="E16" s="1">
        <f>IFERROR(__xludf.DUMMYFUNCTION("""COMPUTED_VALUE"""),352.79)</f>
        <v>352.79</v>
      </c>
      <c r="F16" s="1">
        <f>IFERROR(__xludf.DUMMYFUNCTION("""COMPUTED_VALUE"""),5465414.0)</f>
        <v>5465414</v>
      </c>
    </row>
    <row r="17">
      <c r="A17" s="2">
        <f>IFERROR(__xludf.DUMMYFUNCTION("""COMPUTED_VALUE"""),43124.66666666667)</f>
        <v>43124.66667</v>
      </c>
      <c r="B17" s="1">
        <f>IFERROR(__xludf.DUMMYFUNCTION("""COMPUTED_VALUE"""),354.58)</f>
        <v>354.58</v>
      </c>
      <c r="C17" s="1">
        <f>IFERROR(__xludf.DUMMYFUNCTION("""COMPUTED_VALUE"""),354.75)</f>
        <v>354.75</v>
      </c>
      <c r="D17" s="1">
        <f>IFERROR(__xludf.DUMMYFUNCTION("""COMPUTED_VALUE"""),343.52)</f>
        <v>343.52</v>
      </c>
      <c r="E17" s="1">
        <f>IFERROR(__xludf.DUMMYFUNCTION("""COMPUTED_VALUE"""),345.89)</f>
        <v>345.89</v>
      </c>
      <c r="F17" s="1">
        <f>IFERROR(__xludf.DUMMYFUNCTION("""COMPUTED_VALUE"""),5287478.0)</f>
        <v>5287478</v>
      </c>
    </row>
    <row r="18">
      <c r="A18" s="2">
        <f>IFERROR(__xludf.DUMMYFUNCTION("""COMPUTED_VALUE"""),43125.66666666667)</f>
        <v>43125.66667</v>
      </c>
      <c r="B18" s="1">
        <f>IFERROR(__xludf.DUMMYFUNCTION("""COMPUTED_VALUE"""),348.27)</f>
        <v>348.27</v>
      </c>
      <c r="C18" s="1">
        <f>IFERROR(__xludf.DUMMYFUNCTION("""COMPUTED_VALUE"""),349.2)</f>
        <v>349.2</v>
      </c>
      <c r="D18" s="1">
        <f>IFERROR(__xludf.DUMMYFUNCTION("""COMPUTED_VALUE"""),336.4)</f>
        <v>336.4</v>
      </c>
      <c r="E18" s="1">
        <f>IFERROR(__xludf.DUMMYFUNCTION("""COMPUTED_VALUE"""),337.64)</f>
        <v>337.64</v>
      </c>
      <c r="F18" s="1">
        <f>IFERROR(__xludf.DUMMYFUNCTION("""COMPUTED_VALUE"""),6740303.0)</f>
        <v>6740303</v>
      </c>
    </row>
    <row r="19">
      <c r="A19" s="2">
        <f>IFERROR(__xludf.DUMMYFUNCTION("""COMPUTED_VALUE"""),43126.66666666667)</f>
        <v>43126.66667</v>
      </c>
      <c r="B19" s="1">
        <f>IFERROR(__xludf.DUMMYFUNCTION("""COMPUTED_VALUE"""),341.5)</f>
        <v>341.5</v>
      </c>
      <c r="C19" s="1">
        <f>IFERROR(__xludf.DUMMYFUNCTION("""COMPUTED_VALUE"""),344.0)</f>
        <v>344</v>
      </c>
      <c r="D19" s="1">
        <f>IFERROR(__xludf.DUMMYFUNCTION("""COMPUTED_VALUE"""),335.71)</f>
        <v>335.71</v>
      </c>
      <c r="E19" s="1">
        <f>IFERROR(__xludf.DUMMYFUNCTION("""COMPUTED_VALUE"""),342.85)</f>
        <v>342.85</v>
      </c>
      <c r="F19" s="1">
        <f>IFERROR(__xludf.DUMMYFUNCTION("""COMPUTED_VALUE"""),4539356.0)</f>
        <v>4539356</v>
      </c>
    </row>
    <row r="20">
      <c r="A20" s="2">
        <f>IFERROR(__xludf.DUMMYFUNCTION("""COMPUTED_VALUE"""),43129.66666666667)</f>
        <v>43129.66667</v>
      </c>
      <c r="B20" s="1">
        <f>IFERROR(__xludf.DUMMYFUNCTION("""COMPUTED_VALUE"""),339.85)</f>
        <v>339.85</v>
      </c>
      <c r="C20" s="1">
        <f>IFERROR(__xludf.DUMMYFUNCTION("""COMPUTED_VALUE"""),350.85)</f>
        <v>350.85</v>
      </c>
      <c r="D20" s="1">
        <f>IFERROR(__xludf.DUMMYFUNCTION("""COMPUTED_VALUE"""),338.28)</f>
        <v>338.28</v>
      </c>
      <c r="E20" s="1">
        <f>IFERROR(__xludf.DUMMYFUNCTION("""COMPUTED_VALUE"""),349.53)</f>
        <v>349.53</v>
      </c>
      <c r="F20" s="1">
        <f>IFERROR(__xludf.DUMMYFUNCTION("""COMPUTED_VALUE"""),4747149.0)</f>
        <v>4747149</v>
      </c>
    </row>
    <row r="21">
      <c r="A21" s="2">
        <f>IFERROR(__xludf.DUMMYFUNCTION("""COMPUTED_VALUE"""),43130.66666666667)</f>
        <v>43130.66667</v>
      </c>
      <c r="B21" s="1">
        <f>IFERROR(__xludf.DUMMYFUNCTION("""COMPUTED_VALUE"""),345.14)</f>
        <v>345.14</v>
      </c>
      <c r="C21" s="1">
        <f>IFERROR(__xludf.DUMMYFUNCTION("""COMPUTED_VALUE"""),348.27)</f>
        <v>348.27</v>
      </c>
      <c r="D21" s="1">
        <f>IFERROR(__xludf.DUMMYFUNCTION("""COMPUTED_VALUE"""),342.17)</f>
        <v>342.17</v>
      </c>
      <c r="E21" s="1">
        <f>IFERROR(__xludf.DUMMYFUNCTION("""COMPUTED_VALUE"""),345.82)</f>
        <v>345.82</v>
      </c>
      <c r="F21" s="1">
        <f>IFERROR(__xludf.DUMMYFUNCTION("""COMPUTED_VALUE"""),4717700.0)</f>
        <v>4717700</v>
      </c>
    </row>
    <row r="22">
      <c r="A22" s="2">
        <f>IFERROR(__xludf.DUMMYFUNCTION("""COMPUTED_VALUE"""),43131.66666666667)</f>
        <v>43131.66667</v>
      </c>
      <c r="B22" s="1">
        <f>IFERROR(__xludf.DUMMYFUNCTION("""COMPUTED_VALUE"""),347.51)</f>
        <v>347.51</v>
      </c>
      <c r="C22" s="1">
        <f>IFERROR(__xludf.DUMMYFUNCTION("""COMPUTED_VALUE"""),356.19)</f>
        <v>356.19</v>
      </c>
      <c r="D22" s="1">
        <f>IFERROR(__xludf.DUMMYFUNCTION("""COMPUTED_VALUE"""),345.19)</f>
        <v>345.19</v>
      </c>
      <c r="E22" s="1">
        <f>IFERROR(__xludf.DUMMYFUNCTION("""COMPUTED_VALUE"""),354.31)</f>
        <v>354.31</v>
      </c>
      <c r="F22" s="1">
        <f>IFERROR(__xludf.DUMMYFUNCTION("""COMPUTED_VALUE"""),6214069.0)</f>
        <v>6214069</v>
      </c>
    </row>
    <row r="23">
      <c r="A23" s="2">
        <f>IFERROR(__xludf.DUMMYFUNCTION("""COMPUTED_VALUE"""),43132.66666666667)</f>
        <v>43132.66667</v>
      </c>
      <c r="B23" s="1">
        <f>IFERROR(__xludf.DUMMYFUNCTION("""COMPUTED_VALUE"""),351.0)</f>
        <v>351</v>
      </c>
      <c r="C23" s="1">
        <f>IFERROR(__xludf.DUMMYFUNCTION("""COMPUTED_VALUE"""),359.66)</f>
        <v>359.66</v>
      </c>
      <c r="D23" s="1">
        <f>IFERROR(__xludf.DUMMYFUNCTION("""COMPUTED_VALUE"""),348.63)</f>
        <v>348.63</v>
      </c>
      <c r="E23" s="1">
        <f>IFERROR(__xludf.DUMMYFUNCTION("""COMPUTED_VALUE"""),349.25)</f>
        <v>349.25</v>
      </c>
      <c r="F23" s="1">
        <f>IFERROR(__xludf.DUMMYFUNCTION("""COMPUTED_VALUE"""),4197687.0)</f>
        <v>4197687</v>
      </c>
    </row>
    <row r="24">
      <c r="A24" s="2">
        <f>IFERROR(__xludf.DUMMYFUNCTION("""COMPUTED_VALUE"""),43133.66666666667)</f>
        <v>43133.66667</v>
      </c>
      <c r="B24" s="1">
        <f>IFERROR(__xludf.DUMMYFUNCTION("""COMPUTED_VALUE"""),348.44)</f>
        <v>348.44</v>
      </c>
      <c r="C24" s="1">
        <f>IFERROR(__xludf.DUMMYFUNCTION("""COMPUTED_VALUE"""),351.95)</f>
        <v>351.95</v>
      </c>
      <c r="D24" s="1">
        <f>IFERROR(__xludf.DUMMYFUNCTION("""COMPUTED_VALUE"""),340.51)</f>
        <v>340.51</v>
      </c>
      <c r="E24" s="1">
        <f>IFERROR(__xludf.DUMMYFUNCTION("""COMPUTED_VALUE"""),343.75)</f>
        <v>343.75</v>
      </c>
      <c r="F24" s="1">
        <f>IFERROR(__xludf.DUMMYFUNCTION("""COMPUTED_VALUE"""),3704836.0)</f>
        <v>3704836</v>
      </c>
    </row>
    <row r="25">
      <c r="A25" s="2">
        <f>IFERROR(__xludf.DUMMYFUNCTION("""COMPUTED_VALUE"""),43136.66666666667)</f>
        <v>43136.66667</v>
      </c>
      <c r="B25" s="1">
        <f>IFERROR(__xludf.DUMMYFUNCTION("""COMPUTED_VALUE"""),337.97)</f>
        <v>337.97</v>
      </c>
      <c r="C25" s="1">
        <f>IFERROR(__xludf.DUMMYFUNCTION("""COMPUTED_VALUE"""),344.47)</f>
        <v>344.47</v>
      </c>
      <c r="D25" s="1">
        <f>IFERROR(__xludf.DUMMYFUNCTION("""COMPUTED_VALUE"""),333.0)</f>
        <v>333</v>
      </c>
      <c r="E25" s="1">
        <f>IFERROR(__xludf.DUMMYFUNCTION("""COMPUTED_VALUE"""),333.13)</f>
        <v>333.13</v>
      </c>
      <c r="F25" s="1">
        <f>IFERROR(__xludf.DUMMYFUNCTION("""COMPUTED_VALUE"""),4464147.0)</f>
        <v>4464147</v>
      </c>
    </row>
    <row r="26">
      <c r="A26" s="2">
        <f>IFERROR(__xludf.DUMMYFUNCTION("""COMPUTED_VALUE"""),43137.66666666667)</f>
        <v>43137.66667</v>
      </c>
      <c r="B26" s="1">
        <f>IFERROR(__xludf.DUMMYFUNCTION("""COMPUTED_VALUE"""),325.21)</f>
        <v>325.21</v>
      </c>
      <c r="C26" s="1">
        <f>IFERROR(__xludf.DUMMYFUNCTION("""COMPUTED_VALUE"""),336.22)</f>
        <v>336.22</v>
      </c>
      <c r="D26" s="1">
        <f>IFERROR(__xludf.DUMMYFUNCTION("""COMPUTED_VALUE"""),323.5)</f>
        <v>323.5</v>
      </c>
      <c r="E26" s="1">
        <f>IFERROR(__xludf.DUMMYFUNCTION("""COMPUTED_VALUE"""),333.97)</f>
        <v>333.97</v>
      </c>
      <c r="F26" s="1">
        <f>IFERROR(__xludf.DUMMYFUNCTION("""COMPUTED_VALUE"""),5088438.0)</f>
        <v>5088438</v>
      </c>
    </row>
    <row r="27">
      <c r="A27" s="2">
        <f>IFERROR(__xludf.DUMMYFUNCTION("""COMPUTED_VALUE"""),43138.66666666667)</f>
        <v>43138.66667</v>
      </c>
      <c r="B27" s="1">
        <f>IFERROR(__xludf.DUMMYFUNCTION("""COMPUTED_VALUE"""),338.99)</f>
        <v>338.99</v>
      </c>
      <c r="C27" s="1">
        <f>IFERROR(__xludf.DUMMYFUNCTION("""COMPUTED_VALUE"""),346.0)</f>
        <v>346</v>
      </c>
      <c r="D27" s="1">
        <f>IFERROR(__xludf.DUMMYFUNCTION("""COMPUTED_VALUE"""),335.66)</f>
        <v>335.66</v>
      </c>
      <c r="E27" s="1">
        <f>IFERROR(__xludf.DUMMYFUNCTION("""COMPUTED_VALUE"""),345.0)</f>
        <v>345</v>
      </c>
      <c r="F27" s="1">
        <f>IFERROR(__xludf.DUMMYFUNCTION("""COMPUTED_VALUE"""),6969239.0)</f>
        <v>6969239</v>
      </c>
    </row>
    <row r="28">
      <c r="A28" s="2">
        <f>IFERROR(__xludf.DUMMYFUNCTION("""COMPUTED_VALUE"""),43139.66666666667)</f>
        <v>43139.66667</v>
      </c>
      <c r="B28" s="1">
        <f>IFERROR(__xludf.DUMMYFUNCTION("""COMPUTED_VALUE"""),343.31)</f>
        <v>343.31</v>
      </c>
      <c r="C28" s="1">
        <f>IFERROR(__xludf.DUMMYFUNCTION("""COMPUTED_VALUE"""),348.62)</f>
        <v>348.62</v>
      </c>
      <c r="D28" s="1">
        <f>IFERROR(__xludf.DUMMYFUNCTION("""COMPUTED_VALUE"""),314.6)</f>
        <v>314.6</v>
      </c>
      <c r="E28" s="1">
        <f>IFERROR(__xludf.DUMMYFUNCTION("""COMPUTED_VALUE"""),315.23)</f>
        <v>315.23</v>
      </c>
      <c r="F28" s="1">
        <f>IFERROR(__xludf.DUMMYFUNCTION("""COMPUTED_VALUE"""),1.0314573E7)</f>
        <v>10314573</v>
      </c>
    </row>
    <row r="29">
      <c r="A29" s="2">
        <f>IFERROR(__xludf.DUMMYFUNCTION("""COMPUTED_VALUE"""),43140.66666666667)</f>
        <v>43140.66667</v>
      </c>
      <c r="B29" s="1">
        <f>IFERROR(__xludf.DUMMYFUNCTION("""COMPUTED_VALUE"""),319.93)</f>
        <v>319.93</v>
      </c>
      <c r="C29" s="1">
        <f>IFERROR(__xludf.DUMMYFUNCTION("""COMPUTED_VALUE"""),320.98)</f>
        <v>320.98</v>
      </c>
      <c r="D29" s="1">
        <f>IFERROR(__xludf.DUMMYFUNCTION("""COMPUTED_VALUE"""),294.76)</f>
        <v>294.76</v>
      </c>
      <c r="E29" s="1">
        <f>IFERROR(__xludf.DUMMYFUNCTION("""COMPUTED_VALUE"""),310.42)</f>
        <v>310.42</v>
      </c>
      <c r="F29" s="1">
        <f>IFERROR(__xludf.DUMMYFUNCTION("""COMPUTED_VALUE"""),1.2933721E7)</f>
        <v>12933721</v>
      </c>
    </row>
    <row r="30">
      <c r="A30" s="2">
        <f>IFERROR(__xludf.DUMMYFUNCTION("""COMPUTED_VALUE"""),43143.66666666667)</f>
        <v>43143.66667</v>
      </c>
      <c r="B30" s="1">
        <f>IFERROR(__xludf.DUMMYFUNCTION("""COMPUTED_VALUE"""),316.13)</f>
        <v>316.13</v>
      </c>
      <c r="C30" s="1">
        <f>IFERROR(__xludf.DUMMYFUNCTION("""COMPUTED_VALUE"""),318.08)</f>
        <v>318.08</v>
      </c>
      <c r="D30" s="1">
        <f>IFERROR(__xludf.DUMMYFUNCTION("""COMPUTED_VALUE"""),306.25)</f>
        <v>306.25</v>
      </c>
      <c r="E30" s="1">
        <f>IFERROR(__xludf.DUMMYFUNCTION("""COMPUTED_VALUE"""),315.73)</f>
        <v>315.73</v>
      </c>
      <c r="F30" s="1">
        <f>IFERROR(__xludf.DUMMYFUNCTION("""COMPUTED_VALUE"""),6227822.0)</f>
        <v>6227822</v>
      </c>
    </row>
    <row r="31">
      <c r="A31" s="2">
        <f>IFERROR(__xludf.DUMMYFUNCTION("""COMPUTED_VALUE"""),43144.66666666667)</f>
        <v>43144.66667</v>
      </c>
      <c r="B31" s="1">
        <f>IFERROR(__xludf.DUMMYFUNCTION("""COMPUTED_VALUE"""),315.02)</f>
        <v>315.02</v>
      </c>
      <c r="C31" s="1">
        <f>IFERROR(__xludf.DUMMYFUNCTION("""COMPUTED_VALUE"""),324.19)</f>
        <v>324.19</v>
      </c>
      <c r="D31" s="1">
        <f>IFERROR(__xludf.DUMMYFUNCTION("""COMPUTED_VALUE"""),312.51)</f>
        <v>312.51</v>
      </c>
      <c r="E31" s="1">
        <f>IFERROR(__xludf.DUMMYFUNCTION("""COMPUTED_VALUE"""),323.66)</f>
        <v>323.66</v>
      </c>
      <c r="F31" s="1">
        <f>IFERROR(__xludf.DUMMYFUNCTION("""COMPUTED_VALUE"""),4560231.0)</f>
        <v>4560231</v>
      </c>
    </row>
    <row r="32">
      <c r="A32" s="2">
        <f>IFERROR(__xludf.DUMMYFUNCTION("""COMPUTED_VALUE"""),43145.66666666667)</f>
        <v>43145.66667</v>
      </c>
      <c r="B32" s="1">
        <f>IFERROR(__xludf.DUMMYFUNCTION("""COMPUTED_VALUE"""),320.84)</f>
        <v>320.84</v>
      </c>
      <c r="C32" s="1">
        <f>IFERROR(__xludf.DUMMYFUNCTION("""COMPUTED_VALUE"""),326.17)</f>
        <v>326.17</v>
      </c>
      <c r="D32" s="1">
        <f>IFERROR(__xludf.DUMMYFUNCTION("""COMPUTED_VALUE"""),318.52)</f>
        <v>318.52</v>
      </c>
      <c r="E32" s="1">
        <f>IFERROR(__xludf.DUMMYFUNCTION("""COMPUTED_VALUE"""),322.31)</f>
        <v>322.31</v>
      </c>
      <c r="F32" s="1">
        <f>IFERROR(__xludf.DUMMYFUNCTION("""COMPUTED_VALUE"""),3950743.0)</f>
        <v>3950743</v>
      </c>
    </row>
    <row r="33">
      <c r="A33" s="2">
        <f>IFERROR(__xludf.DUMMYFUNCTION("""COMPUTED_VALUE"""),43146.66666666667)</f>
        <v>43146.66667</v>
      </c>
      <c r="B33" s="1">
        <f>IFERROR(__xludf.DUMMYFUNCTION("""COMPUTED_VALUE"""),324.5)</f>
        <v>324.5</v>
      </c>
      <c r="C33" s="1">
        <f>IFERROR(__xludf.DUMMYFUNCTION("""COMPUTED_VALUE"""),334.12)</f>
        <v>334.12</v>
      </c>
      <c r="D33" s="1">
        <f>IFERROR(__xludf.DUMMYFUNCTION("""COMPUTED_VALUE"""),322.4)</f>
        <v>322.4</v>
      </c>
      <c r="E33" s="1">
        <f>IFERROR(__xludf.DUMMYFUNCTION("""COMPUTED_VALUE"""),334.07)</f>
        <v>334.07</v>
      </c>
      <c r="F33" s="1">
        <f>IFERROR(__xludf.DUMMYFUNCTION("""COMPUTED_VALUE"""),5912917.0)</f>
        <v>5912917</v>
      </c>
    </row>
    <row r="34">
      <c r="A34" s="2">
        <f>IFERROR(__xludf.DUMMYFUNCTION("""COMPUTED_VALUE"""),43147.66666666667)</f>
        <v>43147.66667</v>
      </c>
      <c r="B34" s="1">
        <f>IFERROR(__xludf.DUMMYFUNCTION("""COMPUTED_VALUE"""),332.5)</f>
        <v>332.5</v>
      </c>
      <c r="C34" s="1">
        <f>IFERROR(__xludf.DUMMYFUNCTION("""COMPUTED_VALUE"""),343.12)</f>
        <v>343.12</v>
      </c>
      <c r="D34" s="1">
        <f>IFERROR(__xludf.DUMMYFUNCTION("""COMPUTED_VALUE"""),331.64)</f>
        <v>331.64</v>
      </c>
      <c r="E34" s="1">
        <f>IFERROR(__xludf.DUMMYFUNCTION("""COMPUTED_VALUE"""),335.49)</f>
        <v>335.49</v>
      </c>
      <c r="F34" s="1">
        <f>IFERROR(__xludf.DUMMYFUNCTION("""COMPUTED_VALUE"""),5642637.0)</f>
        <v>5642637</v>
      </c>
    </row>
    <row r="35">
      <c r="A35" s="2">
        <f>IFERROR(__xludf.DUMMYFUNCTION("""COMPUTED_VALUE"""),43151.66666666667)</f>
        <v>43151.66667</v>
      </c>
      <c r="B35" s="1">
        <f>IFERROR(__xludf.DUMMYFUNCTION("""COMPUTED_VALUE"""),334.47)</f>
        <v>334.47</v>
      </c>
      <c r="C35" s="1">
        <f>IFERROR(__xludf.DUMMYFUNCTION("""COMPUTED_VALUE"""),340.84)</f>
        <v>340.84</v>
      </c>
      <c r="D35" s="1">
        <f>IFERROR(__xludf.DUMMYFUNCTION("""COMPUTED_VALUE"""),331.5)</f>
        <v>331.5</v>
      </c>
      <c r="E35" s="1">
        <f>IFERROR(__xludf.DUMMYFUNCTION("""COMPUTED_VALUE"""),334.77)</f>
        <v>334.77</v>
      </c>
      <c r="F35" s="1">
        <f>IFERROR(__xludf.DUMMYFUNCTION("""COMPUTED_VALUE"""),4009435.0)</f>
        <v>4009435</v>
      </c>
    </row>
    <row r="36">
      <c r="A36" s="2">
        <f>IFERROR(__xludf.DUMMYFUNCTION("""COMPUTED_VALUE"""),43152.66666666667)</f>
        <v>43152.66667</v>
      </c>
      <c r="B36" s="1">
        <f>IFERROR(__xludf.DUMMYFUNCTION("""COMPUTED_VALUE"""),336.03)</f>
        <v>336.03</v>
      </c>
      <c r="C36" s="1">
        <f>IFERROR(__xludf.DUMMYFUNCTION("""COMPUTED_VALUE"""),339.69)</f>
        <v>339.69</v>
      </c>
      <c r="D36" s="1">
        <f>IFERROR(__xludf.DUMMYFUNCTION("""COMPUTED_VALUE"""),333.17)</f>
        <v>333.17</v>
      </c>
      <c r="E36" s="1">
        <f>IFERROR(__xludf.DUMMYFUNCTION("""COMPUTED_VALUE"""),333.3)</f>
        <v>333.3</v>
      </c>
      <c r="F36" s="1">
        <f>IFERROR(__xludf.DUMMYFUNCTION("""COMPUTED_VALUE"""),3219649.0)</f>
        <v>3219649</v>
      </c>
    </row>
    <row r="37">
      <c r="A37" s="2">
        <f>IFERROR(__xludf.DUMMYFUNCTION("""COMPUTED_VALUE"""),43153.66666666667)</f>
        <v>43153.66667</v>
      </c>
      <c r="B37" s="1">
        <f>IFERROR(__xludf.DUMMYFUNCTION("""COMPUTED_VALUE"""),335.53)</f>
        <v>335.53</v>
      </c>
      <c r="C37" s="1">
        <f>IFERROR(__xludf.DUMMYFUNCTION("""COMPUTED_VALUE"""),347.44)</f>
        <v>347.44</v>
      </c>
      <c r="D37" s="1">
        <f>IFERROR(__xludf.DUMMYFUNCTION("""COMPUTED_VALUE"""),334.75)</f>
        <v>334.75</v>
      </c>
      <c r="E37" s="1">
        <f>IFERROR(__xludf.DUMMYFUNCTION("""COMPUTED_VALUE"""),346.17)</f>
        <v>346.17</v>
      </c>
      <c r="F37" s="1">
        <f>IFERROR(__xludf.DUMMYFUNCTION("""COMPUTED_VALUE"""),6969808.0)</f>
        <v>6969808</v>
      </c>
    </row>
    <row r="38">
      <c r="A38" s="2">
        <f>IFERROR(__xludf.DUMMYFUNCTION("""COMPUTED_VALUE"""),43154.66666666667)</f>
        <v>43154.66667</v>
      </c>
      <c r="B38" s="1">
        <f>IFERROR(__xludf.DUMMYFUNCTION("""COMPUTED_VALUE"""),347.83)</f>
        <v>347.83</v>
      </c>
      <c r="C38" s="1">
        <f>IFERROR(__xludf.DUMMYFUNCTION("""COMPUTED_VALUE"""),354.99)</f>
        <v>354.99</v>
      </c>
      <c r="D38" s="1">
        <f>IFERROR(__xludf.DUMMYFUNCTION("""COMPUTED_VALUE"""),347.1)</f>
        <v>347.1</v>
      </c>
      <c r="E38" s="1">
        <f>IFERROR(__xludf.DUMMYFUNCTION("""COMPUTED_VALUE"""),352.05)</f>
        <v>352.05</v>
      </c>
      <c r="F38" s="1">
        <f>IFERROR(__xludf.DUMMYFUNCTION("""COMPUTED_VALUE"""),5817387.0)</f>
        <v>5817387</v>
      </c>
    </row>
    <row r="39">
      <c r="A39" s="2">
        <f>IFERROR(__xludf.DUMMYFUNCTION("""COMPUTED_VALUE"""),43157.66666666667)</f>
        <v>43157.66667</v>
      </c>
      <c r="B39" s="1">
        <f>IFERROR(__xludf.DUMMYFUNCTION("""COMPUTED_VALUE"""),353.5)</f>
        <v>353.5</v>
      </c>
      <c r="C39" s="1">
        <f>IFERROR(__xludf.DUMMYFUNCTION("""COMPUTED_VALUE"""),359.0)</f>
        <v>359</v>
      </c>
      <c r="D39" s="1">
        <f>IFERROR(__xludf.DUMMYFUNCTION("""COMPUTED_VALUE"""),352.36)</f>
        <v>352.36</v>
      </c>
      <c r="E39" s="1">
        <f>IFERROR(__xludf.DUMMYFUNCTION("""COMPUTED_VALUE"""),357.42)</f>
        <v>357.42</v>
      </c>
      <c r="F39" s="1">
        <f>IFERROR(__xludf.DUMMYFUNCTION("""COMPUTED_VALUE"""),4339985.0)</f>
        <v>4339985</v>
      </c>
    </row>
    <row r="40">
      <c r="A40" s="2">
        <f>IFERROR(__xludf.DUMMYFUNCTION("""COMPUTED_VALUE"""),43158.66666666667)</f>
        <v>43158.66667</v>
      </c>
      <c r="B40" s="1">
        <f>IFERROR(__xludf.DUMMYFUNCTION("""COMPUTED_VALUE"""),356.25)</f>
        <v>356.25</v>
      </c>
      <c r="C40" s="1">
        <f>IFERROR(__xludf.DUMMYFUNCTION("""COMPUTED_VALUE"""),359.99)</f>
        <v>359.99</v>
      </c>
      <c r="D40" s="1">
        <f>IFERROR(__xludf.DUMMYFUNCTION("""COMPUTED_VALUE"""),350.01)</f>
        <v>350.01</v>
      </c>
      <c r="E40" s="1">
        <f>IFERROR(__xludf.DUMMYFUNCTION("""COMPUTED_VALUE"""),350.99)</f>
        <v>350.99</v>
      </c>
      <c r="F40" s="1">
        <f>IFERROR(__xludf.DUMMYFUNCTION("""COMPUTED_VALUE"""),4797419.0)</f>
        <v>4797419</v>
      </c>
    </row>
    <row r="41">
      <c r="A41" s="2">
        <f>IFERROR(__xludf.DUMMYFUNCTION("""COMPUTED_VALUE"""),43159.66666666667)</f>
        <v>43159.66667</v>
      </c>
      <c r="B41" s="1">
        <f>IFERROR(__xludf.DUMMYFUNCTION("""COMPUTED_VALUE"""),352.57)</f>
        <v>352.57</v>
      </c>
      <c r="C41" s="1">
        <f>IFERROR(__xludf.DUMMYFUNCTION("""COMPUTED_VALUE"""),355.24)</f>
        <v>355.24</v>
      </c>
      <c r="D41" s="1">
        <f>IFERROR(__xludf.DUMMYFUNCTION("""COMPUTED_VALUE"""),342.22)</f>
        <v>342.22</v>
      </c>
      <c r="E41" s="1">
        <f>IFERROR(__xludf.DUMMYFUNCTION("""COMPUTED_VALUE"""),343.06)</f>
        <v>343.06</v>
      </c>
      <c r="F41" s="1">
        <f>IFERROR(__xludf.DUMMYFUNCTION("""COMPUTED_VALUE"""),6069658.0)</f>
        <v>6069658</v>
      </c>
    </row>
    <row r="42">
      <c r="A42" s="2">
        <f>IFERROR(__xludf.DUMMYFUNCTION("""COMPUTED_VALUE"""),43160.66666666667)</f>
        <v>43160.66667</v>
      </c>
      <c r="B42" s="1">
        <f>IFERROR(__xludf.DUMMYFUNCTION("""COMPUTED_VALUE"""),345.01)</f>
        <v>345.01</v>
      </c>
      <c r="C42" s="1">
        <f>IFERROR(__xludf.DUMMYFUNCTION("""COMPUTED_VALUE"""),348.67)</f>
        <v>348.67</v>
      </c>
      <c r="D42" s="1">
        <f>IFERROR(__xludf.DUMMYFUNCTION("""COMPUTED_VALUE"""),330.07)</f>
        <v>330.07</v>
      </c>
      <c r="E42" s="1">
        <f>IFERROR(__xludf.DUMMYFUNCTION("""COMPUTED_VALUE"""),330.93)</f>
        <v>330.93</v>
      </c>
      <c r="F42" s="1">
        <f>IFERROR(__xludf.DUMMYFUNCTION("""COMPUTED_VALUE"""),6885601.0)</f>
        <v>6885601</v>
      </c>
    </row>
    <row r="43">
      <c r="A43" s="2">
        <f>IFERROR(__xludf.DUMMYFUNCTION("""COMPUTED_VALUE"""),43161.66666666667)</f>
        <v>43161.66667</v>
      </c>
      <c r="B43" s="1">
        <f>IFERROR(__xludf.DUMMYFUNCTION("""COMPUTED_VALUE"""),326.98)</f>
        <v>326.98</v>
      </c>
      <c r="C43" s="1">
        <f>IFERROR(__xludf.DUMMYFUNCTION("""COMPUTED_VALUE"""),335.22)</f>
        <v>335.22</v>
      </c>
      <c r="D43" s="1">
        <f>IFERROR(__xludf.DUMMYFUNCTION("""COMPUTED_VALUE"""),322.97)</f>
        <v>322.97</v>
      </c>
      <c r="E43" s="1">
        <f>IFERROR(__xludf.DUMMYFUNCTION("""COMPUTED_VALUE"""),335.12)</f>
        <v>335.12</v>
      </c>
      <c r="F43" s="1">
        <f>IFERROR(__xludf.DUMMYFUNCTION("""COMPUTED_VALUE"""),5092829.0)</f>
        <v>5092829</v>
      </c>
    </row>
    <row r="44">
      <c r="A44" s="2">
        <f>IFERROR(__xludf.DUMMYFUNCTION("""COMPUTED_VALUE"""),43164.66666666667)</f>
        <v>43164.66667</v>
      </c>
      <c r="B44" s="1">
        <f>IFERROR(__xludf.DUMMYFUNCTION("""COMPUTED_VALUE"""),332.39)</f>
        <v>332.39</v>
      </c>
      <c r="C44" s="1">
        <f>IFERROR(__xludf.DUMMYFUNCTION("""COMPUTED_VALUE"""),337.75)</f>
        <v>337.75</v>
      </c>
      <c r="D44" s="1">
        <f>IFERROR(__xludf.DUMMYFUNCTION("""COMPUTED_VALUE"""),329.29)</f>
        <v>329.29</v>
      </c>
      <c r="E44" s="1">
        <f>IFERROR(__xludf.DUMMYFUNCTION("""COMPUTED_VALUE"""),333.35)</f>
        <v>333.35</v>
      </c>
      <c r="F44" s="1">
        <f>IFERROR(__xludf.DUMMYFUNCTION("""COMPUTED_VALUE"""),3823769.0)</f>
        <v>3823769</v>
      </c>
    </row>
    <row r="45">
      <c r="A45" s="2">
        <f>IFERROR(__xludf.DUMMYFUNCTION("""COMPUTED_VALUE"""),43165.66666666667)</f>
        <v>43165.66667</v>
      </c>
      <c r="B45" s="1">
        <f>IFERROR(__xludf.DUMMYFUNCTION("""COMPUTED_VALUE"""),333.75)</f>
        <v>333.75</v>
      </c>
      <c r="C45" s="1">
        <f>IFERROR(__xludf.DUMMYFUNCTION("""COMPUTED_VALUE"""),336.37)</f>
        <v>336.37</v>
      </c>
      <c r="D45" s="1">
        <f>IFERROR(__xludf.DUMMYFUNCTION("""COMPUTED_VALUE"""),327.03)</f>
        <v>327.03</v>
      </c>
      <c r="E45" s="1">
        <f>IFERROR(__xludf.DUMMYFUNCTION("""COMPUTED_VALUE"""),328.2)</f>
        <v>328.2</v>
      </c>
      <c r="F45" s="1">
        <f>IFERROR(__xludf.DUMMYFUNCTION("""COMPUTED_VALUE"""),4285744.0)</f>
        <v>4285744</v>
      </c>
    </row>
    <row r="46">
      <c r="A46" s="2">
        <f>IFERROR(__xludf.DUMMYFUNCTION("""COMPUTED_VALUE"""),43166.66666666667)</f>
        <v>43166.66667</v>
      </c>
      <c r="B46" s="1">
        <f>IFERROR(__xludf.DUMMYFUNCTION("""COMPUTED_VALUE"""),325.44)</f>
        <v>325.44</v>
      </c>
      <c r="C46" s="1">
        <f>IFERROR(__xludf.DUMMYFUNCTION("""COMPUTED_VALUE"""),332.5)</f>
        <v>332.5</v>
      </c>
      <c r="D46" s="1">
        <f>IFERROR(__xludf.DUMMYFUNCTION("""COMPUTED_VALUE"""),321.74)</f>
        <v>321.74</v>
      </c>
      <c r="E46" s="1">
        <f>IFERROR(__xludf.DUMMYFUNCTION("""COMPUTED_VALUE"""),332.3)</f>
        <v>332.3</v>
      </c>
      <c r="F46" s="1">
        <f>IFERROR(__xludf.DUMMYFUNCTION("""COMPUTED_VALUE"""),5007297.0)</f>
        <v>5007297</v>
      </c>
    </row>
    <row r="47">
      <c r="A47" s="2">
        <f>IFERROR(__xludf.DUMMYFUNCTION("""COMPUTED_VALUE"""),43167.66666666667)</f>
        <v>43167.66667</v>
      </c>
      <c r="B47" s="1">
        <f>IFERROR(__xludf.DUMMYFUNCTION("""COMPUTED_VALUE"""),332.86)</f>
        <v>332.86</v>
      </c>
      <c r="C47" s="1">
        <f>IFERROR(__xludf.DUMMYFUNCTION("""COMPUTED_VALUE"""),333.3)</f>
        <v>333.3</v>
      </c>
      <c r="D47" s="1">
        <f>IFERROR(__xludf.DUMMYFUNCTION("""COMPUTED_VALUE"""),326.27)</f>
        <v>326.27</v>
      </c>
      <c r="E47" s="1">
        <f>IFERROR(__xludf.DUMMYFUNCTION("""COMPUTED_VALUE"""),329.1)</f>
        <v>329.1</v>
      </c>
      <c r="F47" s="1">
        <f>IFERROR(__xludf.DUMMYFUNCTION("""COMPUTED_VALUE"""),3566244.0)</f>
        <v>3566244</v>
      </c>
    </row>
    <row r="48">
      <c r="A48" s="2">
        <f>IFERROR(__xludf.DUMMYFUNCTION("""COMPUTED_VALUE"""),43168.66666666667)</f>
        <v>43168.66667</v>
      </c>
      <c r="B48" s="1">
        <f>IFERROR(__xludf.DUMMYFUNCTION("""COMPUTED_VALUE"""),324.1)</f>
        <v>324.1</v>
      </c>
      <c r="C48" s="1">
        <f>IFERROR(__xludf.DUMMYFUNCTION("""COMPUTED_VALUE"""),328.49)</f>
        <v>328.49</v>
      </c>
      <c r="D48" s="1">
        <f>IFERROR(__xludf.DUMMYFUNCTION("""COMPUTED_VALUE"""),322.37)</f>
        <v>322.37</v>
      </c>
      <c r="E48" s="1">
        <f>IFERROR(__xludf.DUMMYFUNCTION("""COMPUTED_VALUE"""),327.17)</f>
        <v>327.17</v>
      </c>
      <c r="F48" s="1">
        <f>IFERROR(__xludf.DUMMYFUNCTION("""COMPUTED_VALUE"""),5506764.0)</f>
        <v>5506764</v>
      </c>
    </row>
    <row r="49">
      <c r="A49" s="2">
        <f>IFERROR(__xludf.DUMMYFUNCTION("""COMPUTED_VALUE"""),43171.66666666667)</f>
        <v>43171.66667</v>
      </c>
      <c r="B49" s="1">
        <f>IFERROR(__xludf.DUMMYFUNCTION("""COMPUTED_VALUE"""),328.61)</f>
        <v>328.61</v>
      </c>
      <c r="C49" s="1">
        <f>IFERROR(__xludf.DUMMYFUNCTION("""COMPUTED_VALUE"""),347.21)</f>
        <v>347.21</v>
      </c>
      <c r="D49" s="1">
        <f>IFERROR(__xludf.DUMMYFUNCTION("""COMPUTED_VALUE"""),326.5)</f>
        <v>326.5</v>
      </c>
      <c r="E49" s="1">
        <f>IFERROR(__xludf.DUMMYFUNCTION("""COMPUTED_VALUE"""),345.51)</f>
        <v>345.51</v>
      </c>
      <c r="F49" s="1">
        <f>IFERROR(__xludf.DUMMYFUNCTION("""COMPUTED_VALUE"""),8264035.0)</f>
        <v>8264035</v>
      </c>
    </row>
    <row r="50">
      <c r="A50" s="2">
        <f>IFERROR(__xludf.DUMMYFUNCTION("""COMPUTED_VALUE"""),43172.66666666667)</f>
        <v>43172.66667</v>
      </c>
      <c r="B50" s="1">
        <f>IFERROR(__xludf.DUMMYFUNCTION("""COMPUTED_VALUE"""),344.92)</f>
        <v>344.92</v>
      </c>
      <c r="C50" s="1">
        <f>IFERROR(__xludf.DUMMYFUNCTION("""COMPUTED_VALUE"""),345.12)</f>
        <v>345.12</v>
      </c>
      <c r="D50" s="1">
        <f>IFERROR(__xludf.DUMMYFUNCTION("""COMPUTED_VALUE"""),336.26)</f>
        <v>336.26</v>
      </c>
      <c r="E50" s="1">
        <f>IFERROR(__xludf.DUMMYFUNCTION("""COMPUTED_VALUE"""),341.84)</f>
        <v>341.84</v>
      </c>
      <c r="F50" s="1">
        <f>IFERROR(__xludf.DUMMYFUNCTION("""COMPUTED_VALUE"""),5965805.0)</f>
        <v>5965805</v>
      </c>
    </row>
    <row r="51">
      <c r="A51" s="2">
        <f>IFERROR(__xludf.DUMMYFUNCTION("""COMPUTED_VALUE"""),43173.66666666667)</f>
        <v>43173.66667</v>
      </c>
      <c r="B51" s="1">
        <f>IFERROR(__xludf.DUMMYFUNCTION("""COMPUTED_VALUE"""),336.76)</f>
        <v>336.76</v>
      </c>
      <c r="C51" s="1">
        <f>IFERROR(__xludf.DUMMYFUNCTION("""COMPUTED_VALUE"""),339.81)</f>
        <v>339.81</v>
      </c>
      <c r="D51" s="1">
        <f>IFERROR(__xludf.DUMMYFUNCTION("""COMPUTED_VALUE"""),323.93)</f>
        <v>323.93</v>
      </c>
      <c r="E51" s="1">
        <f>IFERROR(__xludf.DUMMYFUNCTION("""COMPUTED_VALUE"""),326.63)</f>
        <v>326.63</v>
      </c>
      <c r="F51" s="1">
        <f>IFERROR(__xludf.DUMMYFUNCTION("""COMPUTED_VALUE"""),7967370.0)</f>
        <v>7967370</v>
      </c>
    </row>
    <row r="52">
      <c r="A52" s="2">
        <f>IFERROR(__xludf.DUMMYFUNCTION("""COMPUTED_VALUE"""),43174.66666666667)</f>
        <v>43174.66667</v>
      </c>
      <c r="B52" s="1">
        <f>IFERROR(__xludf.DUMMYFUNCTION("""COMPUTED_VALUE"""),329.38)</f>
        <v>329.38</v>
      </c>
      <c r="C52" s="1">
        <f>IFERROR(__xludf.DUMMYFUNCTION("""COMPUTED_VALUE"""),332.85)</f>
        <v>332.85</v>
      </c>
      <c r="D52" s="1">
        <f>IFERROR(__xludf.DUMMYFUNCTION("""COMPUTED_VALUE"""),321.1)</f>
        <v>321.1</v>
      </c>
      <c r="E52" s="1">
        <f>IFERROR(__xludf.DUMMYFUNCTION("""COMPUTED_VALUE"""),325.6)</f>
        <v>325.6</v>
      </c>
      <c r="F52" s="1">
        <f>IFERROR(__xludf.DUMMYFUNCTION("""COMPUTED_VALUE"""),6564801.0)</f>
        <v>6564801</v>
      </c>
    </row>
    <row r="53">
      <c r="A53" s="2">
        <f>IFERROR(__xludf.DUMMYFUNCTION("""COMPUTED_VALUE"""),43175.66666666667)</f>
        <v>43175.66667</v>
      </c>
      <c r="B53" s="1">
        <f>IFERROR(__xludf.DUMMYFUNCTION("""COMPUTED_VALUE"""),325.96)</f>
        <v>325.96</v>
      </c>
      <c r="C53" s="1">
        <f>IFERROR(__xludf.DUMMYFUNCTION("""COMPUTED_VALUE"""),327.4)</f>
        <v>327.4</v>
      </c>
      <c r="D53" s="1">
        <f>IFERROR(__xludf.DUMMYFUNCTION("""COMPUTED_VALUE"""),319.07)</f>
        <v>319.07</v>
      </c>
      <c r="E53" s="1">
        <f>IFERROR(__xludf.DUMMYFUNCTION("""COMPUTED_VALUE"""),321.35)</f>
        <v>321.35</v>
      </c>
      <c r="F53" s="1">
        <f>IFERROR(__xludf.DUMMYFUNCTION("""COMPUTED_VALUE"""),6117279.0)</f>
        <v>6117279</v>
      </c>
    </row>
    <row r="54">
      <c r="A54" s="2">
        <f>IFERROR(__xludf.DUMMYFUNCTION("""COMPUTED_VALUE"""),43178.66666666667)</f>
        <v>43178.66667</v>
      </c>
      <c r="B54" s="1">
        <f>IFERROR(__xludf.DUMMYFUNCTION("""COMPUTED_VALUE"""),316.5)</f>
        <v>316.5</v>
      </c>
      <c r="C54" s="1">
        <f>IFERROR(__xludf.DUMMYFUNCTION("""COMPUTED_VALUE"""),320.75)</f>
        <v>320.75</v>
      </c>
      <c r="D54" s="1">
        <f>IFERROR(__xludf.DUMMYFUNCTION("""COMPUTED_VALUE"""),309.67)</f>
        <v>309.67</v>
      </c>
      <c r="E54" s="1">
        <f>IFERROR(__xludf.DUMMYFUNCTION("""COMPUTED_VALUE"""),313.56)</f>
        <v>313.56</v>
      </c>
      <c r="F54" s="1">
        <f>IFERROR(__xludf.DUMMYFUNCTION("""COMPUTED_VALUE"""),7484294.0)</f>
        <v>7484294</v>
      </c>
    </row>
    <row r="55">
      <c r="A55" s="2">
        <f>IFERROR(__xludf.DUMMYFUNCTION("""COMPUTED_VALUE"""),43179.66666666667)</f>
        <v>43179.66667</v>
      </c>
      <c r="B55" s="1">
        <f>IFERROR(__xludf.DUMMYFUNCTION("""COMPUTED_VALUE"""),314.87)</f>
        <v>314.87</v>
      </c>
      <c r="C55" s="1">
        <f>IFERROR(__xludf.DUMMYFUNCTION("""COMPUTED_VALUE"""),316.25)</f>
        <v>316.25</v>
      </c>
      <c r="D55" s="1">
        <f>IFERROR(__xludf.DUMMYFUNCTION("""COMPUTED_VALUE"""),308.76)</f>
        <v>308.76</v>
      </c>
      <c r="E55" s="1">
        <f>IFERROR(__xludf.DUMMYFUNCTION("""COMPUTED_VALUE"""),310.55)</f>
        <v>310.55</v>
      </c>
      <c r="F55" s="1">
        <f>IFERROR(__xludf.DUMMYFUNCTION("""COMPUTED_VALUE"""),4764293.0)</f>
        <v>4764293</v>
      </c>
    </row>
    <row r="56">
      <c r="A56" s="2">
        <f>IFERROR(__xludf.DUMMYFUNCTION("""COMPUTED_VALUE"""),43180.66666666667)</f>
        <v>43180.66667</v>
      </c>
      <c r="B56" s="1">
        <f>IFERROR(__xludf.DUMMYFUNCTION("""COMPUTED_VALUE"""),310.25)</f>
        <v>310.25</v>
      </c>
      <c r="C56" s="1">
        <f>IFERROR(__xludf.DUMMYFUNCTION("""COMPUTED_VALUE"""),322.44)</f>
        <v>322.44</v>
      </c>
      <c r="D56" s="1">
        <f>IFERROR(__xludf.DUMMYFUNCTION("""COMPUTED_VALUE"""),310.19)</f>
        <v>310.19</v>
      </c>
      <c r="E56" s="1">
        <f>IFERROR(__xludf.DUMMYFUNCTION("""COMPUTED_VALUE"""),316.53)</f>
        <v>316.53</v>
      </c>
      <c r="F56" s="1">
        <f>IFERROR(__xludf.DUMMYFUNCTION("""COMPUTED_VALUE"""),5958411.0)</f>
        <v>5958411</v>
      </c>
    </row>
    <row r="57">
      <c r="A57" s="2">
        <f>IFERROR(__xludf.DUMMYFUNCTION("""COMPUTED_VALUE"""),43181.66666666667)</f>
        <v>43181.66667</v>
      </c>
      <c r="B57" s="1">
        <f>IFERROR(__xludf.DUMMYFUNCTION("""COMPUTED_VALUE"""),313.89)</f>
        <v>313.89</v>
      </c>
      <c r="C57" s="1">
        <f>IFERROR(__xludf.DUMMYFUNCTION("""COMPUTED_VALUE"""),318.82)</f>
        <v>318.82</v>
      </c>
      <c r="D57" s="1">
        <f>IFERROR(__xludf.DUMMYFUNCTION("""COMPUTED_VALUE"""),308.18)</f>
        <v>308.18</v>
      </c>
      <c r="E57" s="1">
        <f>IFERROR(__xludf.DUMMYFUNCTION("""COMPUTED_VALUE"""),309.1)</f>
        <v>309.1</v>
      </c>
      <c r="F57" s="1">
        <f>IFERROR(__xludf.DUMMYFUNCTION("""COMPUTED_VALUE"""),4939771.0)</f>
        <v>4939771</v>
      </c>
    </row>
    <row r="58">
      <c r="A58" s="2">
        <f>IFERROR(__xludf.DUMMYFUNCTION("""COMPUTED_VALUE"""),43182.66666666667)</f>
        <v>43182.66667</v>
      </c>
      <c r="B58" s="1">
        <f>IFERROR(__xludf.DUMMYFUNCTION("""COMPUTED_VALUE"""),311.25)</f>
        <v>311.25</v>
      </c>
      <c r="C58" s="1">
        <f>IFERROR(__xludf.DUMMYFUNCTION("""COMPUTED_VALUE"""),311.61)</f>
        <v>311.61</v>
      </c>
      <c r="D58" s="1">
        <f>IFERROR(__xludf.DUMMYFUNCTION("""COMPUTED_VALUE"""),300.45)</f>
        <v>300.45</v>
      </c>
      <c r="E58" s="1">
        <f>IFERROR(__xludf.DUMMYFUNCTION("""COMPUTED_VALUE"""),301.54)</f>
        <v>301.54</v>
      </c>
      <c r="F58" s="1">
        <f>IFERROR(__xludf.DUMMYFUNCTION("""COMPUTED_VALUE"""),6654899.0)</f>
        <v>6654899</v>
      </c>
    </row>
    <row r="59">
      <c r="A59" s="2">
        <f>IFERROR(__xludf.DUMMYFUNCTION("""COMPUTED_VALUE"""),43185.66666666667)</f>
        <v>43185.66667</v>
      </c>
      <c r="B59" s="1">
        <f>IFERROR(__xludf.DUMMYFUNCTION("""COMPUTED_VALUE"""),307.34)</f>
        <v>307.34</v>
      </c>
      <c r="C59" s="1">
        <f>IFERROR(__xludf.DUMMYFUNCTION("""COMPUTED_VALUE"""),307.59)</f>
        <v>307.59</v>
      </c>
      <c r="D59" s="1">
        <f>IFERROR(__xludf.DUMMYFUNCTION("""COMPUTED_VALUE"""),291.36)</f>
        <v>291.36</v>
      </c>
      <c r="E59" s="1">
        <f>IFERROR(__xludf.DUMMYFUNCTION("""COMPUTED_VALUE"""),304.18)</f>
        <v>304.18</v>
      </c>
      <c r="F59" s="1">
        <f>IFERROR(__xludf.DUMMYFUNCTION("""COMPUTED_VALUE"""),8375175.0)</f>
        <v>8375175</v>
      </c>
    </row>
    <row r="60">
      <c r="A60" s="2">
        <f>IFERROR(__xludf.DUMMYFUNCTION("""COMPUTED_VALUE"""),43186.66666666667)</f>
        <v>43186.66667</v>
      </c>
      <c r="B60" s="1">
        <f>IFERROR(__xludf.DUMMYFUNCTION("""COMPUTED_VALUE"""),304.0)</f>
        <v>304</v>
      </c>
      <c r="C60" s="1">
        <f>IFERROR(__xludf.DUMMYFUNCTION("""COMPUTED_VALUE"""),304.27)</f>
        <v>304.27</v>
      </c>
      <c r="D60" s="1">
        <f>IFERROR(__xludf.DUMMYFUNCTION("""COMPUTED_VALUE"""),277.18)</f>
        <v>277.18</v>
      </c>
      <c r="E60" s="1">
        <f>IFERROR(__xludf.DUMMYFUNCTION("""COMPUTED_VALUE"""),279.18)</f>
        <v>279.18</v>
      </c>
      <c r="F60" s="1">
        <f>IFERROR(__xludf.DUMMYFUNCTION("""COMPUTED_VALUE"""),1.3872029E7)</f>
        <v>13872029</v>
      </c>
    </row>
    <row r="61">
      <c r="A61" s="2">
        <f>IFERROR(__xludf.DUMMYFUNCTION("""COMPUTED_VALUE"""),43187.66666666667)</f>
        <v>43187.66667</v>
      </c>
      <c r="B61" s="1">
        <f>IFERROR(__xludf.DUMMYFUNCTION("""COMPUTED_VALUE"""),264.58)</f>
        <v>264.58</v>
      </c>
      <c r="C61" s="1">
        <f>IFERROR(__xludf.DUMMYFUNCTION("""COMPUTED_VALUE"""),268.68)</f>
        <v>268.68</v>
      </c>
      <c r="D61" s="1">
        <f>IFERROR(__xludf.DUMMYFUNCTION("""COMPUTED_VALUE"""),252.1)</f>
        <v>252.1</v>
      </c>
      <c r="E61" s="1">
        <f>IFERROR(__xludf.DUMMYFUNCTION("""COMPUTED_VALUE"""),257.78)</f>
        <v>257.78</v>
      </c>
      <c r="F61" s="1">
        <f>IFERROR(__xludf.DUMMYFUNCTION("""COMPUTED_VALUE"""),2.1001437E7)</f>
        <v>21001437</v>
      </c>
    </row>
    <row r="62">
      <c r="A62" s="2">
        <f>IFERROR(__xludf.DUMMYFUNCTION("""COMPUTED_VALUE"""),43188.66666666667)</f>
        <v>43188.66667</v>
      </c>
      <c r="B62" s="1">
        <f>IFERROR(__xludf.DUMMYFUNCTION("""COMPUTED_VALUE"""),256.49)</f>
        <v>256.49</v>
      </c>
      <c r="C62" s="1">
        <f>IFERROR(__xludf.DUMMYFUNCTION("""COMPUTED_VALUE"""),270.96)</f>
        <v>270.96</v>
      </c>
      <c r="D62" s="1">
        <f>IFERROR(__xludf.DUMMYFUNCTION("""COMPUTED_VALUE"""),248.21)</f>
        <v>248.21</v>
      </c>
      <c r="E62" s="1">
        <f>IFERROR(__xludf.DUMMYFUNCTION("""COMPUTED_VALUE"""),266.13)</f>
        <v>266.13</v>
      </c>
      <c r="F62" s="1">
        <f>IFERROR(__xludf.DUMMYFUNCTION("""COMPUTED_VALUE"""),1.5170749E7)</f>
        <v>15170749</v>
      </c>
    </row>
    <row r="63">
      <c r="A63" s="2">
        <f>IFERROR(__xludf.DUMMYFUNCTION("""COMPUTED_VALUE"""),43192.66666666667)</f>
        <v>43192.66667</v>
      </c>
      <c r="B63" s="1">
        <f>IFERROR(__xludf.DUMMYFUNCTION("""COMPUTED_VALUE"""),256.26)</f>
        <v>256.26</v>
      </c>
      <c r="C63" s="1">
        <f>IFERROR(__xludf.DUMMYFUNCTION("""COMPUTED_VALUE"""),260.33)</f>
        <v>260.33</v>
      </c>
      <c r="D63" s="1">
        <f>IFERROR(__xludf.DUMMYFUNCTION("""COMPUTED_VALUE"""),244.59)</f>
        <v>244.59</v>
      </c>
      <c r="E63" s="1">
        <f>IFERROR(__xludf.DUMMYFUNCTION("""COMPUTED_VALUE"""),252.48)</f>
        <v>252.48</v>
      </c>
      <c r="F63" s="1">
        <f>IFERROR(__xludf.DUMMYFUNCTION("""COMPUTED_VALUE"""),1.6113968E7)</f>
        <v>16113968</v>
      </c>
    </row>
    <row r="64">
      <c r="A64" s="2">
        <f>IFERROR(__xludf.DUMMYFUNCTION("""COMPUTED_VALUE"""),43193.66666666667)</f>
        <v>43193.66667</v>
      </c>
      <c r="B64" s="1">
        <f>IFERROR(__xludf.DUMMYFUNCTION("""COMPUTED_VALUE"""),269.82)</f>
        <v>269.82</v>
      </c>
      <c r="C64" s="1">
        <f>IFERROR(__xludf.DUMMYFUNCTION("""COMPUTED_VALUE"""),273.35)</f>
        <v>273.35</v>
      </c>
      <c r="D64" s="1">
        <f>IFERROR(__xludf.DUMMYFUNCTION("""COMPUTED_VALUE"""),254.49)</f>
        <v>254.49</v>
      </c>
      <c r="E64" s="1">
        <f>IFERROR(__xludf.DUMMYFUNCTION("""COMPUTED_VALUE"""),267.53)</f>
        <v>267.53</v>
      </c>
      <c r="F64" s="1">
        <f>IFERROR(__xludf.DUMMYFUNCTION("""COMPUTED_VALUE"""),1.8844384E7)</f>
        <v>18844384</v>
      </c>
    </row>
    <row r="65">
      <c r="A65" s="2">
        <f>IFERROR(__xludf.DUMMYFUNCTION("""COMPUTED_VALUE"""),43194.66666666667)</f>
        <v>43194.66667</v>
      </c>
      <c r="B65" s="1">
        <f>IFERROR(__xludf.DUMMYFUNCTION("""COMPUTED_VALUE"""),252.78)</f>
        <v>252.78</v>
      </c>
      <c r="C65" s="1">
        <f>IFERROR(__xludf.DUMMYFUNCTION("""COMPUTED_VALUE"""),288.37)</f>
        <v>288.37</v>
      </c>
      <c r="D65" s="1">
        <f>IFERROR(__xludf.DUMMYFUNCTION("""COMPUTED_VALUE"""),252.0)</f>
        <v>252</v>
      </c>
      <c r="E65" s="1">
        <f>IFERROR(__xludf.DUMMYFUNCTION("""COMPUTED_VALUE"""),286.94)</f>
        <v>286.94</v>
      </c>
      <c r="F65" s="1">
        <f>IFERROR(__xludf.DUMMYFUNCTION("""COMPUTED_VALUE"""),1.9896746E7)</f>
        <v>19896746</v>
      </c>
    </row>
    <row r="66">
      <c r="A66" s="2">
        <f>IFERROR(__xludf.DUMMYFUNCTION("""COMPUTED_VALUE"""),43195.66666666667)</f>
        <v>43195.66667</v>
      </c>
      <c r="B66" s="1">
        <f>IFERROR(__xludf.DUMMYFUNCTION("""COMPUTED_VALUE"""),289.34)</f>
        <v>289.34</v>
      </c>
      <c r="C66" s="1">
        <f>IFERROR(__xludf.DUMMYFUNCTION("""COMPUTED_VALUE"""),306.26)</f>
        <v>306.26</v>
      </c>
      <c r="D66" s="1">
        <f>IFERROR(__xludf.DUMMYFUNCTION("""COMPUTED_VALUE"""),288.2)</f>
        <v>288.2</v>
      </c>
      <c r="E66" s="1">
        <f>IFERROR(__xludf.DUMMYFUNCTION("""COMPUTED_VALUE"""),305.72)</f>
        <v>305.72</v>
      </c>
      <c r="F66" s="1">
        <f>IFERROR(__xludf.DUMMYFUNCTION("""COMPUTED_VALUE"""),1.9121101E7)</f>
        <v>19121101</v>
      </c>
    </row>
    <row r="67">
      <c r="A67" s="2">
        <f>IFERROR(__xludf.DUMMYFUNCTION("""COMPUTED_VALUE"""),43196.66666666667)</f>
        <v>43196.66667</v>
      </c>
      <c r="B67" s="1">
        <f>IFERROR(__xludf.DUMMYFUNCTION("""COMPUTED_VALUE"""),301.0)</f>
        <v>301</v>
      </c>
      <c r="C67" s="1">
        <f>IFERROR(__xludf.DUMMYFUNCTION("""COMPUTED_VALUE"""),309.28)</f>
        <v>309.28</v>
      </c>
      <c r="D67" s="1">
        <f>IFERROR(__xludf.DUMMYFUNCTION("""COMPUTED_VALUE"""),295.5)</f>
        <v>295.5</v>
      </c>
      <c r="E67" s="1">
        <f>IFERROR(__xludf.DUMMYFUNCTION("""COMPUTED_VALUE"""),299.3)</f>
        <v>299.3</v>
      </c>
      <c r="F67" s="1">
        <f>IFERROR(__xludf.DUMMYFUNCTION("""COMPUTED_VALUE"""),1.3520286E7)</f>
        <v>13520286</v>
      </c>
    </row>
    <row r="68">
      <c r="A68" s="2">
        <f>IFERROR(__xludf.DUMMYFUNCTION("""COMPUTED_VALUE"""),43199.66666666667)</f>
        <v>43199.66667</v>
      </c>
      <c r="B68" s="1">
        <f>IFERROR(__xludf.DUMMYFUNCTION("""COMPUTED_VALUE"""),300.37)</f>
        <v>300.37</v>
      </c>
      <c r="C68" s="1">
        <f>IFERROR(__xludf.DUMMYFUNCTION("""COMPUTED_VALUE"""),309.5)</f>
        <v>309.5</v>
      </c>
      <c r="D68" s="1">
        <f>IFERROR(__xludf.DUMMYFUNCTION("""COMPUTED_VALUE"""),289.21)</f>
        <v>289.21</v>
      </c>
      <c r="E68" s="1">
        <f>IFERROR(__xludf.DUMMYFUNCTION("""COMPUTED_VALUE"""),289.66)</f>
        <v>289.66</v>
      </c>
      <c r="F68" s="1">
        <f>IFERROR(__xludf.DUMMYFUNCTION("""COMPUTED_VALUE"""),1.0249805E7)</f>
        <v>10249805</v>
      </c>
    </row>
    <row r="69">
      <c r="A69" s="2">
        <f>IFERROR(__xludf.DUMMYFUNCTION("""COMPUTED_VALUE"""),43200.66666666667)</f>
        <v>43200.66667</v>
      </c>
      <c r="B69" s="1">
        <f>IFERROR(__xludf.DUMMYFUNCTION("""COMPUTED_VALUE"""),298.97)</f>
        <v>298.97</v>
      </c>
      <c r="C69" s="1">
        <f>IFERROR(__xludf.DUMMYFUNCTION("""COMPUTED_VALUE"""),307.1)</f>
        <v>307.1</v>
      </c>
      <c r="D69" s="1">
        <f>IFERROR(__xludf.DUMMYFUNCTION("""COMPUTED_VALUE"""),293.68)</f>
        <v>293.68</v>
      </c>
      <c r="E69" s="1">
        <f>IFERROR(__xludf.DUMMYFUNCTION("""COMPUTED_VALUE"""),304.7)</f>
        <v>304.7</v>
      </c>
      <c r="F69" s="1">
        <f>IFERROR(__xludf.DUMMYFUNCTION("""COMPUTED_VALUE"""),1.1024259E7)</f>
        <v>11024259</v>
      </c>
    </row>
    <row r="70">
      <c r="A70" s="2">
        <f>IFERROR(__xludf.DUMMYFUNCTION("""COMPUTED_VALUE"""),43201.66666666667)</f>
        <v>43201.66667</v>
      </c>
      <c r="B70" s="1">
        <f>IFERROR(__xludf.DUMMYFUNCTION("""COMPUTED_VALUE"""),300.74)</f>
        <v>300.74</v>
      </c>
      <c r="C70" s="1">
        <f>IFERROR(__xludf.DUMMYFUNCTION("""COMPUTED_VALUE"""),308.98)</f>
        <v>308.98</v>
      </c>
      <c r="D70" s="1">
        <f>IFERROR(__xludf.DUMMYFUNCTION("""COMPUTED_VALUE"""),299.66)</f>
        <v>299.66</v>
      </c>
      <c r="E70" s="1">
        <f>IFERROR(__xludf.DUMMYFUNCTION("""COMPUTED_VALUE"""),300.93)</f>
        <v>300.93</v>
      </c>
      <c r="F70" s="1">
        <f>IFERROR(__xludf.DUMMYFUNCTION("""COMPUTED_VALUE"""),7482945.0)</f>
        <v>7482945</v>
      </c>
    </row>
    <row r="71">
      <c r="A71" s="2">
        <f>IFERROR(__xludf.DUMMYFUNCTION("""COMPUTED_VALUE"""),43202.66666666667)</f>
        <v>43202.66667</v>
      </c>
      <c r="B71" s="1">
        <f>IFERROR(__xludf.DUMMYFUNCTION("""COMPUTED_VALUE"""),302.32)</f>
        <v>302.32</v>
      </c>
      <c r="C71" s="1">
        <f>IFERROR(__xludf.DUMMYFUNCTION("""COMPUTED_VALUE"""),303.95)</f>
        <v>303.95</v>
      </c>
      <c r="D71" s="1">
        <f>IFERROR(__xludf.DUMMYFUNCTION("""COMPUTED_VALUE"""),293.68)</f>
        <v>293.68</v>
      </c>
      <c r="E71" s="1">
        <f>IFERROR(__xludf.DUMMYFUNCTION("""COMPUTED_VALUE"""),294.08)</f>
        <v>294.08</v>
      </c>
      <c r="F71" s="1">
        <f>IFERROR(__xludf.DUMMYFUNCTION("""COMPUTED_VALUE"""),7608769.0)</f>
        <v>7608769</v>
      </c>
    </row>
    <row r="72">
      <c r="A72" s="2">
        <f>IFERROR(__xludf.DUMMYFUNCTION("""COMPUTED_VALUE"""),43203.66666666667)</f>
        <v>43203.66667</v>
      </c>
      <c r="B72" s="1">
        <f>IFERROR(__xludf.DUMMYFUNCTION("""COMPUTED_VALUE"""),303.6)</f>
        <v>303.6</v>
      </c>
      <c r="C72" s="1">
        <f>IFERROR(__xludf.DUMMYFUNCTION("""COMPUTED_VALUE"""),303.95)</f>
        <v>303.95</v>
      </c>
      <c r="D72" s="1">
        <f>IFERROR(__xludf.DUMMYFUNCTION("""COMPUTED_VALUE"""),295.98)</f>
        <v>295.98</v>
      </c>
      <c r="E72" s="1">
        <f>IFERROR(__xludf.DUMMYFUNCTION("""COMPUTED_VALUE"""),300.34)</f>
        <v>300.34</v>
      </c>
      <c r="F72" s="1">
        <f>IFERROR(__xludf.DUMMYFUNCTION("""COMPUTED_VALUE"""),7327223.0)</f>
        <v>7327223</v>
      </c>
    </row>
    <row r="73">
      <c r="A73" s="2">
        <f>IFERROR(__xludf.DUMMYFUNCTION("""COMPUTED_VALUE"""),43206.66666666667)</f>
        <v>43206.66667</v>
      </c>
      <c r="B73" s="1">
        <f>IFERROR(__xludf.DUMMYFUNCTION("""COMPUTED_VALUE"""),299.0)</f>
        <v>299</v>
      </c>
      <c r="C73" s="1">
        <f>IFERROR(__xludf.DUMMYFUNCTION("""COMPUTED_VALUE"""),299.66)</f>
        <v>299.66</v>
      </c>
      <c r="D73" s="1">
        <f>IFERROR(__xludf.DUMMYFUNCTION("""COMPUTED_VALUE"""),289.01)</f>
        <v>289.01</v>
      </c>
      <c r="E73" s="1">
        <f>IFERROR(__xludf.DUMMYFUNCTION("""COMPUTED_VALUE"""),291.21)</f>
        <v>291.21</v>
      </c>
      <c r="F73" s="1">
        <f>IFERROR(__xludf.DUMMYFUNCTION("""COMPUTED_VALUE"""),6338488.0)</f>
        <v>6338488</v>
      </c>
    </row>
    <row r="74">
      <c r="A74" s="2">
        <f>IFERROR(__xludf.DUMMYFUNCTION("""COMPUTED_VALUE"""),43207.66666666667)</f>
        <v>43207.66667</v>
      </c>
      <c r="B74" s="1">
        <f>IFERROR(__xludf.DUMMYFUNCTION("""COMPUTED_VALUE"""),299.0)</f>
        <v>299</v>
      </c>
      <c r="C74" s="1">
        <f>IFERROR(__xludf.DUMMYFUNCTION("""COMPUTED_VALUE"""),299.66)</f>
        <v>299.66</v>
      </c>
      <c r="D74" s="1">
        <f>IFERROR(__xludf.DUMMYFUNCTION("""COMPUTED_VALUE"""),289.01)</f>
        <v>289.01</v>
      </c>
      <c r="E74" s="1">
        <f>IFERROR(__xludf.DUMMYFUNCTION("""COMPUTED_VALUE"""),291.21)</f>
        <v>291.21</v>
      </c>
      <c r="F74" s="1">
        <f>IFERROR(__xludf.DUMMYFUNCTION("""COMPUTED_VALUE"""),148112.0)</f>
        <v>148112</v>
      </c>
    </row>
    <row r="75">
      <c r="A75" s="2">
        <f>IFERROR(__xludf.DUMMYFUNCTION("""COMPUTED_VALUE"""),43208.66666666667)</f>
        <v>43208.66667</v>
      </c>
      <c r="B75" s="1">
        <f>IFERROR(__xludf.DUMMYFUNCTION("""COMPUTED_VALUE"""),291.08)</f>
        <v>291.08</v>
      </c>
      <c r="C75" s="1">
        <f>IFERROR(__xludf.DUMMYFUNCTION("""COMPUTED_VALUE"""),300.24)</f>
        <v>300.24</v>
      </c>
      <c r="D75" s="1">
        <f>IFERROR(__xludf.DUMMYFUNCTION("""COMPUTED_VALUE"""),288.16)</f>
        <v>288.16</v>
      </c>
      <c r="E75" s="1">
        <f>IFERROR(__xludf.DUMMYFUNCTION("""COMPUTED_VALUE"""),293.35)</f>
        <v>293.35</v>
      </c>
      <c r="F75" s="1">
        <f>IFERROR(__xludf.DUMMYFUNCTION("""COMPUTED_VALUE"""),6557700.0)</f>
        <v>6557700</v>
      </c>
    </row>
    <row r="76">
      <c r="A76" s="2">
        <f>IFERROR(__xludf.DUMMYFUNCTION("""COMPUTED_VALUE"""),43209.66666666667)</f>
        <v>43209.66667</v>
      </c>
      <c r="B76" s="1">
        <f>IFERROR(__xludf.DUMMYFUNCTION("""COMPUTED_VALUE"""),291.08)</f>
        <v>291.08</v>
      </c>
      <c r="C76" s="1">
        <f>IFERROR(__xludf.DUMMYFUNCTION("""COMPUTED_VALUE"""),301.01)</f>
        <v>301.01</v>
      </c>
      <c r="D76" s="1">
        <f>IFERROR(__xludf.DUMMYFUNCTION("""COMPUTED_VALUE"""),288.55)</f>
        <v>288.55</v>
      </c>
      <c r="E76" s="1">
        <f>IFERROR(__xludf.DUMMYFUNCTION("""COMPUTED_VALUE"""),300.08)</f>
        <v>300.08</v>
      </c>
      <c r="F76" s="1">
        <f>IFERROR(__xludf.DUMMYFUNCTION("""COMPUTED_VALUE"""),6090599.0)</f>
        <v>6090599</v>
      </c>
    </row>
    <row r="77">
      <c r="A77" s="2">
        <f>IFERROR(__xludf.DUMMYFUNCTION("""COMPUTED_VALUE"""),43210.66666666667)</f>
        <v>43210.66667</v>
      </c>
      <c r="B77" s="1">
        <f>IFERROR(__xludf.DUMMYFUNCTION("""COMPUTED_VALUE"""),295.17)</f>
        <v>295.17</v>
      </c>
      <c r="C77" s="1">
        <f>IFERROR(__xludf.DUMMYFUNCTION("""COMPUTED_VALUE"""),299.98)</f>
        <v>299.98</v>
      </c>
      <c r="D77" s="1">
        <f>IFERROR(__xludf.DUMMYFUNCTION("""COMPUTED_VALUE"""),289.75)</f>
        <v>289.75</v>
      </c>
      <c r="E77" s="1">
        <f>IFERROR(__xludf.DUMMYFUNCTION("""COMPUTED_VALUE"""),290.24)</f>
        <v>290.24</v>
      </c>
      <c r="F77" s="1">
        <f>IFERROR(__xludf.DUMMYFUNCTION("""COMPUTED_VALUE"""),5627928.0)</f>
        <v>5627928</v>
      </c>
    </row>
    <row r="78">
      <c r="A78" s="2">
        <f>IFERROR(__xludf.DUMMYFUNCTION("""COMPUTED_VALUE"""),43213.66666666667)</f>
        <v>43213.66667</v>
      </c>
      <c r="B78" s="1">
        <f>IFERROR(__xludf.DUMMYFUNCTION("""COMPUTED_VALUE"""),291.29)</f>
        <v>291.29</v>
      </c>
      <c r="C78" s="1">
        <f>IFERROR(__xludf.DUMMYFUNCTION("""COMPUTED_VALUE"""),291.62)</f>
        <v>291.62</v>
      </c>
      <c r="D78" s="1">
        <f>IFERROR(__xludf.DUMMYFUNCTION("""COMPUTED_VALUE"""),282.33)</f>
        <v>282.33</v>
      </c>
      <c r="E78" s="1">
        <f>IFERROR(__xludf.DUMMYFUNCTION("""COMPUTED_VALUE"""),283.37)</f>
        <v>283.37</v>
      </c>
      <c r="F78" s="1">
        <f>IFERROR(__xludf.DUMMYFUNCTION("""COMPUTED_VALUE"""),4893378.0)</f>
        <v>4893378</v>
      </c>
    </row>
    <row r="79">
      <c r="A79" s="2">
        <f>IFERROR(__xludf.DUMMYFUNCTION("""COMPUTED_VALUE"""),43214.66666666667)</f>
        <v>43214.66667</v>
      </c>
      <c r="B79" s="1">
        <f>IFERROR(__xludf.DUMMYFUNCTION("""COMPUTED_VALUE"""),285.0)</f>
        <v>285</v>
      </c>
      <c r="C79" s="1">
        <f>IFERROR(__xludf.DUMMYFUNCTION("""COMPUTED_VALUE"""),287.09)</f>
        <v>287.09</v>
      </c>
      <c r="D79" s="1">
        <f>IFERROR(__xludf.DUMMYFUNCTION("""COMPUTED_VALUE"""),278.46)</f>
        <v>278.46</v>
      </c>
      <c r="E79" s="1">
        <f>IFERROR(__xludf.DUMMYFUNCTION("""COMPUTED_VALUE"""),283.46)</f>
        <v>283.46</v>
      </c>
      <c r="F79" s="1">
        <f>IFERROR(__xludf.DUMMYFUNCTION("""COMPUTED_VALUE"""),5685308.0)</f>
        <v>5685308</v>
      </c>
    </row>
    <row r="80">
      <c r="A80" s="2">
        <f>IFERROR(__xludf.DUMMYFUNCTION("""COMPUTED_VALUE"""),43215.66666666667)</f>
        <v>43215.66667</v>
      </c>
      <c r="B80" s="1">
        <f>IFERROR(__xludf.DUMMYFUNCTION("""COMPUTED_VALUE"""),283.5)</f>
        <v>283.5</v>
      </c>
      <c r="C80" s="1">
        <f>IFERROR(__xludf.DUMMYFUNCTION("""COMPUTED_VALUE"""),285.16)</f>
        <v>285.16</v>
      </c>
      <c r="D80" s="1">
        <f>IFERROR(__xludf.DUMMYFUNCTION("""COMPUTED_VALUE"""),277.25)</f>
        <v>277.25</v>
      </c>
      <c r="E80" s="1">
        <f>IFERROR(__xludf.DUMMYFUNCTION("""COMPUTED_VALUE"""),280.69)</f>
        <v>280.69</v>
      </c>
      <c r="F80" s="1">
        <f>IFERROR(__xludf.DUMMYFUNCTION("""COMPUTED_VALUE"""),4013574.0)</f>
        <v>4013574</v>
      </c>
    </row>
    <row r="81">
      <c r="A81" s="2">
        <f>IFERROR(__xludf.DUMMYFUNCTION("""COMPUTED_VALUE"""),43216.66666666667)</f>
        <v>43216.66667</v>
      </c>
      <c r="B81" s="1">
        <f>IFERROR(__xludf.DUMMYFUNCTION("""COMPUTED_VALUE"""),278.75)</f>
        <v>278.75</v>
      </c>
      <c r="C81" s="1">
        <f>IFERROR(__xludf.DUMMYFUNCTION("""COMPUTED_VALUE"""),285.79)</f>
        <v>285.79</v>
      </c>
      <c r="D81" s="1">
        <f>IFERROR(__xludf.DUMMYFUNCTION("""COMPUTED_VALUE"""),276.5)</f>
        <v>276.5</v>
      </c>
      <c r="E81" s="1">
        <f>IFERROR(__xludf.DUMMYFUNCTION("""COMPUTED_VALUE"""),285.48)</f>
        <v>285.48</v>
      </c>
      <c r="F81" s="1">
        <f>IFERROR(__xludf.DUMMYFUNCTION("""COMPUTED_VALUE"""),4356013.0)</f>
        <v>4356013</v>
      </c>
    </row>
    <row r="82">
      <c r="A82" s="2">
        <f>IFERROR(__xludf.DUMMYFUNCTION("""COMPUTED_VALUE"""),43217.66666666667)</f>
        <v>43217.66667</v>
      </c>
      <c r="B82" s="1">
        <f>IFERROR(__xludf.DUMMYFUNCTION("""COMPUTED_VALUE"""),285.37)</f>
        <v>285.37</v>
      </c>
      <c r="C82" s="1">
        <f>IFERROR(__xludf.DUMMYFUNCTION("""COMPUTED_VALUE"""),294.47)</f>
        <v>294.47</v>
      </c>
      <c r="D82" s="1">
        <f>IFERROR(__xludf.DUMMYFUNCTION("""COMPUTED_VALUE"""),283.83)</f>
        <v>283.83</v>
      </c>
      <c r="E82" s="1">
        <f>IFERROR(__xludf.DUMMYFUNCTION("""COMPUTED_VALUE"""),294.08)</f>
        <v>294.08</v>
      </c>
      <c r="F82" s="1">
        <f>IFERROR(__xludf.DUMMYFUNCTION("""COMPUTED_VALUE"""),4364626.0)</f>
        <v>4364626</v>
      </c>
    </row>
    <row r="83">
      <c r="A83" s="2">
        <f>IFERROR(__xludf.DUMMYFUNCTION("""COMPUTED_VALUE"""),43220.66666666667)</f>
        <v>43220.66667</v>
      </c>
      <c r="B83" s="1">
        <f>IFERROR(__xludf.DUMMYFUNCTION("""COMPUTED_VALUE"""),293.61)</f>
        <v>293.61</v>
      </c>
      <c r="C83" s="1">
        <f>IFERROR(__xludf.DUMMYFUNCTION("""COMPUTED_VALUE"""),298.73)</f>
        <v>298.73</v>
      </c>
      <c r="D83" s="1">
        <f>IFERROR(__xludf.DUMMYFUNCTION("""COMPUTED_VALUE"""),292.5)</f>
        <v>292.5</v>
      </c>
      <c r="E83" s="1">
        <f>IFERROR(__xludf.DUMMYFUNCTION("""COMPUTED_VALUE"""),293.9)</f>
        <v>293.9</v>
      </c>
      <c r="F83" s="1">
        <f>IFERROR(__xludf.DUMMYFUNCTION("""COMPUTED_VALUE"""),4228172.0)</f>
        <v>4228172</v>
      </c>
    </row>
    <row r="84">
      <c r="A84" s="2">
        <f>IFERROR(__xludf.DUMMYFUNCTION("""COMPUTED_VALUE"""),43221.66666666667)</f>
        <v>43221.66667</v>
      </c>
      <c r="B84" s="1">
        <f>IFERROR(__xludf.DUMMYFUNCTION("""COMPUTED_VALUE"""),293.51)</f>
        <v>293.51</v>
      </c>
      <c r="C84" s="1">
        <f>IFERROR(__xludf.DUMMYFUNCTION("""COMPUTED_VALUE"""),300.82)</f>
        <v>300.82</v>
      </c>
      <c r="D84" s="1">
        <f>IFERROR(__xludf.DUMMYFUNCTION("""COMPUTED_VALUE"""),293.22)</f>
        <v>293.22</v>
      </c>
      <c r="E84" s="1">
        <f>IFERROR(__xludf.DUMMYFUNCTION("""COMPUTED_VALUE"""),299.92)</f>
        <v>299.92</v>
      </c>
      <c r="F84" s="1">
        <f>IFERROR(__xludf.DUMMYFUNCTION("""COMPUTED_VALUE"""),4625603.0)</f>
        <v>4625603</v>
      </c>
    </row>
    <row r="85">
      <c r="A85" s="2">
        <f>IFERROR(__xludf.DUMMYFUNCTION("""COMPUTED_VALUE"""),43222.66666666667)</f>
        <v>43222.66667</v>
      </c>
      <c r="B85" s="1">
        <f>IFERROR(__xludf.DUMMYFUNCTION("""COMPUTED_VALUE"""),298.57)</f>
        <v>298.57</v>
      </c>
      <c r="C85" s="1">
        <f>IFERROR(__xludf.DUMMYFUNCTION("""COMPUTED_VALUE"""),306.85)</f>
        <v>306.85</v>
      </c>
      <c r="D85" s="1">
        <f>IFERROR(__xludf.DUMMYFUNCTION("""COMPUTED_VALUE"""),297.78)</f>
        <v>297.78</v>
      </c>
      <c r="E85" s="1">
        <f>IFERROR(__xludf.DUMMYFUNCTION("""COMPUTED_VALUE"""),301.15)</f>
        <v>301.15</v>
      </c>
      <c r="F85" s="1">
        <f>IFERROR(__xludf.DUMMYFUNCTION("""COMPUTED_VALUE"""),8970370.0)</f>
        <v>8970370</v>
      </c>
    </row>
    <row r="86">
      <c r="A86" s="2">
        <f>IFERROR(__xludf.DUMMYFUNCTION("""COMPUTED_VALUE"""),43223.66666666667)</f>
        <v>43223.66667</v>
      </c>
      <c r="B86" s="1">
        <f>IFERROR(__xludf.DUMMYFUNCTION("""COMPUTED_VALUE"""),278.79)</f>
        <v>278.79</v>
      </c>
      <c r="C86" s="1">
        <f>IFERROR(__xludf.DUMMYFUNCTION("""COMPUTED_VALUE"""),288.04)</f>
        <v>288.04</v>
      </c>
      <c r="D86" s="1">
        <f>IFERROR(__xludf.DUMMYFUNCTION("""COMPUTED_VALUE"""),275.23)</f>
        <v>275.23</v>
      </c>
      <c r="E86" s="1">
        <f>IFERROR(__xludf.DUMMYFUNCTION("""COMPUTED_VALUE"""),284.45)</f>
        <v>284.45</v>
      </c>
      <c r="F86" s="1">
        <f>IFERROR(__xludf.DUMMYFUNCTION("""COMPUTED_VALUE"""),1.735213E7)</f>
        <v>17352130</v>
      </c>
    </row>
    <row r="87">
      <c r="A87" s="2">
        <f>IFERROR(__xludf.DUMMYFUNCTION("""COMPUTED_VALUE"""),43224.66666666667)</f>
        <v>43224.66667</v>
      </c>
      <c r="B87" s="1">
        <f>IFERROR(__xludf.DUMMYFUNCTION("""COMPUTED_VALUE"""),283.0)</f>
        <v>283</v>
      </c>
      <c r="C87" s="1">
        <f>IFERROR(__xludf.DUMMYFUNCTION("""COMPUTED_VALUE"""),296.86)</f>
        <v>296.86</v>
      </c>
      <c r="D87" s="1">
        <f>IFERROR(__xludf.DUMMYFUNCTION("""COMPUTED_VALUE"""),279.52)</f>
        <v>279.52</v>
      </c>
      <c r="E87" s="1">
        <f>IFERROR(__xludf.DUMMYFUNCTION("""COMPUTED_VALUE"""),294.09)</f>
        <v>294.09</v>
      </c>
      <c r="F87" s="1">
        <f>IFERROR(__xludf.DUMMYFUNCTION("""COMPUTED_VALUE"""),8569354.0)</f>
        <v>8569354</v>
      </c>
    </row>
    <row r="88">
      <c r="A88" s="2">
        <f>IFERROR(__xludf.DUMMYFUNCTION("""COMPUTED_VALUE"""),43227.66666666667)</f>
        <v>43227.66667</v>
      </c>
      <c r="B88" s="1">
        <f>IFERROR(__xludf.DUMMYFUNCTION("""COMPUTED_VALUE"""),297.5)</f>
        <v>297.5</v>
      </c>
      <c r="C88" s="1">
        <f>IFERROR(__xludf.DUMMYFUNCTION("""COMPUTED_VALUE"""),305.96)</f>
        <v>305.96</v>
      </c>
      <c r="D88" s="1">
        <f>IFERROR(__xludf.DUMMYFUNCTION("""COMPUTED_VALUE"""),295.17)</f>
        <v>295.17</v>
      </c>
      <c r="E88" s="1">
        <f>IFERROR(__xludf.DUMMYFUNCTION("""COMPUTED_VALUE"""),302.77)</f>
        <v>302.77</v>
      </c>
      <c r="F88" s="1">
        <f>IFERROR(__xludf.DUMMYFUNCTION("""COMPUTED_VALUE"""),8678224.0)</f>
        <v>8678224</v>
      </c>
    </row>
    <row r="89">
      <c r="A89" s="2">
        <f>IFERROR(__xludf.DUMMYFUNCTION("""COMPUTED_VALUE"""),43228.66666666667)</f>
        <v>43228.66667</v>
      </c>
      <c r="B89" s="1">
        <f>IFERROR(__xludf.DUMMYFUNCTION("""COMPUTED_VALUE"""),300.8)</f>
        <v>300.8</v>
      </c>
      <c r="C89" s="1">
        <f>IFERROR(__xludf.DUMMYFUNCTION("""COMPUTED_VALUE"""),307.75)</f>
        <v>307.75</v>
      </c>
      <c r="D89" s="1">
        <f>IFERROR(__xludf.DUMMYFUNCTION("""COMPUTED_VALUE"""),299.0)</f>
        <v>299</v>
      </c>
      <c r="E89" s="1">
        <f>IFERROR(__xludf.DUMMYFUNCTION("""COMPUTED_VALUE"""),301.97)</f>
        <v>301.97</v>
      </c>
      <c r="F89" s="1">
        <f>IFERROR(__xludf.DUMMYFUNCTION("""COMPUTED_VALUE"""),5930000.0)</f>
        <v>5930000</v>
      </c>
    </row>
    <row r="90">
      <c r="A90" s="2">
        <f>IFERROR(__xludf.DUMMYFUNCTION("""COMPUTED_VALUE"""),43229.66666666667)</f>
        <v>43229.66667</v>
      </c>
      <c r="B90" s="1">
        <f>IFERROR(__xludf.DUMMYFUNCTION("""COMPUTED_VALUE"""),300.41)</f>
        <v>300.41</v>
      </c>
      <c r="C90" s="1">
        <f>IFERROR(__xludf.DUMMYFUNCTION("""COMPUTED_VALUE"""),307.01)</f>
        <v>307.01</v>
      </c>
      <c r="D90" s="1">
        <f>IFERROR(__xludf.DUMMYFUNCTION("""COMPUTED_VALUE"""),300.05)</f>
        <v>300.05</v>
      </c>
      <c r="E90" s="1">
        <f>IFERROR(__xludf.DUMMYFUNCTION("""COMPUTED_VALUE"""),306.85)</f>
        <v>306.85</v>
      </c>
      <c r="F90" s="1">
        <f>IFERROR(__xludf.DUMMYFUNCTION("""COMPUTED_VALUE"""),5727365.0)</f>
        <v>5727365</v>
      </c>
    </row>
    <row r="91">
      <c r="A91" s="2">
        <f>IFERROR(__xludf.DUMMYFUNCTION("""COMPUTED_VALUE"""),43230.66666666667)</f>
        <v>43230.66667</v>
      </c>
      <c r="B91" s="1">
        <f>IFERROR(__xludf.DUMMYFUNCTION("""COMPUTED_VALUE"""),307.5)</f>
        <v>307.5</v>
      </c>
      <c r="C91" s="1">
        <f>IFERROR(__xludf.DUMMYFUNCTION("""COMPUTED_VALUE"""),312.99)</f>
        <v>312.99</v>
      </c>
      <c r="D91" s="1">
        <f>IFERROR(__xludf.DUMMYFUNCTION("""COMPUTED_VALUE"""),304.11)</f>
        <v>304.11</v>
      </c>
      <c r="E91" s="1">
        <f>IFERROR(__xludf.DUMMYFUNCTION("""COMPUTED_VALUE"""),305.02)</f>
        <v>305.02</v>
      </c>
      <c r="F91" s="1">
        <f>IFERROR(__xludf.DUMMYFUNCTION("""COMPUTED_VALUE"""),5651561.0)</f>
        <v>5651561</v>
      </c>
    </row>
    <row r="92">
      <c r="A92" s="2">
        <f>IFERROR(__xludf.DUMMYFUNCTION("""COMPUTED_VALUE"""),43231.66666666667)</f>
        <v>43231.66667</v>
      </c>
      <c r="B92" s="1">
        <f>IFERROR(__xludf.DUMMYFUNCTION("""COMPUTED_VALUE"""),307.7)</f>
        <v>307.7</v>
      </c>
      <c r="C92" s="1">
        <f>IFERROR(__xludf.DUMMYFUNCTION("""COMPUTED_VALUE"""),308.88)</f>
        <v>308.88</v>
      </c>
      <c r="D92" s="1">
        <f>IFERROR(__xludf.DUMMYFUNCTION("""COMPUTED_VALUE"""),299.08)</f>
        <v>299.08</v>
      </c>
      <c r="E92" s="1">
        <f>IFERROR(__xludf.DUMMYFUNCTION("""COMPUTED_VALUE"""),301.06)</f>
        <v>301.06</v>
      </c>
      <c r="F92" s="1">
        <f>IFERROR(__xludf.DUMMYFUNCTION("""COMPUTED_VALUE"""),4679649.0)</f>
        <v>4679649</v>
      </c>
    </row>
    <row r="93">
      <c r="A93" s="2">
        <f>IFERROR(__xludf.DUMMYFUNCTION("""COMPUTED_VALUE"""),43234.66666666667)</f>
        <v>43234.66667</v>
      </c>
      <c r="B93" s="1">
        <f>IFERROR(__xludf.DUMMYFUNCTION("""COMPUTED_VALUE"""),303.32)</f>
        <v>303.32</v>
      </c>
      <c r="C93" s="1">
        <f>IFERROR(__xludf.DUMMYFUNCTION("""COMPUTED_VALUE"""),304.94)</f>
        <v>304.94</v>
      </c>
      <c r="D93" s="1">
        <f>IFERROR(__xludf.DUMMYFUNCTION("""COMPUTED_VALUE"""),291.62)</f>
        <v>291.62</v>
      </c>
      <c r="E93" s="1">
        <f>IFERROR(__xludf.DUMMYFUNCTION("""COMPUTED_VALUE"""),291.97)</f>
        <v>291.97</v>
      </c>
      <c r="F93" s="1">
        <f>IFERROR(__xludf.DUMMYFUNCTION("""COMPUTED_VALUE"""),7286804.0)</f>
        <v>7286804</v>
      </c>
    </row>
    <row r="94">
      <c r="A94" s="2">
        <f>IFERROR(__xludf.DUMMYFUNCTION("""COMPUTED_VALUE"""),43235.66666666667)</f>
        <v>43235.66667</v>
      </c>
      <c r="B94" s="1">
        <f>IFERROR(__xludf.DUMMYFUNCTION("""COMPUTED_VALUE"""),285.01)</f>
        <v>285.01</v>
      </c>
      <c r="C94" s="1">
        <f>IFERROR(__xludf.DUMMYFUNCTION("""COMPUTED_VALUE"""),286.96)</f>
        <v>286.96</v>
      </c>
      <c r="D94" s="1">
        <f>IFERROR(__xludf.DUMMYFUNCTION("""COMPUTED_VALUE"""),280.5)</f>
        <v>280.5</v>
      </c>
      <c r="E94" s="1">
        <f>IFERROR(__xludf.DUMMYFUNCTION("""COMPUTED_VALUE"""),284.18)</f>
        <v>284.18</v>
      </c>
      <c r="F94" s="1">
        <f>IFERROR(__xludf.DUMMYFUNCTION("""COMPUTED_VALUE"""),9519173.0)</f>
        <v>9519173</v>
      </c>
    </row>
    <row r="95">
      <c r="A95" s="2">
        <f>IFERROR(__xludf.DUMMYFUNCTION("""COMPUTED_VALUE"""),43236.66666666667)</f>
        <v>43236.66667</v>
      </c>
      <c r="B95" s="1">
        <f>IFERROR(__xludf.DUMMYFUNCTION("""COMPUTED_VALUE"""),283.83)</f>
        <v>283.83</v>
      </c>
      <c r="C95" s="1">
        <f>IFERROR(__xludf.DUMMYFUNCTION("""COMPUTED_VALUE"""),288.81)</f>
        <v>288.81</v>
      </c>
      <c r="D95" s="1">
        <f>IFERROR(__xludf.DUMMYFUNCTION("""COMPUTED_VALUE"""),281.56)</f>
        <v>281.56</v>
      </c>
      <c r="E95" s="1">
        <f>IFERROR(__xludf.DUMMYFUNCTION("""COMPUTED_VALUE"""),286.48)</f>
        <v>286.48</v>
      </c>
      <c r="F95" s="1">
        <f>IFERROR(__xludf.DUMMYFUNCTION("""COMPUTED_VALUE"""),5674019.0)</f>
        <v>5674019</v>
      </c>
    </row>
    <row r="96">
      <c r="A96" s="2">
        <f>IFERROR(__xludf.DUMMYFUNCTION("""COMPUTED_VALUE"""),43237.66666666667)</f>
        <v>43237.66667</v>
      </c>
      <c r="B96" s="1">
        <f>IFERROR(__xludf.DUMMYFUNCTION("""COMPUTED_VALUE"""),285.9)</f>
        <v>285.9</v>
      </c>
      <c r="C96" s="1">
        <f>IFERROR(__xludf.DUMMYFUNCTION("""COMPUTED_VALUE"""),289.19)</f>
        <v>289.19</v>
      </c>
      <c r="D96" s="1">
        <f>IFERROR(__xludf.DUMMYFUNCTION("""COMPUTED_VALUE"""),283.97)</f>
        <v>283.97</v>
      </c>
      <c r="E96" s="1">
        <f>IFERROR(__xludf.DUMMYFUNCTION("""COMPUTED_VALUE"""),284.54)</f>
        <v>284.54</v>
      </c>
      <c r="F96" s="1">
        <f>IFERROR(__xludf.DUMMYFUNCTION("""COMPUTED_VALUE"""),4420612.0)</f>
        <v>4420612</v>
      </c>
    </row>
    <row r="97">
      <c r="A97" s="2">
        <f>IFERROR(__xludf.DUMMYFUNCTION("""COMPUTED_VALUE"""),43238.66666666667)</f>
        <v>43238.66667</v>
      </c>
      <c r="B97" s="1">
        <f>IFERROR(__xludf.DUMMYFUNCTION("""COMPUTED_VALUE"""),285.9)</f>
        <v>285.9</v>
      </c>
      <c r="C97" s="1">
        <f>IFERROR(__xludf.DUMMYFUNCTION("""COMPUTED_VALUE"""),289.19)</f>
        <v>289.19</v>
      </c>
      <c r="D97" s="1">
        <f>IFERROR(__xludf.DUMMYFUNCTION("""COMPUTED_VALUE"""),283.97)</f>
        <v>283.97</v>
      </c>
      <c r="E97" s="1">
        <f>IFERROR(__xludf.DUMMYFUNCTION("""COMPUTED_VALUE"""),284.54)</f>
        <v>284.54</v>
      </c>
      <c r="F97" s="1">
        <f>IFERROR(__xludf.DUMMYFUNCTION("""COMPUTED_VALUE"""),27062.0)</f>
        <v>27062</v>
      </c>
    </row>
    <row r="98">
      <c r="A98" s="2">
        <f>IFERROR(__xludf.DUMMYFUNCTION("""COMPUTED_VALUE"""),43241.66666666667)</f>
        <v>43241.66667</v>
      </c>
      <c r="B98" s="1">
        <f>IFERROR(__xludf.DUMMYFUNCTION("""COMPUTED_VALUE"""),281.33)</f>
        <v>281.33</v>
      </c>
      <c r="C98" s="1">
        <f>IFERROR(__xludf.DUMMYFUNCTION("""COMPUTED_VALUE"""),291.49)</f>
        <v>291.49</v>
      </c>
      <c r="D98" s="1">
        <f>IFERROR(__xludf.DUMMYFUNCTION("""COMPUTED_VALUE"""),281.3)</f>
        <v>281.3</v>
      </c>
      <c r="E98" s="1">
        <f>IFERROR(__xludf.DUMMYFUNCTION("""COMPUTED_VALUE"""),284.49)</f>
        <v>284.49</v>
      </c>
      <c r="F98" s="1">
        <f>IFERROR(__xludf.DUMMYFUNCTION("""COMPUTED_VALUE"""),9182571.0)</f>
        <v>9182571</v>
      </c>
    </row>
    <row r="99">
      <c r="A99" s="2">
        <f>IFERROR(__xludf.DUMMYFUNCTION("""COMPUTED_VALUE"""),43242.66666666667)</f>
        <v>43242.66667</v>
      </c>
      <c r="B99" s="1">
        <f>IFERROR(__xludf.DUMMYFUNCTION("""COMPUTED_VALUE"""),287.76)</f>
        <v>287.76</v>
      </c>
      <c r="C99" s="1">
        <f>IFERROR(__xludf.DUMMYFUNCTION("""COMPUTED_VALUE"""),288.0)</f>
        <v>288</v>
      </c>
      <c r="D99" s="1">
        <f>IFERROR(__xludf.DUMMYFUNCTION("""COMPUTED_VALUE"""),273.42)</f>
        <v>273.42</v>
      </c>
      <c r="E99" s="1">
        <f>IFERROR(__xludf.DUMMYFUNCTION("""COMPUTED_VALUE"""),275.01)</f>
        <v>275.01</v>
      </c>
      <c r="F99" s="1">
        <f>IFERROR(__xludf.DUMMYFUNCTION("""COMPUTED_VALUE"""),8945756.0)</f>
        <v>8945756</v>
      </c>
    </row>
    <row r="100">
      <c r="A100" s="2">
        <f>IFERROR(__xludf.DUMMYFUNCTION("""COMPUTED_VALUE"""),43243.66666666667)</f>
        <v>43243.66667</v>
      </c>
      <c r="B100" s="1">
        <f>IFERROR(__xludf.DUMMYFUNCTION("""COMPUTED_VALUE"""),277.76)</f>
        <v>277.76</v>
      </c>
      <c r="C100" s="1">
        <f>IFERROR(__xludf.DUMMYFUNCTION("""COMPUTED_VALUE"""),279.91)</f>
        <v>279.91</v>
      </c>
      <c r="D100" s="1">
        <f>IFERROR(__xludf.DUMMYFUNCTION("""COMPUTED_VALUE"""),274.0)</f>
        <v>274</v>
      </c>
      <c r="E100" s="1">
        <f>IFERROR(__xludf.DUMMYFUNCTION("""COMPUTED_VALUE"""),279.07)</f>
        <v>279.07</v>
      </c>
      <c r="F100" s="1">
        <f>IFERROR(__xludf.DUMMYFUNCTION("""COMPUTED_VALUE"""),5985053.0)</f>
        <v>5985053</v>
      </c>
    </row>
    <row r="101">
      <c r="A101" s="2">
        <f>IFERROR(__xludf.DUMMYFUNCTION("""COMPUTED_VALUE"""),43244.66666666667)</f>
        <v>43244.66667</v>
      </c>
      <c r="B101" s="1">
        <f>IFERROR(__xludf.DUMMYFUNCTION("""COMPUTED_VALUE"""),278.4)</f>
        <v>278.4</v>
      </c>
      <c r="C101" s="1">
        <f>IFERROR(__xludf.DUMMYFUNCTION("""COMPUTED_VALUE"""),281.11)</f>
        <v>281.11</v>
      </c>
      <c r="D101" s="1">
        <f>IFERROR(__xludf.DUMMYFUNCTION("""COMPUTED_VALUE"""),274.89)</f>
        <v>274.89</v>
      </c>
      <c r="E101" s="1">
        <f>IFERROR(__xludf.DUMMYFUNCTION("""COMPUTED_VALUE"""),277.85)</f>
        <v>277.85</v>
      </c>
      <c r="F101" s="1">
        <f>IFERROR(__xludf.DUMMYFUNCTION("""COMPUTED_VALUE"""),4176708.0)</f>
        <v>4176708</v>
      </c>
    </row>
    <row r="102">
      <c r="A102" s="2">
        <f>IFERROR(__xludf.DUMMYFUNCTION("""COMPUTED_VALUE"""),43245.66666666667)</f>
        <v>43245.66667</v>
      </c>
      <c r="B102" s="1">
        <f>IFERROR(__xludf.DUMMYFUNCTION("""COMPUTED_VALUE"""),277.63)</f>
        <v>277.63</v>
      </c>
      <c r="C102" s="1">
        <f>IFERROR(__xludf.DUMMYFUNCTION("""COMPUTED_VALUE"""),279.64)</f>
        <v>279.64</v>
      </c>
      <c r="D102" s="1">
        <f>IFERROR(__xludf.DUMMYFUNCTION("""COMPUTED_VALUE"""),275.61)</f>
        <v>275.61</v>
      </c>
      <c r="E102" s="1">
        <f>IFERROR(__xludf.DUMMYFUNCTION("""COMPUTED_VALUE"""),278.85)</f>
        <v>278.85</v>
      </c>
      <c r="F102" s="1">
        <f>IFERROR(__xludf.DUMMYFUNCTION("""COMPUTED_VALUE"""),3875082.0)</f>
        <v>3875082</v>
      </c>
    </row>
    <row r="103">
      <c r="A103" s="2">
        <f>IFERROR(__xludf.DUMMYFUNCTION("""COMPUTED_VALUE"""),43249.66666666667)</f>
        <v>43249.66667</v>
      </c>
      <c r="B103" s="1">
        <f>IFERROR(__xludf.DUMMYFUNCTION("""COMPUTED_VALUE"""),278.51)</f>
        <v>278.51</v>
      </c>
      <c r="C103" s="1">
        <f>IFERROR(__xludf.DUMMYFUNCTION("""COMPUTED_VALUE"""),286.5)</f>
        <v>286.5</v>
      </c>
      <c r="D103" s="1">
        <f>IFERROR(__xludf.DUMMYFUNCTION("""COMPUTED_VALUE"""),276.15)</f>
        <v>276.15</v>
      </c>
      <c r="E103" s="1">
        <f>IFERROR(__xludf.DUMMYFUNCTION("""COMPUTED_VALUE"""),283.76)</f>
        <v>283.76</v>
      </c>
      <c r="F103" s="1">
        <f>IFERROR(__xludf.DUMMYFUNCTION("""COMPUTED_VALUE"""),5666640.0)</f>
        <v>5666640</v>
      </c>
    </row>
    <row r="104">
      <c r="A104" s="2">
        <f>IFERROR(__xludf.DUMMYFUNCTION("""COMPUTED_VALUE"""),43250.66666666667)</f>
        <v>43250.66667</v>
      </c>
      <c r="B104" s="1">
        <f>IFERROR(__xludf.DUMMYFUNCTION("""COMPUTED_VALUE"""),283.29)</f>
        <v>283.29</v>
      </c>
      <c r="C104" s="1">
        <f>IFERROR(__xludf.DUMMYFUNCTION("""COMPUTED_VALUE"""),295.01)</f>
        <v>295.01</v>
      </c>
      <c r="D104" s="1">
        <f>IFERROR(__xludf.DUMMYFUNCTION("""COMPUTED_VALUE"""),281.6)</f>
        <v>281.6</v>
      </c>
      <c r="E104" s="1">
        <f>IFERROR(__xludf.DUMMYFUNCTION("""COMPUTED_VALUE"""),291.72)</f>
        <v>291.72</v>
      </c>
      <c r="F104" s="1">
        <f>IFERROR(__xludf.DUMMYFUNCTION("""COMPUTED_VALUE"""),7489686.0)</f>
        <v>7489686</v>
      </c>
    </row>
    <row r="105">
      <c r="A105" s="2">
        <f>IFERROR(__xludf.DUMMYFUNCTION("""COMPUTED_VALUE"""),43251.66666666667)</f>
        <v>43251.66667</v>
      </c>
      <c r="B105" s="1">
        <f>IFERROR(__xludf.DUMMYFUNCTION("""COMPUTED_VALUE"""),287.21)</f>
        <v>287.21</v>
      </c>
      <c r="C105" s="1">
        <f>IFERROR(__xludf.DUMMYFUNCTION("""COMPUTED_VALUE"""),290.37)</f>
        <v>290.37</v>
      </c>
      <c r="D105" s="1">
        <f>IFERROR(__xludf.DUMMYFUNCTION("""COMPUTED_VALUE"""),282.93)</f>
        <v>282.93</v>
      </c>
      <c r="E105" s="1">
        <f>IFERROR(__xludf.DUMMYFUNCTION("""COMPUTED_VALUE"""),284.73)</f>
        <v>284.73</v>
      </c>
      <c r="F105" s="1">
        <f>IFERROR(__xludf.DUMMYFUNCTION("""COMPUTED_VALUE"""),5919721.0)</f>
        <v>5919721</v>
      </c>
    </row>
    <row r="106">
      <c r="A106" s="2">
        <f>IFERROR(__xludf.DUMMYFUNCTION("""COMPUTED_VALUE"""),43252.66666666667)</f>
        <v>43252.66667</v>
      </c>
      <c r="B106" s="1">
        <f>IFERROR(__xludf.DUMMYFUNCTION("""COMPUTED_VALUE"""),285.86)</f>
        <v>285.86</v>
      </c>
      <c r="C106" s="1">
        <f>IFERROR(__xludf.DUMMYFUNCTION("""COMPUTED_VALUE"""),291.95)</f>
        <v>291.95</v>
      </c>
      <c r="D106" s="1">
        <f>IFERROR(__xludf.DUMMYFUNCTION("""COMPUTED_VALUE"""),283.84)</f>
        <v>283.84</v>
      </c>
      <c r="E106" s="1">
        <f>IFERROR(__xludf.DUMMYFUNCTION("""COMPUTED_VALUE"""),291.82)</f>
        <v>291.82</v>
      </c>
      <c r="F106" s="1">
        <f>IFERROR(__xludf.DUMMYFUNCTION("""COMPUTED_VALUE"""),5424386.0)</f>
        <v>5424386</v>
      </c>
    </row>
    <row r="107">
      <c r="A107" s="2">
        <f>IFERROR(__xludf.DUMMYFUNCTION("""COMPUTED_VALUE"""),43255.66666666667)</f>
        <v>43255.66667</v>
      </c>
      <c r="B107" s="1">
        <f>IFERROR(__xludf.DUMMYFUNCTION("""COMPUTED_VALUE"""),294.34)</f>
        <v>294.34</v>
      </c>
      <c r="C107" s="1">
        <f>IFERROR(__xludf.DUMMYFUNCTION("""COMPUTED_VALUE"""),299.0)</f>
        <v>299</v>
      </c>
      <c r="D107" s="1">
        <f>IFERROR(__xludf.DUMMYFUNCTION("""COMPUTED_VALUE"""),293.55)</f>
        <v>293.55</v>
      </c>
      <c r="E107" s="1">
        <f>IFERROR(__xludf.DUMMYFUNCTION("""COMPUTED_VALUE"""),296.74)</f>
        <v>296.74</v>
      </c>
      <c r="F107" s="1">
        <f>IFERROR(__xludf.DUMMYFUNCTION("""COMPUTED_VALUE"""),4797810.0)</f>
        <v>4797810</v>
      </c>
    </row>
    <row r="108">
      <c r="A108" s="2">
        <f>IFERROR(__xludf.DUMMYFUNCTION("""COMPUTED_VALUE"""),43256.66666666667)</f>
        <v>43256.66667</v>
      </c>
      <c r="B108" s="1">
        <f>IFERROR(__xludf.DUMMYFUNCTION("""COMPUTED_VALUE"""),297.7)</f>
        <v>297.7</v>
      </c>
      <c r="C108" s="1">
        <f>IFERROR(__xludf.DUMMYFUNCTION("""COMPUTED_VALUE"""),297.8)</f>
        <v>297.8</v>
      </c>
      <c r="D108" s="1">
        <f>IFERROR(__xludf.DUMMYFUNCTION("""COMPUTED_VALUE"""),286.74)</f>
        <v>286.74</v>
      </c>
      <c r="E108" s="1">
        <f>IFERROR(__xludf.DUMMYFUNCTION("""COMPUTED_VALUE"""),291.13)</f>
        <v>291.13</v>
      </c>
      <c r="F108" s="1">
        <f>IFERROR(__xludf.DUMMYFUNCTION("""COMPUTED_VALUE"""),5995157.0)</f>
        <v>5995157</v>
      </c>
    </row>
    <row r="109">
      <c r="A109" s="2">
        <f>IFERROR(__xludf.DUMMYFUNCTION("""COMPUTED_VALUE"""),43257.66666666667)</f>
        <v>43257.66667</v>
      </c>
      <c r="B109" s="1">
        <f>IFERROR(__xludf.DUMMYFUNCTION("""COMPUTED_VALUE"""),300.5)</f>
        <v>300.5</v>
      </c>
      <c r="C109" s="1">
        <f>IFERROR(__xludf.DUMMYFUNCTION("""COMPUTED_VALUE"""),322.17)</f>
        <v>322.17</v>
      </c>
      <c r="D109" s="1">
        <f>IFERROR(__xludf.DUMMYFUNCTION("""COMPUTED_VALUE"""),297.48)</f>
        <v>297.48</v>
      </c>
      <c r="E109" s="1">
        <f>IFERROR(__xludf.DUMMYFUNCTION("""COMPUTED_VALUE"""),319.5)</f>
        <v>319.5</v>
      </c>
      <c r="F109" s="1">
        <f>IFERROR(__xludf.DUMMYFUNCTION("""COMPUTED_VALUE"""),1.8767269E7)</f>
        <v>18767269</v>
      </c>
    </row>
    <row r="110">
      <c r="A110" s="2">
        <f>IFERROR(__xludf.DUMMYFUNCTION("""COMPUTED_VALUE"""),43258.66666666667)</f>
        <v>43258.66667</v>
      </c>
      <c r="B110" s="1">
        <f>IFERROR(__xludf.DUMMYFUNCTION("""COMPUTED_VALUE"""),316.15)</f>
        <v>316.15</v>
      </c>
      <c r="C110" s="1">
        <f>IFERROR(__xludf.DUMMYFUNCTION("""COMPUTED_VALUE"""),330.0)</f>
        <v>330</v>
      </c>
      <c r="D110" s="1">
        <f>IFERROR(__xludf.DUMMYFUNCTION("""COMPUTED_VALUE"""),313.58)</f>
        <v>313.58</v>
      </c>
      <c r="E110" s="1">
        <f>IFERROR(__xludf.DUMMYFUNCTION("""COMPUTED_VALUE"""),316.09)</f>
        <v>316.09</v>
      </c>
      <c r="F110" s="1">
        <f>IFERROR(__xludf.DUMMYFUNCTION("""COMPUTED_VALUE"""),1.4345271E7)</f>
        <v>14345271</v>
      </c>
    </row>
    <row r="111">
      <c r="A111" s="2">
        <f>IFERROR(__xludf.DUMMYFUNCTION("""COMPUTED_VALUE"""),43259.66666666667)</f>
        <v>43259.66667</v>
      </c>
      <c r="B111" s="1">
        <f>IFERROR(__xludf.DUMMYFUNCTION("""COMPUTED_VALUE"""),319.0)</f>
        <v>319</v>
      </c>
      <c r="C111" s="1">
        <f>IFERROR(__xludf.DUMMYFUNCTION("""COMPUTED_VALUE"""),324.48)</f>
        <v>324.48</v>
      </c>
      <c r="D111" s="1">
        <f>IFERROR(__xludf.DUMMYFUNCTION("""COMPUTED_VALUE"""),317.15)</f>
        <v>317.15</v>
      </c>
      <c r="E111" s="1">
        <f>IFERROR(__xludf.DUMMYFUNCTION("""COMPUTED_VALUE"""),317.66)</f>
        <v>317.66</v>
      </c>
      <c r="F111" s="1">
        <f>IFERROR(__xludf.DUMMYFUNCTION("""COMPUTED_VALUE"""),8205202.0)</f>
        <v>8205202</v>
      </c>
    </row>
    <row r="112">
      <c r="A112" s="2">
        <f>IFERROR(__xludf.DUMMYFUNCTION("""COMPUTED_VALUE"""),43262.66666666667)</f>
        <v>43262.66667</v>
      </c>
      <c r="B112" s="1">
        <f>IFERROR(__xludf.DUMMYFUNCTION("""COMPUTED_VALUE"""),322.51)</f>
        <v>322.51</v>
      </c>
      <c r="C112" s="1">
        <f>IFERROR(__xludf.DUMMYFUNCTION("""COMPUTED_VALUE"""),334.66)</f>
        <v>334.66</v>
      </c>
      <c r="D112" s="1">
        <f>IFERROR(__xludf.DUMMYFUNCTION("""COMPUTED_VALUE"""),322.5)</f>
        <v>322.5</v>
      </c>
      <c r="E112" s="1">
        <f>IFERROR(__xludf.DUMMYFUNCTION("""COMPUTED_VALUE"""),332.1)</f>
        <v>332.1</v>
      </c>
      <c r="F112" s="1">
        <f>IFERROR(__xludf.DUMMYFUNCTION("""COMPUTED_VALUE"""),1.3183473E7)</f>
        <v>13183473</v>
      </c>
    </row>
    <row r="113">
      <c r="A113" s="2">
        <f>IFERROR(__xludf.DUMMYFUNCTION("""COMPUTED_VALUE"""),43263.66666666667)</f>
        <v>43263.66667</v>
      </c>
      <c r="B113" s="1">
        <f>IFERROR(__xludf.DUMMYFUNCTION("""COMPUTED_VALUE"""),344.7)</f>
        <v>344.7</v>
      </c>
      <c r="C113" s="1">
        <f>IFERROR(__xludf.DUMMYFUNCTION("""COMPUTED_VALUE"""),354.97)</f>
        <v>354.97</v>
      </c>
      <c r="D113" s="1">
        <f>IFERROR(__xludf.DUMMYFUNCTION("""COMPUTED_VALUE"""),338.0)</f>
        <v>338</v>
      </c>
      <c r="E113" s="1">
        <f>IFERROR(__xludf.DUMMYFUNCTION("""COMPUTED_VALUE"""),342.77)</f>
        <v>342.77</v>
      </c>
      <c r="F113" s="1">
        <f>IFERROR(__xludf.DUMMYFUNCTION("""COMPUTED_VALUE"""),2.2347403E7)</f>
        <v>22347403</v>
      </c>
    </row>
    <row r="114">
      <c r="A114" s="2">
        <f>IFERROR(__xludf.DUMMYFUNCTION("""COMPUTED_VALUE"""),43264.66666666667)</f>
        <v>43264.66667</v>
      </c>
      <c r="B114" s="1">
        <f>IFERROR(__xludf.DUMMYFUNCTION("""COMPUTED_VALUE"""),346.71)</f>
        <v>346.71</v>
      </c>
      <c r="C114" s="1">
        <f>IFERROR(__xludf.DUMMYFUNCTION("""COMPUTED_VALUE"""),347.2)</f>
        <v>347.2</v>
      </c>
      <c r="D114" s="1">
        <f>IFERROR(__xludf.DUMMYFUNCTION("""COMPUTED_VALUE"""),339.8)</f>
        <v>339.8</v>
      </c>
      <c r="E114" s="1">
        <f>IFERROR(__xludf.DUMMYFUNCTION("""COMPUTED_VALUE"""),344.78)</f>
        <v>344.78</v>
      </c>
      <c r="F114" s="1">
        <f>IFERROR(__xludf.DUMMYFUNCTION("""COMPUTED_VALUE"""),9469804.0)</f>
        <v>9469804</v>
      </c>
    </row>
    <row r="115">
      <c r="A115" s="2">
        <f>IFERROR(__xludf.DUMMYFUNCTION("""COMPUTED_VALUE"""),43265.66666666667)</f>
        <v>43265.66667</v>
      </c>
      <c r="B115" s="1">
        <f>IFERROR(__xludf.DUMMYFUNCTION("""COMPUTED_VALUE"""),347.63)</f>
        <v>347.63</v>
      </c>
      <c r="C115" s="1">
        <f>IFERROR(__xludf.DUMMYFUNCTION("""COMPUTED_VALUE"""),358.75)</f>
        <v>358.75</v>
      </c>
      <c r="D115" s="1">
        <f>IFERROR(__xludf.DUMMYFUNCTION("""COMPUTED_VALUE"""),346.6)</f>
        <v>346.6</v>
      </c>
      <c r="E115" s="1">
        <f>IFERROR(__xludf.DUMMYFUNCTION("""COMPUTED_VALUE"""),357.72)</f>
        <v>357.72</v>
      </c>
      <c r="F115" s="1">
        <f>IFERROR(__xludf.DUMMYFUNCTION("""COMPUTED_VALUE"""),1.0981023E7)</f>
        <v>10981023</v>
      </c>
    </row>
    <row r="116">
      <c r="A116" s="2">
        <f>IFERROR(__xludf.DUMMYFUNCTION("""COMPUTED_VALUE"""),43266.66666666667)</f>
        <v>43266.66667</v>
      </c>
      <c r="B116" s="1">
        <f>IFERROR(__xludf.DUMMYFUNCTION("""COMPUTED_VALUE"""),353.84)</f>
        <v>353.84</v>
      </c>
      <c r="C116" s="1">
        <f>IFERROR(__xludf.DUMMYFUNCTION("""COMPUTED_VALUE"""),364.67)</f>
        <v>364.67</v>
      </c>
      <c r="D116" s="1">
        <f>IFERROR(__xludf.DUMMYFUNCTION("""COMPUTED_VALUE"""),351.25)</f>
        <v>351.25</v>
      </c>
      <c r="E116" s="1">
        <f>IFERROR(__xludf.DUMMYFUNCTION("""COMPUTED_VALUE"""),358.17)</f>
        <v>358.17</v>
      </c>
      <c r="F116" s="1">
        <f>IFERROR(__xludf.DUMMYFUNCTION("""COMPUTED_VALUE"""),1.0848254E7)</f>
        <v>10848254</v>
      </c>
    </row>
    <row r="117">
      <c r="A117" s="2">
        <f>IFERROR(__xludf.DUMMYFUNCTION("""COMPUTED_VALUE"""),43269.66666666667)</f>
        <v>43269.66667</v>
      </c>
      <c r="B117" s="1">
        <f>IFERROR(__xludf.DUMMYFUNCTION("""COMPUTED_VALUE"""),355.4)</f>
        <v>355.4</v>
      </c>
      <c r="C117" s="1">
        <f>IFERROR(__xludf.DUMMYFUNCTION("""COMPUTED_VALUE"""),373.73)</f>
        <v>373.73</v>
      </c>
      <c r="D117" s="1">
        <f>IFERROR(__xludf.DUMMYFUNCTION("""COMPUTED_VALUE"""),354.5)</f>
        <v>354.5</v>
      </c>
      <c r="E117" s="1">
        <f>IFERROR(__xludf.DUMMYFUNCTION("""COMPUTED_VALUE"""),370.83)</f>
        <v>370.83</v>
      </c>
      <c r="F117" s="1">
        <f>IFERROR(__xludf.DUMMYFUNCTION("""COMPUTED_VALUE"""),1.2073226E7)</f>
        <v>12073226</v>
      </c>
    </row>
    <row r="118">
      <c r="A118" s="2">
        <f>IFERROR(__xludf.DUMMYFUNCTION("""COMPUTED_VALUE"""),43270.66666666667)</f>
        <v>43270.66667</v>
      </c>
      <c r="B118" s="1">
        <f>IFERROR(__xludf.DUMMYFUNCTION("""COMPUTED_VALUE"""),365.16)</f>
        <v>365.16</v>
      </c>
      <c r="C118" s="1">
        <f>IFERROR(__xludf.DUMMYFUNCTION("""COMPUTED_VALUE"""),370.0)</f>
        <v>370</v>
      </c>
      <c r="D118" s="1">
        <f>IFERROR(__xludf.DUMMYFUNCTION("""COMPUTED_VALUE"""),346.25)</f>
        <v>346.25</v>
      </c>
      <c r="E118" s="1">
        <f>IFERROR(__xludf.DUMMYFUNCTION("""COMPUTED_VALUE"""),352.55)</f>
        <v>352.55</v>
      </c>
      <c r="F118" s="1">
        <f>IFERROR(__xludf.DUMMYFUNCTION("""COMPUTED_VALUE"""),1.2761903E7)</f>
        <v>12761903</v>
      </c>
    </row>
    <row r="119">
      <c r="A119" s="2">
        <f>IFERROR(__xludf.DUMMYFUNCTION("""COMPUTED_VALUE"""),43271.66666666667)</f>
        <v>43271.66667</v>
      </c>
      <c r="B119" s="1">
        <f>IFERROR(__xludf.DUMMYFUNCTION("""COMPUTED_VALUE"""),358.04)</f>
        <v>358.04</v>
      </c>
      <c r="C119" s="1">
        <f>IFERROR(__xludf.DUMMYFUNCTION("""COMPUTED_VALUE"""),364.38)</f>
        <v>364.38</v>
      </c>
      <c r="D119" s="1">
        <f>IFERROR(__xludf.DUMMYFUNCTION("""COMPUTED_VALUE"""),352.0)</f>
        <v>352</v>
      </c>
      <c r="E119" s="1">
        <f>IFERROR(__xludf.DUMMYFUNCTION("""COMPUTED_VALUE"""),362.22)</f>
        <v>362.22</v>
      </c>
      <c r="F119" s="1">
        <f>IFERROR(__xludf.DUMMYFUNCTION("""COMPUTED_VALUE"""),8383656.0)</f>
        <v>8383656</v>
      </c>
    </row>
    <row r="120">
      <c r="A120" s="2">
        <f>IFERROR(__xludf.DUMMYFUNCTION("""COMPUTED_VALUE"""),43272.66666666667)</f>
        <v>43272.66667</v>
      </c>
      <c r="B120" s="1">
        <f>IFERROR(__xludf.DUMMYFUNCTION("""COMPUTED_VALUE"""),362.0)</f>
        <v>362</v>
      </c>
      <c r="C120" s="1">
        <f>IFERROR(__xludf.DUMMYFUNCTION("""COMPUTED_VALUE"""),366.21)</f>
        <v>366.21</v>
      </c>
      <c r="D120" s="1">
        <f>IFERROR(__xludf.DUMMYFUNCTION("""COMPUTED_VALUE"""),346.27)</f>
        <v>346.27</v>
      </c>
      <c r="E120" s="1">
        <f>IFERROR(__xludf.DUMMYFUNCTION("""COMPUTED_VALUE"""),347.51)</f>
        <v>347.51</v>
      </c>
      <c r="F120" s="1">
        <f>IFERROR(__xludf.DUMMYFUNCTION("""COMPUTED_VALUE"""),7967145.0)</f>
        <v>7967145</v>
      </c>
    </row>
    <row r="121">
      <c r="A121" s="2">
        <f>IFERROR(__xludf.DUMMYFUNCTION("""COMPUTED_VALUE"""),43273.66666666667)</f>
        <v>43273.66667</v>
      </c>
      <c r="B121" s="1">
        <f>IFERROR(__xludf.DUMMYFUNCTION("""COMPUTED_VALUE"""),351.54)</f>
        <v>351.54</v>
      </c>
      <c r="C121" s="1">
        <f>IFERROR(__xludf.DUMMYFUNCTION("""COMPUTED_VALUE"""),352.25)</f>
        <v>352.25</v>
      </c>
      <c r="D121" s="1">
        <f>IFERROR(__xludf.DUMMYFUNCTION("""COMPUTED_VALUE"""),332.0)</f>
        <v>332</v>
      </c>
      <c r="E121" s="1">
        <f>IFERROR(__xludf.DUMMYFUNCTION("""COMPUTED_VALUE"""),333.63)</f>
        <v>333.63</v>
      </c>
      <c r="F121" s="1">
        <f>IFERROR(__xludf.DUMMYFUNCTION("""COMPUTED_VALUE"""),1.0266059E7)</f>
        <v>10266059</v>
      </c>
    </row>
    <row r="122">
      <c r="A122" s="2">
        <f>IFERROR(__xludf.DUMMYFUNCTION("""COMPUTED_VALUE"""),43276.66666666667)</f>
        <v>43276.66667</v>
      </c>
      <c r="B122" s="1">
        <f>IFERROR(__xludf.DUMMYFUNCTION("""COMPUTED_VALUE"""),330.12)</f>
        <v>330.12</v>
      </c>
      <c r="C122" s="1">
        <f>IFERROR(__xludf.DUMMYFUNCTION("""COMPUTED_VALUE"""),338.47)</f>
        <v>338.47</v>
      </c>
      <c r="D122" s="1">
        <f>IFERROR(__xludf.DUMMYFUNCTION("""COMPUTED_VALUE"""),327.5)</f>
        <v>327.5</v>
      </c>
      <c r="E122" s="1">
        <f>IFERROR(__xludf.DUMMYFUNCTION("""COMPUTED_VALUE"""),333.01)</f>
        <v>333.01</v>
      </c>
      <c r="F122" s="1">
        <f>IFERROR(__xludf.DUMMYFUNCTION("""COMPUTED_VALUE"""),6931304.0)</f>
        <v>6931304</v>
      </c>
    </row>
    <row r="123">
      <c r="A123" s="2">
        <f>IFERROR(__xludf.DUMMYFUNCTION("""COMPUTED_VALUE"""),43277.66666666667)</f>
        <v>43277.66667</v>
      </c>
      <c r="B123" s="1">
        <f>IFERROR(__xludf.DUMMYFUNCTION("""COMPUTED_VALUE"""),336.05)</f>
        <v>336.05</v>
      </c>
      <c r="C123" s="1">
        <f>IFERROR(__xludf.DUMMYFUNCTION("""COMPUTED_VALUE"""),343.55)</f>
        <v>343.55</v>
      </c>
      <c r="D123" s="1">
        <f>IFERROR(__xludf.DUMMYFUNCTION("""COMPUTED_VALUE"""),325.8)</f>
        <v>325.8</v>
      </c>
      <c r="E123" s="1">
        <f>IFERROR(__xludf.DUMMYFUNCTION("""COMPUTED_VALUE"""),342.0)</f>
        <v>342</v>
      </c>
      <c r="F123" s="1">
        <f>IFERROR(__xludf.DUMMYFUNCTION("""COMPUTED_VALUE"""),7452487.0)</f>
        <v>7452487</v>
      </c>
    </row>
    <row r="124">
      <c r="A124" s="2">
        <f>IFERROR(__xludf.DUMMYFUNCTION("""COMPUTED_VALUE"""),43278.66666666667)</f>
        <v>43278.66667</v>
      </c>
      <c r="B124" s="1">
        <f>IFERROR(__xludf.DUMMYFUNCTION("""COMPUTED_VALUE"""),345.0)</f>
        <v>345</v>
      </c>
      <c r="C124" s="1">
        <f>IFERROR(__xludf.DUMMYFUNCTION("""COMPUTED_VALUE"""),350.79)</f>
        <v>350.79</v>
      </c>
      <c r="D124" s="1">
        <f>IFERROR(__xludf.DUMMYFUNCTION("""COMPUTED_VALUE"""),339.5)</f>
        <v>339.5</v>
      </c>
      <c r="E124" s="1">
        <f>IFERROR(__xludf.DUMMYFUNCTION("""COMPUTED_VALUE"""),344.5)</f>
        <v>344.5</v>
      </c>
      <c r="F124" s="1">
        <f>IFERROR(__xludf.DUMMYFUNCTION("""COMPUTED_VALUE"""),8333727.0)</f>
        <v>8333727</v>
      </c>
    </row>
    <row r="125">
      <c r="A125" s="2">
        <f>IFERROR(__xludf.DUMMYFUNCTION("""COMPUTED_VALUE"""),43279.66666666667)</f>
        <v>43279.66667</v>
      </c>
      <c r="B125" s="1">
        <f>IFERROR(__xludf.DUMMYFUNCTION("""COMPUTED_VALUE"""),348.66)</f>
        <v>348.66</v>
      </c>
      <c r="C125" s="1">
        <f>IFERROR(__xludf.DUMMYFUNCTION("""COMPUTED_VALUE"""),357.02)</f>
        <v>357.02</v>
      </c>
      <c r="D125" s="1">
        <f>IFERROR(__xludf.DUMMYFUNCTION("""COMPUTED_VALUE"""),346.11)</f>
        <v>346.11</v>
      </c>
      <c r="E125" s="1">
        <f>IFERROR(__xludf.DUMMYFUNCTION("""COMPUTED_VALUE"""),349.93)</f>
        <v>349.93</v>
      </c>
      <c r="F125" s="1">
        <f>IFERROR(__xludf.DUMMYFUNCTION("""COMPUTED_VALUE"""),8398005.0)</f>
        <v>8398005</v>
      </c>
    </row>
    <row r="126">
      <c r="A126" s="2">
        <f>IFERROR(__xludf.DUMMYFUNCTION("""COMPUTED_VALUE"""),43280.66666666667)</f>
        <v>43280.66667</v>
      </c>
      <c r="B126" s="1">
        <f>IFERROR(__xludf.DUMMYFUNCTION("""COMPUTED_VALUE"""),353.33)</f>
        <v>353.33</v>
      </c>
      <c r="C126" s="1">
        <f>IFERROR(__xludf.DUMMYFUNCTION("""COMPUTED_VALUE"""),353.86)</f>
        <v>353.86</v>
      </c>
      <c r="D126" s="1">
        <f>IFERROR(__xludf.DUMMYFUNCTION("""COMPUTED_VALUE"""),342.41)</f>
        <v>342.41</v>
      </c>
      <c r="E126" s="1">
        <f>IFERROR(__xludf.DUMMYFUNCTION("""COMPUTED_VALUE"""),342.95)</f>
        <v>342.95</v>
      </c>
      <c r="F126" s="1">
        <f>IFERROR(__xludf.DUMMYFUNCTION("""COMPUTED_VALUE"""),6492396.0)</f>
        <v>6492396</v>
      </c>
    </row>
    <row r="127">
      <c r="A127" s="2">
        <f>IFERROR(__xludf.DUMMYFUNCTION("""COMPUTED_VALUE"""),43283.66666666667)</f>
        <v>43283.66667</v>
      </c>
      <c r="B127" s="1">
        <f>IFERROR(__xludf.DUMMYFUNCTION("""COMPUTED_VALUE"""),360.07)</f>
        <v>360.07</v>
      </c>
      <c r="C127" s="1">
        <f>IFERROR(__xludf.DUMMYFUNCTION("""COMPUTED_VALUE"""),364.78)</f>
        <v>364.78</v>
      </c>
      <c r="D127" s="1">
        <f>IFERROR(__xludf.DUMMYFUNCTION("""COMPUTED_VALUE"""),329.85)</f>
        <v>329.85</v>
      </c>
      <c r="E127" s="1">
        <f>IFERROR(__xludf.DUMMYFUNCTION("""COMPUTED_VALUE"""),335.07)</f>
        <v>335.07</v>
      </c>
      <c r="F127" s="1">
        <f>IFERROR(__xludf.DUMMYFUNCTION("""COMPUTED_VALUE"""),1.8759765E7)</f>
        <v>18759765</v>
      </c>
    </row>
    <row r="128">
      <c r="A128" s="2">
        <f>IFERROR(__xludf.DUMMYFUNCTION("""COMPUTED_VALUE"""),43284.54166666667)</f>
        <v>43284.54167</v>
      </c>
      <c r="B128" s="1">
        <f>IFERROR(__xludf.DUMMYFUNCTION("""COMPUTED_VALUE"""),331.75)</f>
        <v>331.75</v>
      </c>
      <c r="C128" s="1">
        <f>IFERROR(__xludf.DUMMYFUNCTION("""COMPUTED_VALUE"""),332.49)</f>
        <v>332.49</v>
      </c>
      <c r="D128" s="1">
        <f>IFERROR(__xludf.DUMMYFUNCTION("""COMPUTED_VALUE"""),309.69)</f>
        <v>309.69</v>
      </c>
      <c r="E128" s="1">
        <f>IFERROR(__xludf.DUMMYFUNCTION("""COMPUTED_VALUE"""),310.86)</f>
        <v>310.86</v>
      </c>
      <c r="F128" s="1">
        <f>IFERROR(__xludf.DUMMYFUNCTION("""COMPUTED_VALUE"""),1.2282638E7)</f>
        <v>12282638</v>
      </c>
    </row>
    <row r="129">
      <c r="A129" s="2">
        <f>IFERROR(__xludf.DUMMYFUNCTION("""COMPUTED_VALUE"""),43286.66666666667)</f>
        <v>43286.66667</v>
      </c>
      <c r="B129" s="1">
        <f>IFERROR(__xludf.DUMMYFUNCTION("""COMPUTED_VALUE"""),313.76)</f>
        <v>313.76</v>
      </c>
      <c r="C129" s="1">
        <f>IFERROR(__xludf.DUMMYFUNCTION("""COMPUTED_VALUE"""),314.39)</f>
        <v>314.39</v>
      </c>
      <c r="D129" s="1">
        <f>IFERROR(__xludf.DUMMYFUNCTION("""COMPUTED_VALUE"""),296.22)</f>
        <v>296.22</v>
      </c>
      <c r="E129" s="1">
        <f>IFERROR(__xludf.DUMMYFUNCTION("""COMPUTED_VALUE"""),309.16)</f>
        <v>309.16</v>
      </c>
      <c r="F129" s="1">
        <f>IFERROR(__xludf.DUMMYFUNCTION("""COMPUTED_VALUE"""),1.7476374E7)</f>
        <v>17476374</v>
      </c>
    </row>
    <row r="130">
      <c r="A130" s="2">
        <f>IFERROR(__xludf.DUMMYFUNCTION("""COMPUTED_VALUE"""),43287.66666666667)</f>
        <v>43287.66667</v>
      </c>
      <c r="B130" s="1">
        <f>IFERROR(__xludf.DUMMYFUNCTION("""COMPUTED_VALUE"""),304.95)</f>
        <v>304.95</v>
      </c>
      <c r="C130" s="1">
        <f>IFERROR(__xludf.DUMMYFUNCTION("""COMPUTED_VALUE"""),312.07)</f>
        <v>312.07</v>
      </c>
      <c r="D130" s="1">
        <f>IFERROR(__xludf.DUMMYFUNCTION("""COMPUTED_VALUE"""),302.0)</f>
        <v>302</v>
      </c>
      <c r="E130" s="1">
        <f>IFERROR(__xludf.DUMMYFUNCTION("""COMPUTED_VALUE"""),308.9)</f>
        <v>308.9</v>
      </c>
      <c r="F130" s="1">
        <f>IFERROR(__xludf.DUMMYFUNCTION("""COMPUTED_VALUE"""),8865451.0)</f>
        <v>8865451</v>
      </c>
    </row>
    <row r="131">
      <c r="A131" s="2">
        <f>IFERROR(__xludf.DUMMYFUNCTION("""COMPUTED_VALUE"""),43290.66666666667)</f>
        <v>43290.66667</v>
      </c>
      <c r="B131" s="1">
        <f>IFERROR(__xludf.DUMMYFUNCTION("""COMPUTED_VALUE"""),311.99)</f>
        <v>311.99</v>
      </c>
      <c r="C131" s="1">
        <f>IFERROR(__xludf.DUMMYFUNCTION("""COMPUTED_VALUE"""),318.52)</f>
        <v>318.52</v>
      </c>
      <c r="D131" s="1">
        <f>IFERROR(__xludf.DUMMYFUNCTION("""COMPUTED_VALUE"""),308.0)</f>
        <v>308</v>
      </c>
      <c r="E131" s="1">
        <f>IFERROR(__xludf.DUMMYFUNCTION("""COMPUTED_VALUE"""),318.51)</f>
        <v>318.51</v>
      </c>
      <c r="F131" s="1">
        <f>IFERROR(__xludf.DUMMYFUNCTION("""COMPUTED_VALUE"""),7596753.0)</f>
        <v>7596753</v>
      </c>
    </row>
    <row r="132">
      <c r="A132" s="2">
        <f>IFERROR(__xludf.DUMMYFUNCTION("""COMPUTED_VALUE"""),43291.66666666667)</f>
        <v>43291.66667</v>
      </c>
      <c r="B132" s="1">
        <f>IFERROR(__xludf.DUMMYFUNCTION("""COMPUTED_VALUE"""),324.56)</f>
        <v>324.56</v>
      </c>
      <c r="C132" s="1">
        <f>IFERROR(__xludf.DUMMYFUNCTION("""COMPUTED_VALUE"""),327.68)</f>
        <v>327.68</v>
      </c>
      <c r="D132" s="1">
        <f>IFERROR(__xludf.DUMMYFUNCTION("""COMPUTED_VALUE"""),319.2)</f>
        <v>319.2</v>
      </c>
      <c r="E132" s="1">
        <f>IFERROR(__xludf.DUMMYFUNCTION("""COMPUTED_VALUE"""),322.47)</f>
        <v>322.47</v>
      </c>
      <c r="F132" s="1">
        <f>IFERROR(__xludf.DUMMYFUNCTION("""COMPUTED_VALUE"""),9471498.0)</f>
        <v>9471498</v>
      </c>
    </row>
    <row r="133">
      <c r="A133" s="2">
        <f>IFERROR(__xludf.DUMMYFUNCTION("""COMPUTED_VALUE"""),43292.66666666667)</f>
        <v>43292.66667</v>
      </c>
      <c r="B133" s="1">
        <f>IFERROR(__xludf.DUMMYFUNCTION("""COMPUTED_VALUE"""),315.8)</f>
        <v>315.8</v>
      </c>
      <c r="C133" s="1">
        <f>IFERROR(__xludf.DUMMYFUNCTION("""COMPUTED_VALUE"""),321.94)</f>
        <v>321.94</v>
      </c>
      <c r="D133" s="1">
        <f>IFERROR(__xludf.DUMMYFUNCTION("""COMPUTED_VALUE"""),315.07)</f>
        <v>315.07</v>
      </c>
      <c r="E133" s="1">
        <f>IFERROR(__xludf.DUMMYFUNCTION("""COMPUTED_VALUE"""),318.96)</f>
        <v>318.96</v>
      </c>
      <c r="F133" s="1">
        <f>IFERROR(__xludf.DUMMYFUNCTION("""COMPUTED_VALUE"""),4884076.0)</f>
        <v>4884076</v>
      </c>
    </row>
    <row r="134">
      <c r="A134" s="2">
        <f>IFERROR(__xludf.DUMMYFUNCTION("""COMPUTED_VALUE"""),43293.66666666667)</f>
        <v>43293.66667</v>
      </c>
      <c r="B134" s="1">
        <f>IFERROR(__xludf.DUMMYFUNCTION("""COMPUTED_VALUE"""),321.43)</f>
        <v>321.43</v>
      </c>
      <c r="C134" s="1">
        <f>IFERROR(__xludf.DUMMYFUNCTION("""COMPUTED_VALUE"""),323.23)</f>
        <v>323.23</v>
      </c>
      <c r="D134" s="1">
        <f>IFERROR(__xludf.DUMMYFUNCTION("""COMPUTED_VALUE"""),312.77)</f>
        <v>312.77</v>
      </c>
      <c r="E134" s="1">
        <f>IFERROR(__xludf.DUMMYFUNCTION("""COMPUTED_VALUE"""),316.71)</f>
        <v>316.71</v>
      </c>
      <c r="F134" s="1">
        <f>IFERROR(__xludf.DUMMYFUNCTION("""COMPUTED_VALUE"""),5721166.0)</f>
        <v>5721166</v>
      </c>
    </row>
    <row r="135">
      <c r="A135" s="2">
        <f>IFERROR(__xludf.DUMMYFUNCTION("""COMPUTED_VALUE"""),43294.66666666667)</f>
        <v>43294.66667</v>
      </c>
      <c r="B135" s="1">
        <f>IFERROR(__xludf.DUMMYFUNCTION("""COMPUTED_VALUE"""),315.58)</f>
        <v>315.58</v>
      </c>
      <c r="C135" s="1">
        <f>IFERROR(__xludf.DUMMYFUNCTION("""COMPUTED_VALUE"""),319.58)</f>
        <v>319.58</v>
      </c>
      <c r="D135" s="1">
        <f>IFERROR(__xludf.DUMMYFUNCTION("""COMPUTED_VALUE"""),309.25)</f>
        <v>309.25</v>
      </c>
      <c r="E135" s="1">
        <f>IFERROR(__xludf.DUMMYFUNCTION("""COMPUTED_VALUE"""),318.87)</f>
        <v>318.87</v>
      </c>
      <c r="F135" s="1">
        <f>IFERROR(__xludf.DUMMYFUNCTION("""COMPUTED_VALUE"""),5875770.0)</f>
        <v>5875770</v>
      </c>
    </row>
    <row r="136">
      <c r="A136" s="2">
        <f>IFERROR(__xludf.DUMMYFUNCTION("""COMPUTED_VALUE"""),43297.66666666667)</f>
        <v>43297.66667</v>
      </c>
      <c r="B136" s="1">
        <f>IFERROR(__xludf.DUMMYFUNCTION("""COMPUTED_VALUE"""),311.71)</f>
        <v>311.71</v>
      </c>
      <c r="C136" s="1">
        <f>IFERROR(__xludf.DUMMYFUNCTION("""COMPUTED_VALUE"""),315.16)</f>
        <v>315.16</v>
      </c>
      <c r="D136" s="1">
        <f>IFERROR(__xludf.DUMMYFUNCTION("""COMPUTED_VALUE"""),306.25)</f>
        <v>306.25</v>
      </c>
      <c r="E136" s="1">
        <f>IFERROR(__xludf.DUMMYFUNCTION("""COMPUTED_VALUE"""),310.1)</f>
        <v>310.1</v>
      </c>
      <c r="F136" s="1">
        <f>IFERROR(__xludf.DUMMYFUNCTION("""COMPUTED_VALUE"""),7818655.0)</f>
        <v>7818655</v>
      </c>
    </row>
    <row r="137">
      <c r="A137" s="2">
        <f>IFERROR(__xludf.DUMMYFUNCTION("""COMPUTED_VALUE"""),43298.66666666667)</f>
        <v>43298.66667</v>
      </c>
      <c r="B137" s="1">
        <f>IFERROR(__xludf.DUMMYFUNCTION("""COMPUTED_VALUE"""),308.81)</f>
        <v>308.81</v>
      </c>
      <c r="C137" s="1">
        <f>IFERROR(__xludf.DUMMYFUNCTION("""COMPUTED_VALUE"""),324.74)</f>
        <v>324.74</v>
      </c>
      <c r="D137" s="1">
        <f>IFERROR(__xludf.DUMMYFUNCTION("""COMPUTED_VALUE"""),308.5)</f>
        <v>308.5</v>
      </c>
      <c r="E137" s="1">
        <f>IFERROR(__xludf.DUMMYFUNCTION("""COMPUTED_VALUE"""),322.69)</f>
        <v>322.69</v>
      </c>
      <c r="F137" s="1">
        <f>IFERROR(__xludf.DUMMYFUNCTION("""COMPUTED_VALUE"""),6996232.0)</f>
        <v>6996232</v>
      </c>
    </row>
    <row r="138">
      <c r="A138" s="2">
        <f>IFERROR(__xludf.DUMMYFUNCTION("""COMPUTED_VALUE"""),43299.66666666667)</f>
        <v>43299.66667</v>
      </c>
      <c r="B138" s="1">
        <f>IFERROR(__xludf.DUMMYFUNCTION("""COMPUTED_VALUE"""),325.0)</f>
        <v>325</v>
      </c>
      <c r="C138" s="1">
        <f>IFERROR(__xludf.DUMMYFUNCTION("""COMPUTED_VALUE"""),325.5)</f>
        <v>325.5</v>
      </c>
      <c r="D138" s="1">
        <f>IFERROR(__xludf.DUMMYFUNCTION("""COMPUTED_VALUE"""),316.25)</f>
        <v>316.25</v>
      </c>
      <c r="E138" s="1">
        <f>IFERROR(__xludf.DUMMYFUNCTION("""COMPUTED_VALUE"""),323.85)</f>
        <v>323.85</v>
      </c>
      <c r="F138" s="1">
        <f>IFERROR(__xludf.DUMMYFUNCTION("""COMPUTED_VALUE"""),5624211.0)</f>
        <v>5624211</v>
      </c>
    </row>
    <row r="139">
      <c r="A139" s="2">
        <f>IFERROR(__xludf.DUMMYFUNCTION("""COMPUTED_VALUE"""),43300.66666666667)</f>
        <v>43300.66667</v>
      </c>
      <c r="B139" s="1">
        <f>IFERROR(__xludf.DUMMYFUNCTION("""COMPUTED_VALUE"""),316.33)</f>
        <v>316.33</v>
      </c>
      <c r="C139" s="1">
        <f>IFERROR(__xludf.DUMMYFUNCTION("""COMPUTED_VALUE"""),323.54)</f>
        <v>323.54</v>
      </c>
      <c r="D139" s="1">
        <f>IFERROR(__xludf.DUMMYFUNCTION("""COMPUTED_VALUE"""),314.01)</f>
        <v>314.01</v>
      </c>
      <c r="E139" s="1">
        <f>IFERROR(__xludf.DUMMYFUNCTION("""COMPUTED_VALUE"""),320.23)</f>
        <v>320.23</v>
      </c>
      <c r="F139" s="1">
        <f>IFERROR(__xludf.DUMMYFUNCTION("""COMPUTED_VALUE"""),5915345.0)</f>
        <v>5915345</v>
      </c>
    </row>
    <row r="140">
      <c r="A140" s="2">
        <f>IFERROR(__xludf.DUMMYFUNCTION("""COMPUTED_VALUE"""),43301.66666666667)</f>
        <v>43301.66667</v>
      </c>
      <c r="B140" s="1">
        <f>IFERROR(__xludf.DUMMYFUNCTION("""COMPUTED_VALUE"""),321.23)</f>
        <v>321.23</v>
      </c>
      <c r="C140" s="1">
        <f>IFERROR(__xludf.DUMMYFUNCTION("""COMPUTED_VALUE"""),323.24)</f>
        <v>323.24</v>
      </c>
      <c r="D140" s="1">
        <f>IFERROR(__xludf.DUMMYFUNCTION("""COMPUTED_VALUE"""),311.71)</f>
        <v>311.71</v>
      </c>
      <c r="E140" s="1">
        <f>IFERROR(__xludf.DUMMYFUNCTION("""COMPUTED_VALUE"""),313.58)</f>
        <v>313.58</v>
      </c>
      <c r="F140" s="1">
        <f>IFERROR(__xludf.DUMMYFUNCTION("""COMPUTED_VALUE"""),5166547.0)</f>
        <v>5166547</v>
      </c>
    </row>
    <row r="141">
      <c r="A141" s="2">
        <f>IFERROR(__xludf.DUMMYFUNCTION("""COMPUTED_VALUE"""),43304.66666666667)</f>
        <v>43304.66667</v>
      </c>
      <c r="B141" s="1">
        <f>IFERROR(__xludf.DUMMYFUNCTION("""COMPUTED_VALUE"""),301.84)</f>
        <v>301.84</v>
      </c>
      <c r="C141" s="1">
        <f>IFERROR(__xludf.DUMMYFUNCTION("""COMPUTED_VALUE"""),305.5)</f>
        <v>305.5</v>
      </c>
      <c r="D141" s="1">
        <f>IFERROR(__xludf.DUMMYFUNCTION("""COMPUTED_VALUE"""),292.86)</f>
        <v>292.86</v>
      </c>
      <c r="E141" s="1">
        <f>IFERROR(__xludf.DUMMYFUNCTION("""COMPUTED_VALUE"""),303.2)</f>
        <v>303.2</v>
      </c>
      <c r="F141" s="1">
        <f>IFERROR(__xludf.DUMMYFUNCTION("""COMPUTED_VALUE"""),1.0992947E7)</f>
        <v>10992947</v>
      </c>
    </row>
    <row r="142">
      <c r="A142" s="2">
        <f>IFERROR(__xludf.DUMMYFUNCTION("""COMPUTED_VALUE"""),43305.66666666667)</f>
        <v>43305.66667</v>
      </c>
      <c r="B142" s="1">
        <f>IFERROR(__xludf.DUMMYFUNCTION("""COMPUTED_VALUE"""),304.42)</f>
        <v>304.42</v>
      </c>
      <c r="C142" s="1">
        <f>IFERROR(__xludf.DUMMYFUNCTION("""COMPUTED_VALUE"""),307.72)</f>
        <v>307.72</v>
      </c>
      <c r="D142" s="1">
        <f>IFERROR(__xludf.DUMMYFUNCTION("""COMPUTED_VALUE"""),292.55)</f>
        <v>292.55</v>
      </c>
      <c r="E142" s="1">
        <f>IFERROR(__xludf.DUMMYFUNCTION("""COMPUTED_VALUE"""),297.43)</f>
        <v>297.43</v>
      </c>
      <c r="F142" s="1">
        <f>IFERROR(__xludf.DUMMYFUNCTION("""COMPUTED_VALUE"""),9590784.0)</f>
        <v>9590784</v>
      </c>
    </row>
    <row r="143">
      <c r="A143" s="2">
        <f>IFERROR(__xludf.DUMMYFUNCTION("""COMPUTED_VALUE"""),43306.66666666667)</f>
        <v>43306.66667</v>
      </c>
      <c r="B143" s="1">
        <f>IFERROR(__xludf.DUMMYFUNCTION("""COMPUTED_VALUE"""),296.74)</f>
        <v>296.74</v>
      </c>
      <c r="C143" s="1">
        <f>IFERROR(__xludf.DUMMYFUNCTION("""COMPUTED_VALUE"""),309.62)</f>
        <v>309.62</v>
      </c>
      <c r="D143" s="1">
        <f>IFERROR(__xludf.DUMMYFUNCTION("""COMPUTED_VALUE"""),294.5)</f>
        <v>294.5</v>
      </c>
      <c r="E143" s="1">
        <f>IFERROR(__xludf.DUMMYFUNCTION("""COMPUTED_VALUE"""),308.74)</f>
        <v>308.74</v>
      </c>
      <c r="F143" s="1">
        <f>IFERROR(__xludf.DUMMYFUNCTION("""COMPUTED_VALUE"""),7094180.0)</f>
        <v>7094180</v>
      </c>
    </row>
    <row r="144">
      <c r="A144" s="2">
        <f>IFERROR(__xludf.DUMMYFUNCTION("""COMPUTED_VALUE"""),43307.66666666667)</f>
        <v>43307.66667</v>
      </c>
      <c r="B144" s="1">
        <f>IFERROR(__xludf.DUMMYFUNCTION("""COMPUTED_VALUE"""),304.85)</f>
        <v>304.85</v>
      </c>
      <c r="C144" s="1">
        <f>IFERROR(__xludf.DUMMYFUNCTION("""COMPUTED_VALUE"""),310.7)</f>
        <v>310.7</v>
      </c>
      <c r="D144" s="1">
        <f>IFERROR(__xludf.DUMMYFUNCTION("""COMPUTED_VALUE"""),303.64)</f>
        <v>303.64</v>
      </c>
      <c r="E144" s="1">
        <f>IFERROR(__xludf.DUMMYFUNCTION("""COMPUTED_VALUE"""),306.65)</f>
        <v>306.65</v>
      </c>
      <c r="F144" s="1">
        <f>IFERROR(__xludf.DUMMYFUNCTION("""COMPUTED_VALUE"""),4630522.0)</f>
        <v>4630522</v>
      </c>
    </row>
    <row r="145">
      <c r="A145" s="2">
        <f>IFERROR(__xludf.DUMMYFUNCTION("""COMPUTED_VALUE"""),43308.66666666667)</f>
        <v>43308.66667</v>
      </c>
      <c r="B145" s="1">
        <f>IFERROR(__xludf.DUMMYFUNCTION("""COMPUTED_VALUE"""),307.25)</f>
        <v>307.25</v>
      </c>
      <c r="C145" s="1">
        <f>IFERROR(__xludf.DUMMYFUNCTION("""COMPUTED_VALUE"""),307.69)</f>
        <v>307.69</v>
      </c>
      <c r="D145" s="1">
        <f>IFERROR(__xludf.DUMMYFUNCTION("""COMPUTED_VALUE"""),295.34)</f>
        <v>295.34</v>
      </c>
      <c r="E145" s="1">
        <f>IFERROR(__xludf.DUMMYFUNCTION("""COMPUTED_VALUE"""),297.18)</f>
        <v>297.18</v>
      </c>
      <c r="F145" s="1">
        <f>IFERROR(__xludf.DUMMYFUNCTION("""COMPUTED_VALUE"""),5703326.0)</f>
        <v>5703326</v>
      </c>
    </row>
    <row r="146">
      <c r="A146" s="2">
        <f>IFERROR(__xludf.DUMMYFUNCTION("""COMPUTED_VALUE"""),43311.66666666667)</f>
        <v>43311.66667</v>
      </c>
      <c r="B146" s="1">
        <f>IFERROR(__xludf.DUMMYFUNCTION("""COMPUTED_VALUE"""),295.9)</f>
        <v>295.9</v>
      </c>
      <c r="C146" s="1">
        <f>IFERROR(__xludf.DUMMYFUNCTION("""COMPUTED_VALUE"""),296.1)</f>
        <v>296.1</v>
      </c>
      <c r="D146" s="1">
        <f>IFERROR(__xludf.DUMMYFUNCTION("""COMPUTED_VALUE"""),286.13)</f>
        <v>286.13</v>
      </c>
      <c r="E146" s="1">
        <f>IFERROR(__xludf.DUMMYFUNCTION("""COMPUTED_VALUE"""),290.17)</f>
        <v>290.17</v>
      </c>
      <c r="F146" s="1">
        <f>IFERROR(__xludf.DUMMYFUNCTION("""COMPUTED_VALUE"""),6814072.0)</f>
        <v>6814072</v>
      </c>
    </row>
    <row r="147">
      <c r="A147" s="2">
        <f>IFERROR(__xludf.DUMMYFUNCTION("""COMPUTED_VALUE"""),43312.66666666667)</f>
        <v>43312.66667</v>
      </c>
      <c r="B147" s="1">
        <f>IFERROR(__xludf.DUMMYFUNCTION("""COMPUTED_VALUE"""),292.25)</f>
        <v>292.25</v>
      </c>
      <c r="C147" s="1">
        <f>IFERROR(__xludf.DUMMYFUNCTION("""COMPUTED_VALUE"""),298.32)</f>
        <v>298.32</v>
      </c>
      <c r="D147" s="1">
        <f>IFERROR(__xludf.DUMMYFUNCTION("""COMPUTED_VALUE"""),289.07)</f>
        <v>289.07</v>
      </c>
      <c r="E147" s="1">
        <f>IFERROR(__xludf.DUMMYFUNCTION("""COMPUTED_VALUE"""),298.14)</f>
        <v>298.14</v>
      </c>
      <c r="F147" s="1">
        <f>IFERROR(__xludf.DUMMYFUNCTION("""COMPUTED_VALUE"""),5076916.0)</f>
        <v>5076916</v>
      </c>
    </row>
    <row r="148">
      <c r="A148" s="2">
        <f>IFERROR(__xludf.DUMMYFUNCTION("""COMPUTED_VALUE"""),43313.66666666667)</f>
        <v>43313.66667</v>
      </c>
      <c r="B148" s="1">
        <f>IFERROR(__xludf.DUMMYFUNCTION("""COMPUTED_VALUE"""),297.99)</f>
        <v>297.99</v>
      </c>
      <c r="C148" s="1">
        <f>IFERROR(__xludf.DUMMYFUNCTION("""COMPUTED_VALUE"""),303.0)</f>
        <v>303</v>
      </c>
      <c r="D148" s="1">
        <f>IFERROR(__xludf.DUMMYFUNCTION("""COMPUTED_VALUE"""),293.0)</f>
        <v>293</v>
      </c>
      <c r="E148" s="1">
        <f>IFERROR(__xludf.DUMMYFUNCTION("""COMPUTED_VALUE"""),300.84)</f>
        <v>300.84</v>
      </c>
      <c r="F148" s="1">
        <f>IFERROR(__xludf.DUMMYFUNCTION("""COMPUTED_VALUE"""),1.012943E7)</f>
        <v>10129430</v>
      </c>
    </row>
    <row r="149">
      <c r="A149" s="2">
        <f>IFERROR(__xludf.DUMMYFUNCTION("""COMPUTED_VALUE"""),43314.66666666667)</f>
        <v>43314.66667</v>
      </c>
      <c r="B149" s="1">
        <f>IFERROR(__xludf.DUMMYFUNCTION("""COMPUTED_VALUE"""),328.44)</f>
        <v>328.44</v>
      </c>
      <c r="C149" s="1">
        <f>IFERROR(__xludf.DUMMYFUNCTION("""COMPUTED_VALUE"""),349.99)</f>
        <v>349.99</v>
      </c>
      <c r="D149" s="1">
        <f>IFERROR(__xludf.DUMMYFUNCTION("""COMPUTED_VALUE"""),323.16)</f>
        <v>323.16</v>
      </c>
      <c r="E149" s="1">
        <f>IFERROR(__xludf.DUMMYFUNCTION("""COMPUTED_VALUE"""),349.54)</f>
        <v>349.54</v>
      </c>
      <c r="F149" s="1">
        <f>IFERROR(__xludf.DUMMYFUNCTION("""COMPUTED_VALUE"""),2.3214962E7)</f>
        <v>23214962</v>
      </c>
    </row>
    <row r="150">
      <c r="A150" s="2">
        <f>IFERROR(__xludf.DUMMYFUNCTION("""COMPUTED_VALUE"""),43315.66666666667)</f>
        <v>43315.66667</v>
      </c>
      <c r="B150" s="1">
        <f>IFERROR(__xludf.DUMMYFUNCTION("""COMPUTED_VALUE"""),347.81)</f>
        <v>347.81</v>
      </c>
      <c r="C150" s="1">
        <f>IFERROR(__xludf.DUMMYFUNCTION("""COMPUTED_VALUE"""),355.0)</f>
        <v>355</v>
      </c>
      <c r="D150" s="1">
        <f>IFERROR(__xludf.DUMMYFUNCTION("""COMPUTED_VALUE"""),342.53)</f>
        <v>342.53</v>
      </c>
      <c r="E150" s="1">
        <f>IFERROR(__xludf.DUMMYFUNCTION("""COMPUTED_VALUE"""),348.17)</f>
        <v>348.17</v>
      </c>
      <c r="F150" s="1">
        <f>IFERROR(__xludf.DUMMYFUNCTION("""COMPUTED_VALUE"""),1.3656486E7)</f>
        <v>13656486</v>
      </c>
    </row>
    <row r="151">
      <c r="A151" s="2">
        <f>IFERROR(__xludf.DUMMYFUNCTION("""COMPUTED_VALUE"""),43318.66666666667)</f>
        <v>43318.66667</v>
      </c>
      <c r="B151" s="1">
        <f>IFERROR(__xludf.DUMMYFUNCTION("""COMPUTED_VALUE"""),345.46)</f>
        <v>345.46</v>
      </c>
      <c r="C151" s="1">
        <f>IFERROR(__xludf.DUMMYFUNCTION("""COMPUTED_VALUE"""),354.98)</f>
        <v>354.98</v>
      </c>
      <c r="D151" s="1">
        <f>IFERROR(__xludf.DUMMYFUNCTION("""COMPUTED_VALUE"""),341.82)</f>
        <v>341.82</v>
      </c>
      <c r="E151" s="1">
        <f>IFERROR(__xludf.DUMMYFUNCTION("""COMPUTED_VALUE"""),341.99)</f>
        <v>341.99</v>
      </c>
      <c r="F151" s="1">
        <f>IFERROR(__xludf.DUMMYFUNCTION("""COMPUTED_VALUE"""),8564331.0)</f>
        <v>8564331</v>
      </c>
    </row>
    <row r="152">
      <c r="A152" s="2">
        <f>IFERROR(__xludf.DUMMYFUNCTION("""COMPUTED_VALUE"""),43319.66666666667)</f>
        <v>43319.66667</v>
      </c>
      <c r="B152" s="1">
        <f>IFERROR(__xludf.DUMMYFUNCTION("""COMPUTED_VALUE"""),343.84)</f>
        <v>343.84</v>
      </c>
      <c r="C152" s="1">
        <f>IFERROR(__xludf.DUMMYFUNCTION("""COMPUTED_VALUE"""),387.46)</f>
        <v>387.46</v>
      </c>
      <c r="D152" s="1">
        <f>IFERROR(__xludf.DUMMYFUNCTION("""COMPUTED_VALUE"""),339.15)</f>
        <v>339.15</v>
      </c>
      <c r="E152" s="1">
        <f>IFERROR(__xludf.DUMMYFUNCTION("""COMPUTED_VALUE"""),379.57)</f>
        <v>379.57</v>
      </c>
      <c r="F152" s="1">
        <f>IFERROR(__xludf.DUMMYFUNCTION("""COMPUTED_VALUE"""),3.0875768E7)</f>
        <v>30875768</v>
      </c>
    </row>
    <row r="153">
      <c r="A153" s="2">
        <f>IFERROR(__xludf.DUMMYFUNCTION("""COMPUTED_VALUE"""),43320.66666666667)</f>
        <v>43320.66667</v>
      </c>
      <c r="B153" s="1">
        <f>IFERROR(__xludf.DUMMYFUNCTION("""COMPUTED_VALUE"""),369.09)</f>
        <v>369.09</v>
      </c>
      <c r="C153" s="1">
        <f>IFERROR(__xludf.DUMMYFUNCTION("""COMPUTED_VALUE"""),382.64)</f>
        <v>382.64</v>
      </c>
      <c r="D153" s="1">
        <f>IFERROR(__xludf.DUMMYFUNCTION("""COMPUTED_VALUE"""),367.12)</f>
        <v>367.12</v>
      </c>
      <c r="E153" s="1">
        <f>IFERROR(__xludf.DUMMYFUNCTION("""COMPUTED_VALUE"""),370.34)</f>
        <v>370.34</v>
      </c>
      <c r="F153" s="1">
        <f>IFERROR(__xludf.DUMMYFUNCTION("""COMPUTED_VALUE"""),2.4571163E7)</f>
        <v>24571163</v>
      </c>
    </row>
    <row r="154">
      <c r="A154" s="2">
        <f>IFERROR(__xludf.DUMMYFUNCTION("""COMPUTED_VALUE"""),43321.66666666667)</f>
        <v>43321.66667</v>
      </c>
      <c r="B154" s="1">
        <f>IFERROR(__xludf.DUMMYFUNCTION("""COMPUTED_VALUE"""),365.55)</f>
        <v>365.55</v>
      </c>
      <c r="C154" s="1">
        <f>IFERROR(__xludf.DUMMYFUNCTION("""COMPUTED_VALUE"""),367.01)</f>
        <v>367.01</v>
      </c>
      <c r="D154" s="1">
        <f>IFERROR(__xludf.DUMMYFUNCTION("""COMPUTED_VALUE"""),345.73)</f>
        <v>345.73</v>
      </c>
      <c r="E154" s="1">
        <f>IFERROR(__xludf.DUMMYFUNCTION("""COMPUTED_VALUE"""),352.45)</f>
        <v>352.45</v>
      </c>
      <c r="F154" s="1">
        <f>IFERROR(__xludf.DUMMYFUNCTION("""COMPUTED_VALUE"""),1.7183811E7)</f>
        <v>17183811</v>
      </c>
    </row>
    <row r="155">
      <c r="A155" s="2">
        <f>IFERROR(__xludf.DUMMYFUNCTION("""COMPUTED_VALUE"""),43322.66666666667)</f>
        <v>43322.66667</v>
      </c>
      <c r="B155" s="1">
        <f>IFERROR(__xludf.DUMMYFUNCTION("""COMPUTED_VALUE"""),354.0)</f>
        <v>354</v>
      </c>
      <c r="C155" s="1">
        <f>IFERROR(__xludf.DUMMYFUNCTION("""COMPUTED_VALUE"""),360.0)</f>
        <v>360</v>
      </c>
      <c r="D155" s="1">
        <f>IFERROR(__xludf.DUMMYFUNCTION("""COMPUTED_VALUE"""),346.0)</f>
        <v>346</v>
      </c>
      <c r="E155" s="1">
        <f>IFERROR(__xludf.DUMMYFUNCTION("""COMPUTED_VALUE"""),355.49)</f>
        <v>355.49</v>
      </c>
      <c r="F155" s="1">
        <f>IFERROR(__xludf.DUMMYFUNCTION("""COMPUTED_VALUE"""),1.1552044E7)</f>
        <v>11552044</v>
      </c>
    </row>
    <row r="156">
      <c r="A156" s="2">
        <f>IFERROR(__xludf.DUMMYFUNCTION("""COMPUTED_VALUE"""),43325.66666666667)</f>
        <v>43325.66667</v>
      </c>
      <c r="B156" s="1">
        <f>IFERROR(__xludf.DUMMYFUNCTION("""COMPUTED_VALUE"""),361.13)</f>
        <v>361.13</v>
      </c>
      <c r="C156" s="1">
        <f>IFERROR(__xludf.DUMMYFUNCTION("""COMPUTED_VALUE"""),363.19)</f>
        <v>363.19</v>
      </c>
      <c r="D156" s="1">
        <f>IFERROR(__xludf.DUMMYFUNCTION("""COMPUTED_VALUE"""),349.02)</f>
        <v>349.02</v>
      </c>
      <c r="E156" s="1">
        <f>IFERROR(__xludf.DUMMYFUNCTION("""COMPUTED_VALUE"""),356.41)</f>
        <v>356.41</v>
      </c>
      <c r="F156" s="1">
        <f>IFERROR(__xludf.DUMMYFUNCTION("""COMPUTED_VALUE"""),1.0463881E7)</f>
        <v>10463881</v>
      </c>
    </row>
    <row r="157">
      <c r="A157" s="2">
        <f>IFERROR(__xludf.DUMMYFUNCTION("""COMPUTED_VALUE"""),43326.66666666667)</f>
        <v>43326.66667</v>
      </c>
      <c r="B157" s="1">
        <f>IFERROR(__xludf.DUMMYFUNCTION("""COMPUTED_VALUE"""),358.45)</f>
        <v>358.45</v>
      </c>
      <c r="C157" s="1">
        <f>IFERROR(__xludf.DUMMYFUNCTION("""COMPUTED_VALUE"""),359.2)</f>
        <v>359.2</v>
      </c>
      <c r="D157" s="1">
        <f>IFERROR(__xludf.DUMMYFUNCTION("""COMPUTED_VALUE"""),347.1)</f>
        <v>347.1</v>
      </c>
      <c r="E157" s="1">
        <f>IFERROR(__xludf.DUMMYFUNCTION("""COMPUTED_VALUE"""),347.64)</f>
        <v>347.64</v>
      </c>
      <c r="F157" s="1">
        <f>IFERROR(__xludf.DUMMYFUNCTION("""COMPUTED_VALUE"""),6986427.0)</f>
        <v>6986427</v>
      </c>
    </row>
    <row r="158">
      <c r="A158" s="2">
        <f>IFERROR(__xludf.DUMMYFUNCTION("""COMPUTED_VALUE"""),43327.66666666667)</f>
        <v>43327.66667</v>
      </c>
      <c r="B158" s="1">
        <f>IFERROR(__xludf.DUMMYFUNCTION("""COMPUTED_VALUE"""),341.91)</f>
        <v>341.91</v>
      </c>
      <c r="C158" s="1">
        <f>IFERROR(__xludf.DUMMYFUNCTION("""COMPUTED_VALUE"""),344.49)</f>
        <v>344.49</v>
      </c>
      <c r="D158" s="1">
        <f>IFERROR(__xludf.DUMMYFUNCTION("""COMPUTED_VALUE"""),332.14)</f>
        <v>332.14</v>
      </c>
      <c r="E158" s="1">
        <f>IFERROR(__xludf.DUMMYFUNCTION("""COMPUTED_VALUE"""),338.69)</f>
        <v>338.69</v>
      </c>
      <c r="F158" s="1">
        <f>IFERROR(__xludf.DUMMYFUNCTION("""COMPUTED_VALUE"""),9101258.0)</f>
        <v>9101258</v>
      </c>
    </row>
    <row r="159">
      <c r="A159" s="2">
        <f>IFERROR(__xludf.DUMMYFUNCTION("""COMPUTED_VALUE"""),43328.66666666667)</f>
        <v>43328.66667</v>
      </c>
      <c r="B159" s="1">
        <f>IFERROR(__xludf.DUMMYFUNCTION("""COMPUTED_VALUE"""),339.91)</f>
        <v>339.91</v>
      </c>
      <c r="C159" s="1">
        <f>IFERROR(__xludf.DUMMYFUNCTION("""COMPUTED_VALUE"""),342.28)</f>
        <v>342.28</v>
      </c>
      <c r="D159" s="1">
        <f>IFERROR(__xludf.DUMMYFUNCTION("""COMPUTED_VALUE"""),333.82)</f>
        <v>333.82</v>
      </c>
      <c r="E159" s="1">
        <f>IFERROR(__xludf.DUMMYFUNCTION("""COMPUTED_VALUE"""),335.45)</f>
        <v>335.45</v>
      </c>
      <c r="F159" s="1">
        <f>IFERROR(__xludf.DUMMYFUNCTION("""COMPUTED_VALUE"""),6064033.0)</f>
        <v>6064033</v>
      </c>
    </row>
    <row r="160">
      <c r="A160" s="2">
        <f>IFERROR(__xludf.DUMMYFUNCTION("""COMPUTED_VALUE"""),43329.66666666667)</f>
        <v>43329.66667</v>
      </c>
      <c r="B160" s="1">
        <f>IFERROR(__xludf.DUMMYFUNCTION("""COMPUTED_VALUE"""),323.5)</f>
        <v>323.5</v>
      </c>
      <c r="C160" s="1">
        <f>IFERROR(__xludf.DUMMYFUNCTION("""COMPUTED_VALUE"""),326.77)</f>
        <v>326.77</v>
      </c>
      <c r="D160" s="1">
        <f>IFERROR(__xludf.DUMMYFUNCTION("""COMPUTED_VALUE"""),303.53)</f>
        <v>303.53</v>
      </c>
      <c r="E160" s="1">
        <f>IFERROR(__xludf.DUMMYFUNCTION("""COMPUTED_VALUE"""),305.5)</f>
        <v>305.5</v>
      </c>
      <c r="F160" s="1">
        <f>IFERROR(__xludf.DUMMYFUNCTION("""COMPUTED_VALUE"""),1.8958612E7)</f>
        <v>18958612</v>
      </c>
    </row>
    <row r="161">
      <c r="A161" s="2">
        <f>IFERROR(__xludf.DUMMYFUNCTION("""COMPUTED_VALUE"""),43332.66666666667)</f>
        <v>43332.66667</v>
      </c>
      <c r="B161" s="1">
        <f>IFERROR(__xludf.DUMMYFUNCTION("""COMPUTED_VALUE"""),291.7)</f>
        <v>291.7</v>
      </c>
      <c r="C161" s="1">
        <f>IFERROR(__xludf.DUMMYFUNCTION("""COMPUTED_VALUE"""),308.5)</f>
        <v>308.5</v>
      </c>
      <c r="D161" s="1">
        <f>IFERROR(__xludf.DUMMYFUNCTION("""COMPUTED_VALUE"""),288.2)</f>
        <v>288.2</v>
      </c>
      <c r="E161" s="1">
        <f>IFERROR(__xludf.DUMMYFUNCTION("""COMPUTED_VALUE"""),308.44)</f>
        <v>308.44</v>
      </c>
      <c r="F161" s="1">
        <f>IFERROR(__xludf.DUMMYFUNCTION("""COMPUTED_VALUE"""),1.7402335E7)</f>
        <v>17402335</v>
      </c>
    </row>
    <row r="162">
      <c r="A162" s="2">
        <f>IFERROR(__xludf.DUMMYFUNCTION("""COMPUTED_VALUE"""),43333.66666666667)</f>
        <v>43333.66667</v>
      </c>
      <c r="B162" s="1">
        <f>IFERROR(__xludf.DUMMYFUNCTION("""COMPUTED_VALUE"""),310.61)</f>
        <v>310.61</v>
      </c>
      <c r="C162" s="1">
        <f>IFERROR(__xludf.DUMMYFUNCTION("""COMPUTED_VALUE"""),324.79)</f>
        <v>324.79</v>
      </c>
      <c r="D162" s="1">
        <f>IFERROR(__xludf.DUMMYFUNCTION("""COMPUTED_VALUE"""),309.0)</f>
        <v>309</v>
      </c>
      <c r="E162" s="1">
        <f>IFERROR(__xludf.DUMMYFUNCTION("""COMPUTED_VALUE"""),321.9)</f>
        <v>321.9</v>
      </c>
      <c r="F162" s="1">
        <f>IFERROR(__xludf.DUMMYFUNCTION("""COMPUTED_VALUE"""),1.317223E7)</f>
        <v>13172230</v>
      </c>
    </row>
    <row r="163">
      <c r="A163" s="2">
        <f>IFERROR(__xludf.DUMMYFUNCTION("""COMPUTED_VALUE"""),43334.66666666667)</f>
        <v>43334.66667</v>
      </c>
      <c r="B163" s="1">
        <f>IFERROR(__xludf.DUMMYFUNCTION("""COMPUTED_VALUE"""),320.87)</f>
        <v>320.87</v>
      </c>
      <c r="C163" s="1">
        <f>IFERROR(__xludf.DUMMYFUNCTION("""COMPUTED_VALUE"""),323.88)</f>
        <v>323.88</v>
      </c>
      <c r="D163" s="1">
        <f>IFERROR(__xludf.DUMMYFUNCTION("""COMPUTED_VALUE"""),314.67)</f>
        <v>314.67</v>
      </c>
      <c r="E163" s="1">
        <f>IFERROR(__xludf.DUMMYFUNCTION("""COMPUTED_VALUE"""),321.64)</f>
        <v>321.64</v>
      </c>
      <c r="F163" s="1">
        <f>IFERROR(__xludf.DUMMYFUNCTION("""COMPUTED_VALUE"""),5945955.0)</f>
        <v>5945955</v>
      </c>
    </row>
    <row r="164">
      <c r="A164" s="2">
        <f>IFERROR(__xludf.DUMMYFUNCTION("""COMPUTED_VALUE"""),43335.66666666667)</f>
        <v>43335.66667</v>
      </c>
      <c r="B164" s="1">
        <f>IFERROR(__xludf.DUMMYFUNCTION("""COMPUTED_VALUE"""),319.14)</f>
        <v>319.14</v>
      </c>
      <c r="C164" s="1">
        <f>IFERROR(__xludf.DUMMYFUNCTION("""COMPUTED_VALUE"""),327.32)</f>
        <v>327.32</v>
      </c>
      <c r="D164" s="1">
        <f>IFERROR(__xludf.DUMMYFUNCTION("""COMPUTED_VALUE"""),318.1)</f>
        <v>318.1</v>
      </c>
      <c r="E164" s="1">
        <f>IFERROR(__xludf.DUMMYFUNCTION("""COMPUTED_VALUE"""),320.1)</f>
        <v>320.1</v>
      </c>
      <c r="F164" s="1">
        <f>IFERROR(__xludf.DUMMYFUNCTION("""COMPUTED_VALUE"""),5147286.0)</f>
        <v>5147286</v>
      </c>
    </row>
    <row r="165">
      <c r="A165" s="2">
        <f>IFERROR(__xludf.DUMMYFUNCTION("""COMPUTED_VALUE"""),43336.66666666667)</f>
        <v>43336.66667</v>
      </c>
      <c r="B165" s="1">
        <f>IFERROR(__xludf.DUMMYFUNCTION("""COMPUTED_VALUE"""),320.7)</f>
        <v>320.7</v>
      </c>
      <c r="C165" s="1">
        <f>IFERROR(__xludf.DUMMYFUNCTION("""COMPUTED_VALUE"""),323.85)</f>
        <v>323.85</v>
      </c>
      <c r="D165" s="1">
        <f>IFERROR(__xludf.DUMMYFUNCTION("""COMPUTED_VALUE"""),319.4)</f>
        <v>319.4</v>
      </c>
      <c r="E165" s="1">
        <f>IFERROR(__xludf.DUMMYFUNCTION("""COMPUTED_VALUE"""),322.82)</f>
        <v>322.82</v>
      </c>
      <c r="F165" s="1">
        <f>IFERROR(__xludf.DUMMYFUNCTION("""COMPUTED_VALUE"""),3602564.0)</f>
        <v>3602564</v>
      </c>
    </row>
    <row r="166">
      <c r="A166" s="2">
        <f>IFERROR(__xludf.DUMMYFUNCTION("""COMPUTED_VALUE"""),43339.66666666667)</f>
        <v>43339.66667</v>
      </c>
      <c r="B166" s="1">
        <f>IFERROR(__xludf.DUMMYFUNCTION("""COMPUTED_VALUE"""),318.0)</f>
        <v>318</v>
      </c>
      <c r="C166" s="1">
        <f>IFERROR(__xludf.DUMMYFUNCTION("""COMPUTED_VALUE"""),322.44)</f>
        <v>322.44</v>
      </c>
      <c r="D166" s="1">
        <f>IFERROR(__xludf.DUMMYFUNCTION("""COMPUTED_VALUE"""),308.81)</f>
        <v>308.81</v>
      </c>
      <c r="E166" s="1">
        <f>IFERROR(__xludf.DUMMYFUNCTION("""COMPUTED_VALUE"""),319.27)</f>
        <v>319.27</v>
      </c>
      <c r="F166" s="1">
        <f>IFERROR(__xludf.DUMMYFUNCTION("""COMPUTED_VALUE"""),1.3079288E7)</f>
        <v>13079288</v>
      </c>
    </row>
    <row r="167">
      <c r="A167" s="2">
        <f>IFERROR(__xludf.DUMMYFUNCTION("""COMPUTED_VALUE"""),43340.66666666667)</f>
        <v>43340.66667</v>
      </c>
      <c r="B167" s="1">
        <f>IFERROR(__xludf.DUMMYFUNCTION("""COMPUTED_VALUE"""),318.41)</f>
        <v>318.41</v>
      </c>
      <c r="C167" s="1">
        <f>IFERROR(__xludf.DUMMYFUNCTION("""COMPUTED_VALUE"""),318.88)</f>
        <v>318.88</v>
      </c>
      <c r="D167" s="1">
        <f>IFERROR(__xludf.DUMMYFUNCTION("""COMPUTED_VALUE"""),311.19)</f>
        <v>311.19</v>
      </c>
      <c r="E167" s="1">
        <f>IFERROR(__xludf.DUMMYFUNCTION("""COMPUTED_VALUE"""),311.86)</f>
        <v>311.86</v>
      </c>
      <c r="F167" s="1">
        <f>IFERROR(__xludf.DUMMYFUNCTION("""COMPUTED_VALUE"""),7649091.0)</f>
        <v>7649091</v>
      </c>
    </row>
    <row r="168">
      <c r="A168" s="2">
        <f>IFERROR(__xludf.DUMMYFUNCTION("""COMPUTED_VALUE"""),43341.66666666667)</f>
        <v>43341.66667</v>
      </c>
      <c r="B168" s="1">
        <f>IFERROR(__xludf.DUMMYFUNCTION("""COMPUTED_VALUE"""),310.27)</f>
        <v>310.27</v>
      </c>
      <c r="C168" s="1">
        <f>IFERROR(__xludf.DUMMYFUNCTION("""COMPUTED_VALUE"""),311.85)</f>
        <v>311.85</v>
      </c>
      <c r="D168" s="1">
        <f>IFERROR(__xludf.DUMMYFUNCTION("""COMPUTED_VALUE"""),303.69)</f>
        <v>303.69</v>
      </c>
      <c r="E168" s="1">
        <f>IFERROR(__xludf.DUMMYFUNCTION("""COMPUTED_VALUE"""),305.01)</f>
        <v>305.01</v>
      </c>
      <c r="F168" s="1">
        <f>IFERROR(__xludf.DUMMYFUNCTION("""COMPUTED_VALUE"""),7447392.0)</f>
        <v>7447392</v>
      </c>
    </row>
    <row r="169">
      <c r="A169" s="2">
        <f>IFERROR(__xludf.DUMMYFUNCTION("""COMPUTED_VALUE"""),43342.66666666667)</f>
        <v>43342.66667</v>
      </c>
      <c r="B169" s="1">
        <f>IFERROR(__xludf.DUMMYFUNCTION("""COMPUTED_VALUE"""),302.26)</f>
        <v>302.26</v>
      </c>
      <c r="C169" s="1">
        <f>IFERROR(__xludf.DUMMYFUNCTION("""COMPUTED_VALUE"""),304.6)</f>
        <v>304.6</v>
      </c>
      <c r="D169" s="1">
        <f>IFERROR(__xludf.DUMMYFUNCTION("""COMPUTED_VALUE"""),297.72)</f>
        <v>297.72</v>
      </c>
      <c r="E169" s="1">
        <f>IFERROR(__xludf.DUMMYFUNCTION("""COMPUTED_VALUE"""),303.15)</f>
        <v>303.15</v>
      </c>
      <c r="F169" s="1">
        <f>IFERROR(__xludf.DUMMYFUNCTION("""COMPUTED_VALUE"""),7216706.0)</f>
        <v>7216706</v>
      </c>
    </row>
    <row r="170">
      <c r="A170" s="2">
        <f>IFERROR(__xludf.DUMMYFUNCTION("""COMPUTED_VALUE"""),43343.66666666667)</f>
        <v>43343.66667</v>
      </c>
      <c r="B170" s="1">
        <f>IFERROR(__xludf.DUMMYFUNCTION("""COMPUTED_VALUE"""),302.0)</f>
        <v>302</v>
      </c>
      <c r="C170" s="1">
        <f>IFERROR(__xludf.DUMMYFUNCTION("""COMPUTED_VALUE"""),305.31)</f>
        <v>305.31</v>
      </c>
      <c r="D170" s="1">
        <f>IFERROR(__xludf.DUMMYFUNCTION("""COMPUTED_VALUE"""),298.6)</f>
        <v>298.6</v>
      </c>
      <c r="E170" s="1">
        <f>IFERROR(__xludf.DUMMYFUNCTION("""COMPUTED_VALUE"""),301.66)</f>
        <v>301.66</v>
      </c>
      <c r="F170" s="1">
        <f>IFERROR(__xludf.DUMMYFUNCTION("""COMPUTED_VALUE"""),5375104.0)</f>
        <v>5375104</v>
      </c>
    </row>
    <row r="171">
      <c r="A171" s="2">
        <f>IFERROR(__xludf.DUMMYFUNCTION("""COMPUTED_VALUE"""),43347.66666666667)</f>
        <v>43347.66667</v>
      </c>
      <c r="B171" s="1">
        <f>IFERROR(__xludf.DUMMYFUNCTION("""COMPUTED_VALUE"""),296.94)</f>
        <v>296.94</v>
      </c>
      <c r="C171" s="1">
        <f>IFERROR(__xludf.DUMMYFUNCTION("""COMPUTED_VALUE"""),298.19)</f>
        <v>298.19</v>
      </c>
      <c r="D171" s="1">
        <f>IFERROR(__xludf.DUMMYFUNCTION("""COMPUTED_VALUE"""),288.0)</f>
        <v>288</v>
      </c>
      <c r="E171" s="1">
        <f>IFERROR(__xludf.DUMMYFUNCTION("""COMPUTED_VALUE"""),288.95)</f>
        <v>288.95</v>
      </c>
      <c r="F171" s="1">
        <f>IFERROR(__xludf.DUMMYFUNCTION("""COMPUTED_VALUE"""),8350469.0)</f>
        <v>8350469</v>
      </c>
    </row>
    <row r="172">
      <c r="A172" s="2">
        <f>IFERROR(__xludf.DUMMYFUNCTION("""COMPUTED_VALUE"""),43348.66666666667)</f>
        <v>43348.66667</v>
      </c>
      <c r="B172" s="1">
        <f>IFERROR(__xludf.DUMMYFUNCTION("""COMPUTED_VALUE"""),285.05)</f>
        <v>285.05</v>
      </c>
      <c r="C172" s="1">
        <f>IFERROR(__xludf.DUMMYFUNCTION("""COMPUTED_VALUE"""),286.78)</f>
        <v>286.78</v>
      </c>
      <c r="D172" s="1">
        <f>IFERROR(__xludf.DUMMYFUNCTION("""COMPUTED_VALUE"""),277.18)</f>
        <v>277.18</v>
      </c>
      <c r="E172" s="1">
        <f>IFERROR(__xludf.DUMMYFUNCTION("""COMPUTED_VALUE"""),280.74)</f>
        <v>280.74</v>
      </c>
      <c r="F172" s="1">
        <f>IFERROR(__xludf.DUMMYFUNCTION("""COMPUTED_VALUE"""),7720821.0)</f>
        <v>7720821</v>
      </c>
    </row>
    <row r="173">
      <c r="A173" s="2">
        <f>IFERROR(__xludf.DUMMYFUNCTION("""COMPUTED_VALUE"""),43349.66666666667)</f>
        <v>43349.66667</v>
      </c>
      <c r="B173" s="1">
        <f>IFERROR(__xludf.DUMMYFUNCTION("""COMPUTED_VALUE"""),284.8)</f>
        <v>284.8</v>
      </c>
      <c r="C173" s="1">
        <f>IFERROR(__xludf.DUMMYFUNCTION("""COMPUTED_VALUE"""),291.17)</f>
        <v>291.17</v>
      </c>
      <c r="D173" s="1">
        <f>IFERROR(__xludf.DUMMYFUNCTION("""COMPUTED_VALUE"""),278.88)</f>
        <v>278.88</v>
      </c>
      <c r="E173" s="1">
        <f>IFERROR(__xludf.DUMMYFUNCTION("""COMPUTED_VALUE"""),280.95)</f>
        <v>280.95</v>
      </c>
      <c r="F173" s="1">
        <f>IFERROR(__xludf.DUMMYFUNCTION("""COMPUTED_VALUE"""),7480760.0)</f>
        <v>7480760</v>
      </c>
    </row>
    <row r="174">
      <c r="A174" s="2">
        <f>IFERROR(__xludf.DUMMYFUNCTION("""COMPUTED_VALUE"""),43350.66666666667)</f>
        <v>43350.66667</v>
      </c>
      <c r="B174" s="1">
        <f>IFERROR(__xludf.DUMMYFUNCTION("""COMPUTED_VALUE"""),260.1)</f>
        <v>260.1</v>
      </c>
      <c r="C174" s="1">
        <f>IFERROR(__xludf.DUMMYFUNCTION("""COMPUTED_VALUE"""),268.35)</f>
        <v>268.35</v>
      </c>
      <c r="D174" s="1">
        <f>IFERROR(__xludf.DUMMYFUNCTION("""COMPUTED_VALUE"""),252.25)</f>
        <v>252.25</v>
      </c>
      <c r="E174" s="1">
        <f>IFERROR(__xludf.DUMMYFUNCTION("""COMPUTED_VALUE"""),263.24)</f>
        <v>263.24</v>
      </c>
      <c r="F174" s="1">
        <f>IFERROR(__xludf.DUMMYFUNCTION("""COMPUTED_VALUE"""),2.2491931E7)</f>
        <v>22491931</v>
      </c>
    </row>
    <row r="175">
      <c r="A175" s="2">
        <f>IFERROR(__xludf.DUMMYFUNCTION("""COMPUTED_VALUE"""),43353.66666666667)</f>
        <v>43353.66667</v>
      </c>
      <c r="B175" s="1">
        <f>IFERROR(__xludf.DUMMYFUNCTION("""COMPUTED_VALUE"""),273.26)</f>
        <v>273.26</v>
      </c>
      <c r="C175" s="1">
        <f>IFERROR(__xludf.DUMMYFUNCTION("""COMPUTED_VALUE"""),286.03)</f>
        <v>286.03</v>
      </c>
      <c r="D175" s="1">
        <f>IFERROR(__xludf.DUMMYFUNCTION("""COMPUTED_VALUE"""),271.0)</f>
        <v>271</v>
      </c>
      <c r="E175" s="1">
        <f>IFERROR(__xludf.DUMMYFUNCTION("""COMPUTED_VALUE"""),285.5)</f>
        <v>285.5</v>
      </c>
      <c r="F175" s="1">
        <f>IFERROR(__xludf.DUMMYFUNCTION("""COMPUTED_VALUE"""),1.4283528E7)</f>
        <v>14283528</v>
      </c>
    </row>
    <row r="176">
      <c r="A176" s="2">
        <f>IFERROR(__xludf.DUMMYFUNCTION("""COMPUTED_VALUE"""),43354.66666666667)</f>
        <v>43354.66667</v>
      </c>
      <c r="B176" s="1">
        <f>IFERROR(__xludf.DUMMYFUNCTION("""COMPUTED_VALUE"""),279.47)</f>
        <v>279.47</v>
      </c>
      <c r="C176" s="1">
        <f>IFERROR(__xludf.DUMMYFUNCTION("""COMPUTED_VALUE"""),282.0)</f>
        <v>282</v>
      </c>
      <c r="D176" s="1">
        <f>IFERROR(__xludf.DUMMYFUNCTION("""COMPUTED_VALUE"""),273.55)</f>
        <v>273.55</v>
      </c>
      <c r="E176" s="1">
        <f>IFERROR(__xludf.DUMMYFUNCTION("""COMPUTED_VALUE"""),279.44)</f>
        <v>279.44</v>
      </c>
      <c r="F176" s="1">
        <f>IFERROR(__xludf.DUMMYFUNCTION("""COMPUTED_VALUE"""),9169989.0)</f>
        <v>9169989</v>
      </c>
    </row>
    <row r="177">
      <c r="A177" s="2">
        <f>IFERROR(__xludf.DUMMYFUNCTION("""COMPUTED_VALUE"""),43355.66666666667)</f>
        <v>43355.66667</v>
      </c>
      <c r="B177" s="1">
        <f>IFERROR(__xludf.DUMMYFUNCTION("""COMPUTED_VALUE"""),281.44)</f>
        <v>281.44</v>
      </c>
      <c r="C177" s="1">
        <f>IFERROR(__xludf.DUMMYFUNCTION("""COMPUTED_VALUE"""),292.5)</f>
        <v>292.5</v>
      </c>
      <c r="D177" s="1">
        <f>IFERROR(__xludf.DUMMYFUNCTION("""COMPUTED_VALUE"""),278.65)</f>
        <v>278.65</v>
      </c>
      <c r="E177" s="1">
        <f>IFERROR(__xludf.DUMMYFUNCTION("""COMPUTED_VALUE"""),290.54)</f>
        <v>290.54</v>
      </c>
      <c r="F177" s="1">
        <f>IFERROR(__xludf.DUMMYFUNCTION("""COMPUTED_VALUE"""),1.0015427E7)</f>
        <v>10015427</v>
      </c>
    </row>
    <row r="178">
      <c r="A178" s="2">
        <f>IFERROR(__xludf.DUMMYFUNCTION("""COMPUTED_VALUE"""),43356.66666666667)</f>
        <v>43356.66667</v>
      </c>
      <c r="B178" s="1">
        <f>IFERROR(__xludf.DUMMYFUNCTION("""COMPUTED_VALUE"""),288.02)</f>
        <v>288.02</v>
      </c>
      <c r="C178" s="1">
        <f>IFERROR(__xludf.DUMMYFUNCTION("""COMPUTED_VALUE"""),295.0)</f>
        <v>295</v>
      </c>
      <c r="D178" s="1">
        <f>IFERROR(__xludf.DUMMYFUNCTION("""COMPUTED_VALUE"""),285.18)</f>
        <v>285.18</v>
      </c>
      <c r="E178" s="1">
        <f>IFERROR(__xludf.DUMMYFUNCTION("""COMPUTED_VALUE"""),289.46)</f>
        <v>289.46</v>
      </c>
      <c r="F178" s="1">
        <f>IFERROR(__xludf.DUMMYFUNCTION("""COMPUTED_VALUE"""),6340336.0)</f>
        <v>6340336</v>
      </c>
    </row>
    <row r="179">
      <c r="A179" s="2">
        <f>IFERROR(__xludf.DUMMYFUNCTION("""COMPUTED_VALUE"""),43357.66666666667)</f>
        <v>43357.66667</v>
      </c>
      <c r="B179" s="1">
        <f>IFERROR(__xludf.DUMMYFUNCTION("""COMPUTED_VALUE"""),288.76)</f>
        <v>288.76</v>
      </c>
      <c r="C179" s="1">
        <f>IFERROR(__xludf.DUMMYFUNCTION("""COMPUTED_VALUE"""),297.33)</f>
        <v>297.33</v>
      </c>
      <c r="D179" s="1">
        <f>IFERROR(__xludf.DUMMYFUNCTION("""COMPUTED_VALUE"""),286.52)</f>
        <v>286.52</v>
      </c>
      <c r="E179" s="1">
        <f>IFERROR(__xludf.DUMMYFUNCTION("""COMPUTED_VALUE"""),295.2)</f>
        <v>295.2</v>
      </c>
      <c r="F179" s="1">
        <f>IFERROR(__xludf.DUMMYFUNCTION("""COMPUTED_VALUE"""),6765612.0)</f>
        <v>6765612</v>
      </c>
    </row>
    <row r="180">
      <c r="A180" s="2">
        <f>IFERROR(__xludf.DUMMYFUNCTION("""COMPUTED_VALUE"""),43360.66666666667)</f>
        <v>43360.66667</v>
      </c>
      <c r="B180" s="1">
        <f>IFERROR(__xludf.DUMMYFUNCTION("""COMPUTED_VALUE"""),290.04)</f>
        <v>290.04</v>
      </c>
      <c r="C180" s="1">
        <f>IFERROR(__xludf.DUMMYFUNCTION("""COMPUTED_VALUE"""),300.87)</f>
        <v>300.87</v>
      </c>
      <c r="D180" s="1">
        <f>IFERROR(__xludf.DUMMYFUNCTION("""COMPUTED_VALUE"""),288.13)</f>
        <v>288.13</v>
      </c>
      <c r="E180" s="1">
        <f>IFERROR(__xludf.DUMMYFUNCTION("""COMPUTED_VALUE"""),294.84)</f>
        <v>294.84</v>
      </c>
      <c r="F180" s="1">
        <f>IFERROR(__xludf.DUMMYFUNCTION("""COMPUTED_VALUE"""),6887577.0)</f>
        <v>6887577</v>
      </c>
    </row>
    <row r="181">
      <c r="A181" s="2">
        <f>IFERROR(__xludf.DUMMYFUNCTION("""COMPUTED_VALUE"""),43361.66666666667)</f>
        <v>43361.66667</v>
      </c>
      <c r="B181" s="1">
        <f>IFERROR(__xludf.DUMMYFUNCTION("""COMPUTED_VALUE"""),296.69)</f>
        <v>296.69</v>
      </c>
      <c r="C181" s="1">
        <f>IFERROR(__xludf.DUMMYFUNCTION("""COMPUTED_VALUE"""),302.64)</f>
        <v>302.64</v>
      </c>
      <c r="D181" s="1">
        <f>IFERROR(__xludf.DUMMYFUNCTION("""COMPUTED_VALUE"""),275.5)</f>
        <v>275.5</v>
      </c>
      <c r="E181" s="1">
        <f>IFERROR(__xludf.DUMMYFUNCTION("""COMPUTED_VALUE"""),284.96)</f>
        <v>284.96</v>
      </c>
      <c r="F181" s="1">
        <f>IFERROR(__xludf.DUMMYFUNCTION("""COMPUTED_VALUE"""),1.6547522E7)</f>
        <v>16547522</v>
      </c>
    </row>
    <row r="182">
      <c r="A182" s="2">
        <f>IFERROR(__xludf.DUMMYFUNCTION("""COMPUTED_VALUE"""),43362.66666666667)</f>
        <v>43362.66667</v>
      </c>
      <c r="B182" s="1">
        <f>IFERROR(__xludf.DUMMYFUNCTION("""COMPUTED_VALUE"""),280.51)</f>
        <v>280.51</v>
      </c>
      <c r="C182" s="1">
        <f>IFERROR(__xludf.DUMMYFUNCTION("""COMPUTED_VALUE"""),300.0)</f>
        <v>300</v>
      </c>
      <c r="D182" s="1">
        <f>IFERROR(__xludf.DUMMYFUNCTION("""COMPUTED_VALUE"""),280.5)</f>
        <v>280.5</v>
      </c>
      <c r="E182" s="1">
        <f>IFERROR(__xludf.DUMMYFUNCTION("""COMPUTED_VALUE"""),299.02)</f>
        <v>299.02</v>
      </c>
      <c r="F182" s="1">
        <f>IFERROR(__xludf.DUMMYFUNCTION("""COMPUTED_VALUE"""),8294917.0)</f>
        <v>8294917</v>
      </c>
    </row>
    <row r="183">
      <c r="A183" s="2">
        <f>IFERROR(__xludf.DUMMYFUNCTION("""COMPUTED_VALUE"""),43363.66666666667)</f>
        <v>43363.66667</v>
      </c>
      <c r="B183" s="1">
        <f>IFERROR(__xludf.DUMMYFUNCTION("""COMPUTED_VALUE"""),303.56)</f>
        <v>303.56</v>
      </c>
      <c r="C183" s="1">
        <f>IFERROR(__xludf.DUMMYFUNCTION("""COMPUTED_VALUE"""),305.98)</f>
        <v>305.98</v>
      </c>
      <c r="D183" s="1">
        <f>IFERROR(__xludf.DUMMYFUNCTION("""COMPUTED_VALUE"""),293.33)</f>
        <v>293.33</v>
      </c>
      <c r="E183" s="1">
        <f>IFERROR(__xludf.DUMMYFUNCTION("""COMPUTED_VALUE"""),298.33)</f>
        <v>298.33</v>
      </c>
      <c r="F183" s="1">
        <f>IFERROR(__xludf.DUMMYFUNCTION("""COMPUTED_VALUE"""),7349422.0)</f>
        <v>7349422</v>
      </c>
    </row>
    <row r="184">
      <c r="A184" s="2">
        <f>IFERROR(__xludf.DUMMYFUNCTION("""COMPUTED_VALUE"""),43364.66666666667)</f>
        <v>43364.66667</v>
      </c>
      <c r="B184" s="1">
        <f>IFERROR(__xludf.DUMMYFUNCTION("""COMPUTED_VALUE"""),297.7)</f>
        <v>297.7</v>
      </c>
      <c r="C184" s="1">
        <f>IFERROR(__xludf.DUMMYFUNCTION("""COMPUTED_VALUE"""),300.58)</f>
        <v>300.58</v>
      </c>
      <c r="D184" s="1">
        <f>IFERROR(__xludf.DUMMYFUNCTION("""COMPUTED_VALUE"""),295.37)</f>
        <v>295.37</v>
      </c>
      <c r="E184" s="1">
        <f>IFERROR(__xludf.DUMMYFUNCTION("""COMPUTED_VALUE"""),299.1)</f>
        <v>299.1</v>
      </c>
      <c r="F184" s="1">
        <f>IFERROR(__xludf.DUMMYFUNCTION("""COMPUTED_VALUE"""),5050478.0)</f>
        <v>5050478</v>
      </c>
    </row>
    <row r="185">
      <c r="A185" s="2">
        <f>IFERROR(__xludf.DUMMYFUNCTION("""COMPUTED_VALUE"""),43367.66666666667)</f>
        <v>43367.66667</v>
      </c>
      <c r="B185" s="1">
        <f>IFERROR(__xludf.DUMMYFUNCTION("""COMPUTED_VALUE"""),298.48)</f>
        <v>298.48</v>
      </c>
      <c r="C185" s="1">
        <f>IFERROR(__xludf.DUMMYFUNCTION("""COMPUTED_VALUE"""),303.0)</f>
        <v>303</v>
      </c>
      <c r="D185" s="1">
        <f>IFERROR(__xludf.DUMMYFUNCTION("""COMPUTED_VALUE"""),293.58)</f>
        <v>293.58</v>
      </c>
      <c r="E185" s="1">
        <f>IFERROR(__xludf.DUMMYFUNCTION("""COMPUTED_VALUE"""),299.68)</f>
        <v>299.68</v>
      </c>
      <c r="F185" s="1">
        <f>IFERROR(__xludf.DUMMYFUNCTION("""COMPUTED_VALUE"""),4842961.0)</f>
        <v>4842961</v>
      </c>
    </row>
    <row r="186">
      <c r="A186" s="2">
        <f>IFERROR(__xludf.DUMMYFUNCTION("""COMPUTED_VALUE"""),43368.66666666667)</f>
        <v>43368.66667</v>
      </c>
      <c r="B186" s="1">
        <f>IFERROR(__xludf.DUMMYFUNCTION("""COMPUTED_VALUE"""),300.0)</f>
        <v>300</v>
      </c>
      <c r="C186" s="1">
        <f>IFERROR(__xludf.DUMMYFUNCTION("""COMPUTED_VALUE"""),304.6)</f>
        <v>304.6</v>
      </c>
      <c r="D186" s="1">
        <f>IFERROR(__xludf.DUMMYFUNCTION("""COMPUTED_VALUE"""),296.5)</f>
        <v>296.5</v>
      </c>
      <c r="E186" s="1">
        <f>IFERROR(__xludf.DUMMYFUNCTION("""COMPUTED_VALUE"""),300.99)</f>
        <v>300.99</v>
      </c>
      <c r="F186" s="1">
        <f>IFERROR(__xludf.DUMMYFUNCTION("""COMPUTED_VALUE"""),4481729.0)</f>
        <v>4481729</v>
      </c>
    </row>
    <row r="187">
      <c r="A187" s="2">
        <f>IFERROR(__xludf.DUMMYFUNCTION("""COMPUTED_VALUE"""),43369.66666666667)</f>
        <v>43369.66667</v>
      </c>
      <c r="B187" s="1">
        <f>IFERROR(__xludf.DUMMYFUNCTION("""COMPUTED_VALUE"""),301.91)</f>
        <v>301.91</v>
      </c>
      <c r="C187" s="1">
        <f>IFERROR(__xludf.DUMMYFUNCTION("""COMPUTED_VALUE"""),313.89)</f>
        <v>313.89</v>
      </c>
      <c r="D187" s="1">
        <f>IFERROR(__xludf.DUMMYFUNCTION("""COMPUTED_VALUE"""),301.11)</f>
        <v>301.11</v>
      </c>
      <c r="E187" s="1">
        <f>IFERROR(__xludf.DUMMYFUNCTION("""COMPUTED_VALUE"""),309.58)</f>
        <v>309.58</v>
      </c>
      <c r="F187" s="1">
        <f>IFERROR(__xludf.DUMMYFUNCTION("""COMPUTED_VALUE"""),7843216.0)</f>
        <v>7843216</v>
      </c>
    </row>
    <row r="188">
      <c r="A188" s="2">
        <f>IFERROR(__xludf.DUMMYFUNCTION("""COMPUTED_VALUE"""),43370.66666666667)</f>
        <v>43370.66667</v>
      </c>
      <c r="B188" s="1">
        <f>IFERROR(__xludf.DUMMYFUNCTION("""COMPUTED_VALUE"""),312.9)</f>
        <v>312.9</v>
      </c>
      <c r="C188" s="1">
        <f>IFERROR(__xludf.DUMMYFUNCTION("""COMPUTED_VALUE"""),314.96)</f>
        <v>314.96</v>
      </c>
      <c r="D188" s="1">
        <f>IFERROR(__xludf.DUMMYFUNCTION("""COMPUTED_VALUE"""),306.91)</f>
        <v>306.91</v>
      </c>
      <c r="E188" s="1">
        <f>IFERROR(__xludf.DUMMYFUNCTION("""COMPUTED_VALUE"""),307.52)</f>
        <v>307.52</v>
      </c>
      <c r="F188" s="1">
        <f>IFERROR(__xludf.DUMMYFUNCTION("""COMPUTED_VALUE"""),8509084.0)</f>
        <v>8509084</v>
      </c>
    </row>
    <row r="189">
      <c r="A189" s="2">
        <f>IFERROR(__xludf.DUMMYFUNCTION("""COMPUTED_VALUE"""),43371.66666666667)</f>
        <v>43371.66667</v>
      </c>
      <c r="B189" s="1">
        <f>IFERROR(__xludf.DUMMYFUNCTION("""COMPUTED_VALUE"""),270.26)</f>
        <v>270.26</v>
      </c>
      <c r="C189" s="1">
        <f>IFERROR(__xludf.DUMMYFUNCTION("""COMPUTED_VALUE"""),278.0)</f>
        <v>278</v>
      </c>
      <c r="D189" s="1">
        <f>IFERROR(__xludf.DUMMYFUNCTION("""COMPUTED_VALUE"""),260.56)</f>
        <v>260.56</v>
      </c>
      <c r="E189" s="1">
        <f>IFERROR(__xludf.DUMMYFUNCTION("""COMPUTED_VALUE"""),264.77)</f>
        <v>264.77</v>
      </c>
      <c r="F189" s="1">
        <f>IFERROR(__xludf.DUMMYFUNCTION("""COMPUTED_VALUE"""),3.3649694E7)</f>
        <v>33649694</v>
      </c>
    </row>
    <row r="190">
      <c r="A190" s="2">
        <f>IFERROR(__xludf.DUMMYFUNCTION("""COMPUTED_VALUE"""),43374.66666666667)</f>
        <v>43374.66667</v>
      </c>
      <c r="B190" s="1">
        <f>IFERROR(__xludf.DUMMYFUNCTION("""COMPUTED_VALUE"""),305.77)</f>
        <v>305.77</v>
      </c>
      <c r="C190" s="1">
        <f>IFERROR(__xludf.DUMMYFUNCTION("""COMPUTED_VALUE"""),311.44)</f>
        <v>311.44</v>
      </c>
      <c r="D190" s="1">
        <f>IFERROR(__xludf.DUMMYFUNCTION("""COMPUTED_VALUE"""),301.05)</f>
        <v>301.05</v>
      </c>
      <c r="E190" s="1">
        <f>IFERROR(__xludf.DUMMYFUNCTION("""COMPUTED_VALUE"""),310.7)</f>
        <v>310.7</v>
      </c>
      <c r="F190" s="1">
        <f>IFERROR(__xludf.DUMMYFUNCTION("""COMPUTED_VALUE"""),2.1777597E7)</f>
        <v>21777597</v>
      </c>
    </row>
    <row r="191">
      <c r="A191" s="2">
        <f>IFERROR(__xludf.DUMMYFUNCTION("""COMPUTED_VALUE"""),43375.66666666667)</f>
        <v>43375.66667</v>
      </c>
      <c r="B191" s="1">
        <f>IFERROR(__xludf.DUMMYFUNCTION("""COMPUTED_VALUE"""),313.95)</f>
        <v>313.95</v>
      </c>
      <c r="C191" s="1">
        <f>IFERROR(__xludf.DUMMYFUNCTION("""COMPUTED_VALUE"""),316.84)</f>
        <v>316.84</v>
      </c>
      <c r="D191" s="1">
        <f>IFERROR(__xludf.DUMMYFUNCTION("""COMPUTED_VALUE"""),299.15)</f>
        <v>299.15</v>
      </c>
      <c r="E191" s="1">
        <f>IFERROR(__xludf.DUMMYFUNCTION("""COMPUTED_VALUE"""),301.02)</f>
        <v>301.02</v>
      </c>
      <c r="F191" s="1">
        <f>IFERROR(__xludf.DUMMYFUNCTION("""COMPUTED_VALUE"""),1.1743511E7)</f>
        <v>11743511</v>
      </c>
    </row>
    <row r="192">
      <c r="A192" s="2">
        <f>IFERROR(__xludf.DUMMYFUNCTION("""COMPUTED_VALUE"""),43376.66666666667)</f>
        <v>43376.66667</v>
      </c>
      <c r="B192" s="1">
        <f>IFERROR(__xludf.DUMMYFUNCTION("""COMPUTED_VALUE"""),303.33)</f>
        <v>303.33</v>
      </c>
      <c r="C192" s="1">
        <f>IFERROR(__xludf.DUMMYFUNCTION("""COMPUTED_VALUE"""),304.6)</f>
        <v>304.6</v>
      </c>
      <c r="D192" s="1">
        <f>IFERROR(__xludf.DUMMYFUNCTION("""COMPUTED_VALUE"""),291.57)</f>
        <v>291.57</v>
      </c>
      <c r="E192" s="1">
        <f>IFERROR(__xludf.DUMMYFUNCTION("""COMPUTED_VALUE"""),294.8)</f>
        <v>294.8</v>
      </c>
      <c r="F192" s="1">
        <f>IFERROR(__xludf.DUMMYFUNCTION("""COMPUTED_VALUE"""),7994988.0)</f>
        <v>7994988</v>
      </c>
    </row>
    <row r="193">
      <c r="A193" s="2">
        <f>IFERROR(__xludf.DUMMYFUNCTION("""COMPUTED_VALUE"""),43377.66666666667)</f>
        <v>43377.66667</v>
      </c>
      <c r="B193" s="1">
        <f>IFERROR(__xludf.DUMMYFUNCTION("""COMPUTED_VALUE"""),293.95)</f>
        <v>293.95</v>
      </c>
      <c r="C193" s="1">
        <f>IFERROR(__xludf.DUMMYFUNCTION("""COMPUTED_VALUE"""),294.0)</f>
        <v>294</v>
      </c>
      <c r="D193" s="1">
        <f>IFERROR(__xludf.DUMMYFUNCTION("""COMPUTED_VALUE"""),277.67)</f>
        <v>277.67</v>
      </c>
      <c r="E193" s="1">
        <f>IFERROR(__xludf.DUMMYFUNCTION("""COMPUTED_VALUE"""),281.83)</f>
        <v>281.83</v>
      </c>
      <c r="F193" s="1">
        <f>IFERROR(__xludf.DUMMYFUNCTION("""COMPUTED_VALUE"""),9814212.0)</f>
        <v>9814212</v>
      </c>
    </row>
    <row r="194">
      <c r="A194" s="2">
        <f>IFERROR(__xludf.DUMMYFUNCTION("""COMPUTED_VALUE"""),43378.66666666667)</f>
        <v>43378.66667</v>
      </c>
      <c r="B194" s="1">
        <f>IFERROR(__xludf.DUMMYFUNCTION("""COMPUTED_VALUE"""),274.65)</f>
        <v>274.65</v>
      </c>
      <c r="C194" s="1">
        <f>IFERROR(__xludf.DUMMYFUNCTION("""COMPUTED_VALUE"""),274.88)</f>
        <v>274.88</v>
      </c>
      <c r="D194" s="1">
        <f>IFERROR(__xludf.DUMMYFUNCTION("""COMPUTED_VALUE"""),260.0)</f>
        <v>260</v>
      </c>
      <c r="E194" s="1">
        <f>IFERROR(__xludf.DUMMYFUNCTION("""COMPUTED_VALUE"""),261.95)</f>
        <v>261.95</v>
      </c>
      <c r="F194" s="1">
        <f>IFERROR(__xludf.DUMMYFUNCTION("""COMPUTED_VALUE"""),1.7944537E7)</f>
        <v>17944537</v>
      </c>
    </row>
    <row r="195">
      <c r="A195" s="2">
        <f>IFERROR(__xludf.DUMMYFUNCTION("""COMPUTED_VALUE"""),43381.66666666667)</f>
        <v>43381.66667</v>
      </c>
      <c r="B195" s="1">
        <f>IFERROR(__xludf.DUMMYFUNCTION("""COMPUTED_VALUE"""),264.52)</f>
        <v>264.52</v>
      </c>
      <c r="C195" s="1">
        <f>IFERROR(__xludf.DUMMYFUNCTION("""COMPUTED_VALUE"""),267.76)</f>
        <v>267.76</v>
      </c>
      <c r="D195" s="1">
        <f>IFERROR(__xludf.DUMMYFUNCTION("""COMPUTED_VALUE"""),249.0)</f>
        <v>249</v>
      </c>
      <c r="E195" s="1">
        <f>IFERROR(__xludf.DUMMYFUNCTION("""COMPUTED_VALUE"""),250.56)</f>
        <v>250.56</v>
      </c>
      <c r="F195" s="1">
        <f>IFERROR(__xludf.DUMMYFUNCTION("""COMPUTED_VALUE"""),1.3472653E7)</f>
        <v>13472653</v>
      </c>
    </row>
    <row r="196">
      <c r="A196" s="2">
        <f>IFERROR(__xludf.DUMMYFUNCTION("""COMPUTED_VALUE"""),43382.66666666667)</f>
        <v>43382.66667</v>
      </c>
      <c r="B196" s="1">
        <f>IFERROR(__xludf.DUMMYFUNCTION("""COMPUTED_VALUE"""),255.25)</f>
        <v>255.25</v>
      </c>
      <c r="C196" s="1">
        <f>IFERROR(__xludf.DUMMYFUNCTION("""COMPUTED_VALUE"""),266.77)</f>
        <v>266.77</v>
      </c>
      <c r="D196" s="1">
        <f>IFERROR(__xludf.DUMMYFUNCTION("""COMPUTED_VALUE"""),253.3)</f>
        <v>253.3</v>
      </c>
      <c r="E196" s="1">
        <f>IFERROR(__xludf.DUMMYFUNCTION("""COMPUTED_VALUE"""),262.8)</f>
        <v>262.8</v>
      </c>
      <c r="F196" s="1">
        <f>IFERROR(__xludf.DUMMYFUNCTION("""COMPUTED_VALUE"""),1.2060574E7)</f>
        <v>12060574</v>
      </c>
    </row>
    <row r="197">
      <c r="A197" s="2">
        <f>IFERROR(__xludf.DUMMYFUNCTION("""COMPUTED_VALUE"""),43383.66666666667)</f>
        <v>43383.66667</v>
      </c>
      <c r="B197" s="1">
        <f>IFERROR(__xludf.DUMMYFUNCTION("""COMPUTED_VALUE"""),264.61)</f>
        <v>264.61</v>
      </c>
      <c r="C197" s="1">
        <f>IFERROR(__xludf.DUMMYFUNCTION("""COMPUTED_VALUE"""),265.51)</f>
        <v>265.51</v>
      </c>
      <c r="D197" s="1">
        <f>IFERROR(__xludf.DUMMYFUNCTION("""COMPUTED_VALUE"""),247.77)</f>
        <v>247.77</v>
      </c>
      <c r="E197" s="1">
        <f>IFERROR(__xludf.DUMMYFUNCTION("""COMPUTED_VALUE"""),256.88)</f>
        <v>256.88</v>
      </c>
      <c r="F197" s="1">
        <f>IFERROR(__xludf.DUMMYFUNCTION("""COMPUTED_VALUE"""),1.2815278E7)</f>
        <v>12815278</v>
      </c>
    </row>
    <row r="198">
      <c r="A198" s="2">
        <f>IFERROR(__xludf.DUMMYFUNCTION("""COMPUTED_VALUE"""),43384.66666666667)</f>
        <v>43384.66667</v>
      </c>
      <c r="B198" s="1">
        <f>IFERROR(__xludf.DUMMYFUNCTION("""COMPUTED_VALUE"""),257.53)</f>
        <v>257.53</v>
      </c>
      <c r="C198" s="1">
        <f>IFERROR(__xludf.DUMMYFUNCTION("""COMPUTED_VALUE"""),262.25)</f>
        <v>262.25</v>
      </c>
      <c r="D198" s="1">
        <f>IFERROR(__xludf.DUMMYFUNCTION("""COMPUTED_VALUE"""),249.03)</f>
        <v>249.03</v>
      </c>
      <c r="E198" s="1">
        <f>IFERROR(__xludf.DUMMYFUNCTION("""COMPUTED_VALUE"""),252.23)</f>
        <v>252.23</v>
      </c>
      <c r="F198" s="1">
        <f>IFERROR(__xludf.DUMMYFUNCTION("""COMPUTED_VALUE"""),8167738.0)</f>
        <v>8167738</v>
      </c>
    </row>
    <row r="199">
      <c r="A199" s="2">
        <f>IFERROR(__xludf.DUMMYFUNCTION("""COMPUTED_VALUE"""),43385.66666666667)</f>
        <v>43385.66667</v>
      </c>
      <c r="B199" s="1">
        <f>IFERROR(__xludf.DUMMYFUNCTION("""COMPUTED_VALUE"""),261.0)</f>
        <v>261</v>
      </c>
      <c r="C199" s="1">
        <f>IFERROR(__xludf.DUMMYFUNCTION("""COMPUTED_VALUE"""),261.99)</f>
        <v>261.99</v>
      </c>
      <c r="D199" s="1">
        <f>IFERROR(__xludf.DUMMYFUNCTION("""COMPUTED_VALUE"""),252.01)</f>
        <v>252.01</v>
      </c>
      <c r="E199" s="1">
        <f>IFERROR(__xludf.DUMMYFUNCTION("""COMPUTED_VALUE"""),258.78)</f>
        <v>258.78</v>
      </c>
      <c r="F199" s="1">
        <f>IFERROR(__xludf.DUMMYFUNCTION("""COMPUTED_VALUE"""),7201404.0)</f>
        <v>7201404</v>
      </c>
    </row>
    <row r="200">
      <c r="A200" s="2">
        <f>IFERROR(__xludf.DUMMYFUNCTION("""COMPUTED_VALUE"""),43388.66666666667)</f>
        <v>43388.66667</v>
      </c>
      <c r="B200" s="1">
        <f>IFERROR(__xludf.DUMMYFUNCTION("""COMPUTED_VALUE"""),259.06)</f>
        <v>259.06</v>
      </c>
      <c r="C200" s="1">
        <f>IFERROR(__xludf.DUMMYFUNCTION("""COMPUTED_VALUE"""),263.28)</f>
        <v>263.28</v>
      </c>
      <c r="D200" s="1">
        <f>IFERROR(__xludf.DUMMYFUNCTION("""COMPUTED_VALUE"""),254.54)</f>
        <v>254.54</v>
      </c>
      <c r="E200" s="1">
        <f>IFERROR(__xludf.DUMMYFUNCTION("""COMPUTED_VALUE"""),259.59)</f>
        <v>259.59</v>
      </c>
      <c r="F200" s="1">
        <f>IFERROR(__xludf.DUMMYFUNCTION("""COMPUTED_VALUE"""),6199965.0)</f>
        <v>6199965</v>
      </c>
    </row>
    <row r="201">
      <c r="A201" s="2">
        <f>IFERROR(__xludf.DUMMYFUNCTION("""COMPUTED_VALUE"""),43389.66666666667)</f>
        <v>43389.66667</v>
      </c>
      <c r="B201" s="1">
        <f>IFERROR(__xludf.DUMMYFUNCTION("""COMPUTED_VALUE"""),265.7)</f>
        <v>265.7</v>
      </c>
      <c r="C201" s="1">
        <f>IFERROR(__xludf.DUMMYFUNCTION("""COMPUTED_VALUE"""),277.38)</f>
        <v>277.38</v>
      </c>
      <c r="D201" s="1">
        <f>IFERROR(__xludf.DUMMYFUNCTION("""COMPUTED_VALUE"""),262.24)</f>
        <v>262.24</v>
      </c>
      <c r="E201" s="1">
        <f>IFERROR(__xludf.DUMMYFUNCTION("""COMPUTED_VALUE"""),276.59)</f>
        <v>276.59</v>
      </c>
      <c r="F201" s="1">
        <f>IFERROR(__xludf.DUMMYFUNCTION("""COMPUTED_VALUE"""),9526401.0)</f>
        <v>9526401</v>
      </c>
    </row>
    <row r="202">
      <c r="A202" s="2">
        <f>IFERROR(__xludf.DUMMYFUNCTION("""COMPUTED_VALUE"""),43390.66666666667)</f>
        <v>43390.66667</v>
      </c>
      <c r="B202" s="1">
        <f>IFERROR(__xludf.DUMMYFUNCTION("""COMPUTED_VALUE"""),282.4)</f>
        <v>282.4</v>
      </c>
      <c r="C202" s="1">
        <f>IFERROR(__xludf.DUMMYFUNCTION("""COMPUTED_VALUE"""),282.7)</f>
        <v>282.7</v>
      </c>
      <c r="D202" s="1">
        <f>IFERROR(__xludf.DUMMYFUNCTION("""COMPUTED_VALUE"""),265.8)</f>
        <v>265.8</v>
      </c>
      <c r="E202" s="1">
        <f>IFERROR(__xludf.DUMMYFUNCTION("""COMPUTED_VALUE"""),271.78)</f>
        <v>271.78</v>
      </c>
      <c r="F202" s="1">
        <f>IFERROR(__xludf.DUMMYFUNCTION("""COMPUTED_VALUE"""),8655542.0)</f>
        <v>8655542</v>
      </c>
    </row>
    <row r="203">
      <c r="A203" s="2">
        <f>IFERROR(__xludf.DUMMYFUNCTION("""COMPUTED_VALUE"""),43391.66666666667)</f>
        <v>43391.66667</v>
      </c>
      <c r="B203" s="1">
        <f>IFERROR(__xludf.DUMMYFUNCTION("""COMPUTED_VALUE"""),269.29)</f>
        <v>269.29</v>
      </c>
      <c r="C203" s="1">
        <f>IFERROR(__xludf.DUMMYFUNCTION("""COMPUTED_VALUE"""),271.0)</f>
        <v>271</v>
      </c>
      <c r="D203" s="1">
        <f>IFERROR(__xludf.DUMMYFUNCTION("""COMPUTED_VALUE"""),263.0)</f>
        <v>263</v>
      </c>
      <c r="E203" s="1">
        <f>IFERROR(__xludf.DUMMYFUNCTION("""COMPUTED_VALUE"""),263.91)</f>
        <v>263.91</v>
      </c>
      <c r="F203" s="1">
        <f>IFERROR(__xludf.DUMMYFUNCTION("""COMPUTED_VALUE"""),5421184.0)</f>
        <v>5421184</v>
      </c>
    </row>
    <row r="204">
      <c r="A204" s="2">
        <f>IFERROR(__xludf.DUMMYFUNCTION("""COMPUTED_VALUE"""),43392.66666666667)</f>
        <v>43392.66667</v>
      </c>
      <c r="B204" s="1">
        <f>IFERROR(__xludf.DUMMYFUNCTION("""COMPUTED_VALUE"""),267.39)</f>
        <v>267.39</v>
      </c>
      <c r="C204" s="1">
        <f>IFERROR(__xludf.DUMMYFUNCTION("""COMPUTED_VALUE"""),269.66)</f>
        <v>269.66</v>
      </c>
      <c r="D204" s="1">
        <f>IFERROR(__xludf.DUMMYFUNCTION("""COMPUTED_VALUE"""),253.5)</f>
        <v>253.5</v>
      </c>
      <c r="E204" s="1">
        <f>IFERROR(__xludf.DUMMYFUNCTION("""COMPUTED_VALUE"""),260.0)</f>
        <v>260</v>
      </c>
      <c r="F204" s="1">
        <f>IFERROR(__xludf.DUMMYFUNCTION("""COMPUTED_VALUE"""),9375549.0)</f>
        <v>9375549</v>
      </c>
    </row>
    <row r="205">
      <c r="A205" s="2">
        <f>IFERROR(__xludf.DUMMYFUNCTION("""COMPUTED_VALUE"""),43395.66666666667)</f>
        <v>43395.66667</v>
      </c>
      <c r="B205" s="1">
        <f>IFERROR(__xludf.DUMMYFUNCTION("""COMPUTED_VALUE"""),260.68)</f>
        <v>260.68</v>
      </c>
      <c r="C205" s="1">
        <f>IFERROR(__xludf.DUMMYFUNCTION("""COMPUTED_VALUE"""),261.86)</f>
        <v>261.86</v>
      </c>
      <c r="D205" s="1">
        <f>IFERROR(__xludf.DUMMYFUNCTION("""COMPUTED_VALUE"""),252.59)</f>
        <v>252.59</v>
      </c>
      <c r="E205" s="1">
        <f>IFERROR(__xludf.DUMMYFUNCTION("""COMPUTED_VALUE"""),260.95)</f>
        <v>260.95</v>
      </c>
      <c r="F205" s="1">
        <f>IFERROR(__xludf.DUMMYFUNCTION("""COMPUTED_VALUE"""),5600260.0)</f>
        <v>5600260</v>
      </c>
    </row>
    <row r="206">
      <c r="A206" s="2">
        <f>IFERROR(__xludf.DUMMYFUNCTION("""COMPUTED_VALUE"""),43396.66666666667)</f>
        <v>43396.66667</v>
      </c>
      <c r="B206" s="1">
        <f>IFERROR(__xludf.DUMMYFUNCTION("""COMPUTED_VALUE"""),263.87)</f>
        <v>263.87</v>
      </c>
      <c r="C206" s="1">
        <f>IFERROR(__xludf.DUMMYFUNCTION("""COMPUTED_VALUE"""),297.93)</f>
        <v>297.93</v>
      </c>
      <c r="D206" s="1">
        <f>IFERROR(__xludf.DUMMYFUNCTION("""COMPUTED_VALUE"""),262.1)</f>
        <v>262.1</v>
      </c>
      <c r="E206" s="1">
        <f>IFERROR(__xludf.DUMMYFUNCTION("""COMPUTED_VALUE"""),294.14)</f>
        <v>294.14</v>
      </c>
      <c r="F206" s="1">
        <f>IFERROR(__xludf.DUMMYFUNCTION("""COMPUTED_VALUE"""),1.9027753E7)</f>
        <v>19027753</v>
      </c>
    </row>
    <row r="207">
      <c r="A207" s="2">
        <f>IFERROR(__xludf.DUMMYFUNCTION("""COMPUTED_VALUE"""),43397.66666666667)</f>
        <v>43397.66667</v>
      </c>
      <c r="B207" s="1">
        <f>IFERROR(__xludf.DUMMYFUNCTION("""COMPUTED_VALUE"""),301.05)</f>
        <v>301.05</v>
      </c>
      <c r="C207" s="1">
        <f>IFERROR(__xludf.DUMMYFUNCTION("""COMPUTED_VALUE"""),304.44)</f>
        <v>304.44</v>
      </c>
      <c r="D207" s="1">
        <f>IFERROR(__xludf.DUMMYFUNCTION("""COMPUTED_VALUE"""),285.73)</f>
        <v>285.73</v>
      </c>
      <c r="E207" s="1">
        <f>IFERROR(__xludf.DUMMYFUNCTION("""COMPUTED_VALUE"""),288.5)</f>
        <v>288.5</v>
      </c>
      <c r="F207" s="1">
        <f>IFERROR(__xludf.DUMMYFUNCTION("""COMPUTED_VALUE"""),2.0058258E7)</f>
        <v>20058258</v>
      </c>
    </row>
    <row r="208">
      <c r="A208" s="2">
        <f>IFERROR(__xludf.DUMMYFUNCTION("""COMPUTED_VALUE"""),43398.66666666667)</f>
        <v>43398.66667</v>
      </c>
      <c r="B208" s="1">
        <f>IFERROR(__xludf.DUMMYFUNCTION("""COMPUTED_VALUE"""),317.22)</f>
        <v>317.22</v>
      </c>
      <c r="C208" s="1">
        <f>IFERROR(__xludf.DUMMYFUNCTION("""COMPUTED_VALUE"""),321.0)</f>
        <v>321</v>
      </c>
      <c r="D208" s="1">
        <f>IFERROR(__xludf.DUMMYFUNCTION("""COMPUTED_VALUE"""),301.01)</f>
        <v>301.01</v>
      </c>
      <c r="E208" s="1">
        <f>IFERROR(__xludf.DUMMYFUNCTION("""COMPUTED_VALUE"""),314.86)</f>
        <v>314.86</v>
      </c>
      <c r="F208" s="1">
        <f>IFERROR(__xludf.DUMMYFUNCTION("""COMPUTED_VALUE"""),2.0840724E7)</f>
        <v>20840724</v>
      </c>
    </row>
    <row r="209">
      <c r="A209" s="2">
        <f>IFERROR(__xludf.DUMMYFUNCTION("""COMPUTED_VALUE"""),43399.66666666667)</f>
        <v>43399.66667</v>
      </c>
      <c r="B209" s="1">
        <f>IFERROR(__xludf.DUMMYFUNCTION("""COMPUTED_VALUE"""),308.25)</f>
        <v>308.25</v>
      </c>
      <c r="C209" s="1">
        <f>IFERROR(__xludf.DUMMYFUNCTION("""COMPUTED_VALUE"""),339.9)</f>
        <v>339.9</v>
      </c>
      <c r="D209" s="1">
        <f>IFERROR(__xludf.DUMMYFUNCTION("""COMPUTED_VALUE"""),306.65)</f>
        <v>306.65</v>
      </c>
      <c r="E209" s="1">
        <f>IFERROR(__xludf.DUMMYFUNCTION("""COMPUTED_VALUE"""),330.9)</f>
        <v>330.9</v>
      </c>
      <c r="F209" s="1">
        <f>IFERROR(__xludf.DUMMYFUNCTION("""COMPUTED_VALUE"""),2.742552E7)</f>
        <v>27425520</v>
      </c>
    </row>
    <row r="210">
      <c r="A210" s="2">
        <f>IFERROR(__xludf.DUMMYFUNCTION("""COMPUTED_VALUE"""),43402.66666666667)</f>
        <v>43402.66667</v>
      </c>
      <c r="B210" s="1">
        <f>IFERROR(__xludf.DUMMYFUNCTION("""COMPUTED_VALUE"""),337.47)</f>
        <v>337.47</v>
      </c>
      <c r="C210" s="1">
        <f>IFERROR(__xludf.DUMMYFUNCTION("""COMPUTED_VALUE"""),347.16)</f>
        <v>347.16</v>
      </c>
      <c r="D210" s="1">
        <f>IFERROR(__xludf.DUMMYFUNCTION("""COMPUTED_VALUE"""),326.5)</f>
        <v>326.5</v>
      </c>
      <c r="E210" s="1">
        <f>IFERROR(__xludf.DUMMYFUNCTION("""COMPUTED_VALUE"""),334.85)</f>
        <v>334.85</v>
      </c>
      <c r="F210" s="1">
        <f>IFERROR(__xludf.DUMMYFUNCTION("""COMPUTED_VALUE"""),1.4486027E7)</f>
        <v>14486027</v>
      </c>
    </row>
    <row r="211">
      <c r="A211" s="2">
        <f>IFERROR(__xludf.DUMMYFUNCTION("""COMPUTED_VALUE"""),43403.66666666667)</f>
        <v>43403.66667</v>
      </c>
      <c r="B211" s="1">
        <f>IFERROR(__xludf.DUMMYFUNCTION("""COMPUTED_VALUE"""),328.39)</f>
        <v>328.39</v>
      </c>
      <c r="C211" s="1">
        <f>IFERROR(__xludf.DUMMYFUNCTION("""COMPUTED_VALUE"""),337.9)</f>
        <v>337.9</v>
      </c>
      <c r="D211" s="1">
        <f>IFERROR(__xludf.DUMMYFUNCTION("""COMPUTED_VALUE"""),322.26)</f>
        <v>322.26</v>
      </c>
      <c r="E211" s="1">
        <f>IFERROR(__xludf.DUMMYFUNCTION("""COMPUTED_VALUE"""),329.9)</f>
        <v>329.9</v>
      </c>
      <c r="F211" s="1">
        <f>IFERROR(__xludf.DUMMYFUNCTION("""COMPUTED_VALUE"""),9126704.0)</f>
        <v>9126704</v>
      </c>
    </row>
    <row r="212">
      <c r="A212" s="2">
        <f>IFERROR(__xludf.DUMMYFUNCTION("""COMPUTED_VALUE"""),43404.66666666667)</f>
        <v>43404.66667</v>
      </c>
      <c r="B212" s="1">
        <f>IFERROR(__xludf.DUMMYFUNCTION("""COMPUTED_VALUE"""),332.54)</f>
        <v>332.54</v>
      </c>
      <c r="C212" s="1">
        <f>IFERROR(__xludf.DUMMYFUNCTION("""COMPUTED_VALUE"""),342.0)</f>
        <v>342</v>
      </c>
      <c r="D212" s="1">
        <f>IFERROR(__xludf.DUMMYFUNCTION("""COMPUTED_VALUE"""),329.1)</f>
        <v>329.1</v>
      </c>
      <c r="E212" s="1">
        <f>IFERROR(__xludf.DUMMYFUNCTION("""COMPUTED_VALUE"""),337.32)</f>
        <v>337.32</v>
      </c>
      <c r="F212" s="1">
        <f>IFERROR(__xludf.DUMMYFUNCTION("""COMPUTED_VALUE"""),7624348.0)</f>
        <v>7624348</v>
      </c>
    </row>
    <row r="213">
      <c r="A213" s="2">
        <f>IFERROR(__xludf.DUMMYFUNCTION("""COMPUTED_VALUE"""),43405.66666666667)</f>
        <v>43405.66667</v>
      </c>
      <c r="B213" s="1">
        <f>IFERROR(__xludf.DUMMYFUNCTION("""COMPUTED_VALUE"""),338.26)</f>
        <v>338.26</v>
      </c>
      <c r="C213" s="1">
        <f>IFERROR(__xludf.DUMMYFUNCTION("""COMPUTED_VALUE"""),347.84)</f>
        <v>347.84</v>
      </c>
      <c r="D213" s="1">
        <f>IFERROR(__xludf.DUMMYFUNCTION("""COMPUTED_VALUE"""),334.73)</f>
        <v>334.73</v>
      </c>
      <c r="E213" s="1">
        <f>IFERROR(__xludf.DUMMYFUNCTION("""COMPUTED_VALUE"""),344.28)</f>
        <v>344.28</v>
      </c>
      <c r="F213" s="1">
        <f>IFERROR(__xludf.DUMMYFUNCTION("""COMPUTED_VALUE"""),8000132.0)</f>
        <v>8000132</v>
      </c>
    </row>
    <row r="214">
      <c r="A214" s="2">
        <f>IFERROR(__xludf.DUMMYFUNCTION("""COMPUTED_VALUE"""),43406.66666666667)</f>
        <v>43406.66667</v>
      </c>
      <c r="B214" s="1">
        <f>IFERROR(__xludf.DUMMYFUNCTION("""COMPUTED_VALUE"""),343.74)</f>
        <v>343.74</v>
      </c>
      <c r="C214" s="1">
        <f>IFERROR(__xludf.DUMMYFUNCTION("""COMPUTED_VALUE"""),349.2)</f>
        <v>349.2</v>
      </c>
      <c r="D214" s="1">
        <f>IFERROR(__xludf.DUMMYFUNCTION("""COMPUTED_VALUE"""),340.91)</f>
        <v>340.91</v>
      </c>
      <c r="E214" s="1">
        <f>IFERROR(__xludf.DUMMYFUNCTION("""COMPUTED_VALUE"""),346.41)</f>
        <v>346.41</v>
      </c>
      <c r="F214" s="1">
        <f>IFERROR(__xludf.DUMMYFUNCTION("""COMPUTED_VALUE"""),7807971.0)</f>
        <v>7807971</v>
      </c>
    </row>
    <row r="215">
      <c r="A215" s="2">
        <f>IFERROR(__xludf.DUMMYFUNCTION("""COMPUTED_VALUE"""),43409.66666666667)</f>
        <v>43409.66667</v>
      </c>
      <c r="B215" s="1">
        <f>IFERROR(__xludf.DUMMYFUNCTION("""COMPUTED_VALUE"""),340.5)</f>
        <v>340.5</v>
      </c>
      <c r="C215" s="1">
        <f>IFERROR(__xludf.DUMMYFUNCTION("""COMPUTED_VALUE"""),343.96)</f>
        <v>343.96</v>
      </c>
      <c r="D215" s="1">
        <f>IFERROR(__xludf.DUMMYFUNCTION("""COMPUTED_VALUE"""),330.14)</f>
        <v>330.14</v>
      </c>
      <c r="E215" s="1">
        <f>IFERROR(__xludf.DUMMYFUNCTION("""COMPUTED_VALUE"""),341.4)</f>
        <v>341.4</v>
      </c>
      <c r="F215" s="1">
        <f>IFERROR(__xludf.DUMMYFUNCTION("""COMPUTED_VALUE"""),7831048.0)</f>
        <v>7831048</v>
      </c>
    </row>
    <row r="216">
      <c r="A216" s="2">
        <f>IFERROR(__xludf.DUMMYFUNCTION("""COMPUTED_VALUE"""),43410.66666666667)</f>
        <v>43410.66667</v>
      </c>
      <c r="B216" s="1">
        <f>IFERROR(__xludf.DUMMYFUNCTION("""COMPUTED_VALUE"""),339.07)</f>
        <v>339.07</v>
      </c>
      <c r="C216" s="1">
        <f>IFERROR(__xludf.DUMMYFUNCTION("""COMPUTED_VALUE"""),348.8)</f>
        <v>348.8</v>
      </c>
      <c r="D216" s="1">
        <f>IFERROR(__xludf.DUMMYFUNCTION("""COMPUTED_VALUE"""),336.09)</f>
        <v>336.09</v>
      </c>
      <c r="E216" s="1">
        <f>IFERROR(__xludf.DUMMYFUNCTION("""COMPUTED_VALUE"""),341.06)</f>
        <v>341.06</v>
      </c>
      <c r="F216" s="1">
        <f>IFERROR(__xludf.DUMMYFUNCTION("""COMPUTED_VALUE"""),6762889.0)</f>
        <v>6762889</v>
      </c>
    </row>
    <row r="217">
      <c r="A217" s="2">
        <f>IFERROR(__xludf.DUMMYFUNCTION("""COMPUTED_VALUE"""),43411.66666666667)</f>
        <v>43411.66667</v>
      </c>
      <c r="B217" s="1">
        <f>IFERROR(__xludf.DUMMYFUNCTION("""COMPUTED_VALUE"""),343.34)</f>
        <v>343.34</v>
      </c>
      <c r="C217" s="1">
        <f>IFERROR(__xludf.DUMMYFUNCTION("""COMPUTED_VALUE"""),351.18)</f>
        <v>351.18</v>
      </c>
      <c r="D217" s="1">
        <f>IFERROR(__xludf.DUMMYFUNCTION("""COMPUTED_VALUE"""),340.8)</f>
        <v>340.8</v>
      </c>
      <c r="E217" s="1">
        <f>IFERROR(__xludf.DUMMYFUNCTION("""COMPUTED_VALUE"""),348.16)</f>
        <v>348.16</v>
      </c>
      <c r="F217" s="1">
        <f>IFERROR(__xludf.DUMMYFUNCTION("""COMPUTED_VALUE"""),7374522.0)</f>
        <v>7374522</v>
      </c>
    </row>
    <row r="218">
      <c r="A218" s="2">
        <f>IFERROR(__xludf.DUMMYFUNCTION("""COMPUTED_VALUE"""),43412.66666666667)</f>
        <v>43412.66667</v>
      </c>
      <c r="B218" s="1">
        <f>IFERROR(__xludf.DUMMYFUNCTION("""COMPUTED_VALUE"""),348.5)</f>
        <v>348.5</v>
      </c>
      <c r="C218" s="1">
        <f>IFERROR(__xludf.DUMMYFUNCTION("""COMPUTED_VALUE"""),357.58)</f>
        <v>357.58</v>
      </c>
      <c r="D218" s="1">
        <f>IFERROR(__xludf.DUMMYFUNCTION("""COMPUTED_VALUE"""),348.44)</f>
        <v>348.44</v>
      </c>
      <c r="E218" s="1">
        <f>IFERROR(__xludf.DUMMYFUNCTION("""COMPUTED_VALUE"""),351.4)</f>
        <v>351.4</v>
      </c>
      <c r="F218" s="1">
        <f>IFERROR(__xludf.DUMMYFUNCTION("""COMPUTED_VALUE"""),7090674.0)</f>
        <v>7090674</v>
      </c>
    </row>
    <row r="219">
      <c r="A219" s="2">
        <f>IFERROR(__xludf.DUMMYFUNCTION("""COMPUTED_VALUE"""),43413.66666666667)</f>
        <v>43413.66667</v>
      </c>
      <c r="B219" s="1">
        <f>IFERROR(__xludf.DUMMYFUNCTION("""COMPUTED_VALUE"""),349.0)</f>
        <v>349</v>
      </c>
      <c r="C219" s="1">
        <f>IFERROR(__xludf.DUMMYFUNCTION("""COMPUTED_VALUE"""),354.0)</f>
        <v>354</v>
      </c>
      <c r="D219" s="1">
        <f>IFERROR(__xludf.DUMMYFUNCTION("""COMPUTED_VALUE"""),345.23)</f>
        <v>345.23</v>
      </c>
      <c r="E219" s="1">
        <f>IFERROR(__xludf.DUMMYFUNCTION("""COMPUTED_VALUE"""),350.51)</f>
        <v>350.51</v>
      </c>
      <c r="F219" s="1">
        <f>IFERROR(__xludf.DUMMYFUNCTION("""COMPUTED_VALUE"""),5098846.0)</f>
        <v>5098846</v>
      </c>
    </row>
    <row r="220">
      <c r="A220" s="2">
        <f>IFERROR(__xludf.DUMMYFUNCTION("""COMPUTED_VALUE"""),43416.66666666667)</f>
        <v>43416.66667</v>
      </c>
      <c r="B220" s="1">
        <f>IFERROR(__xludf.DUMMYFUNCTION("""COMPUTED_VALUE"""),348.37)</f>
        <v>348.37</v>
      </c>
      <c r="C220" s="1">
        <f>IFERROR(__xludf.DUMMYFUNCTION("""COMPUTED_VALUE"""),349.78)</f>
        <v>349.78</v>
      </c>
      <c r="D220" s="1">
        <f>IFERROR(__xludf.DUMMYFUNCTION("""COMPUTED_VALUE"""),330.34)</f>
        <v>330.34</v>
      </c>
      <c r="E220" s="1">
        <f>IFERROR(__xludf.DUMMYFUNCTION("""COMPUTED_VALUE"""),331.28)</f>
        <v>331.28</v>
      </c>
      <c r="F220" s="1">
        <f>IFERROR(__xludf.DUMMYFUNCTION("""COMPUTED_VALUE"""),6941523.0)</f>
        <v>6941523</v>
      </c>
    </row>
    <row r="221">
      <c r="A221" s="2">
        <f>IFERROR(__xludf.DUMMYFUNCTION("""COMPUTED_VALUE"""),43417.66666666667)</f>
        <v>43417.66667</v>
      </c>
      <c r="B221" s="1">
        <f>IFERROR(__xludf.DUMMYFUNCTION("""COMPUTED_VALUE"""),333.16)</f>
        <v>333.16</v>
      </c>
      <c r="C221" s="1">
        <f>IFERROR(__xludf.DUMMYFUNCTION("""COMPUTED_VALUE"""),344.7)</f>
        <v>344.7</v>
      </c>
      <c r="D221" s="1">
        <f>IFERROR(__xludf.DUMMYFUNCTION("""COMPUTED_VALUE"""),332.2)</f>
        <v>332.2</v>
      </c>
      <c r="E221" s="1">
        <f>IFERROR(__xludf.DUMMYFUNCTION("""COMPUTED_VALUE"""),338.73)</f>
        <v>338.73</v>
      </c>
      <c r="F221" s="1">
        <f>IFERROR(__xludf.DUMMYFUNCTION("""COMPUTED_VALUE"""),5448597.0)</f>
        <v>5448597</v>
      </c>
    </row>
    <row r="222">
      <c r="A222" s="2">
        <f>IFERROR(__xludf.DUMMYFUNCTION("""COMPUTED_VALUE"""),43418.66666666667)</f>
        <v>43418.66667</v>
      </c>
      <c r="B222" s="1">
        <f>IFERROR(__xludf.DUMMYFUNCTION("""COMPUTED_VALUE"""),342.7)</f>
        <v>342.7</v>
      </c>
      <c r="C222" s="1">
        <f>IFERROR(__xludf.DUMMYFUNCTION("""COMPUTED_VALUE"""),347.11)</f>
        <v>347.11</v>
      </c>
      <c r="D222" s="1">
        <f>IFERROR(__xludf.DUMMYFUNCTION("""COMPUTED_VALUE"""),337.15)</f>
        <v>337.15</v>
      </c>
      <c r="E222" s="1">
        <f>IFERROR(__xludf.DUMMYFUNCTION("""COMPUTED_VALUE"""),344.0)</f>
        <v>344</v>
      </c>
      <c r="F222" s="1">
        <f>IFERROR(__xludf.DUMMYFUNCTION("""COMPUTED_VALUE"""),5040287.0)</f>
        <v>5040287</v>
      </c>
    </row>
    <row r="223">
      <c r="A223" s="2">
        <f>IFERROR(__xludf.DUMMYFUNCTION("""COMPUTED_VALUE"""),43419.66666666667)</f>
        <v>43419.66667</v>
      </c>
      <c r="B223" s="1">
        <f>IFERROR(__xludf.DUMMYFUNCTION("""COMPUTED_VALUE"""),342.33)</f>
        <v>342.33</v>
      </c>
      <c r="C223" s="1">
        <f>IFERROR(__xludf.DUMMYFUNCTION("""COMPUTED_VALUE"""),348.58)</f>
        <v>348.58</v>
      </c>
      <c r="D223" s="1">
        <f>IFERROR(__xludf.DUMMYFUNCTION("""COMPUTED_VALUE"""),339.04)</f>
        <v>339.04</v>
      </c>
      <c r="E223" s="1">
        <f>IFERROR(__xludf.DUMMYFUNCTION("""COMPUTED_VALUE"""),348.44)</f>
        <v>348.44</v>
      </c>
      <c r="F223" s="1">
        <f>IFERROR(__xludf.DUMMYFUNCTION("""COMPUTED_VALUE"""),4625719.0)</f>
        <v>4625719</v>
      </c>
    </row>
    <row r="224">
      <c r="A224" s="2">
        <f>IFERROR(__xludf.DUMMYFUNCTION("""COMPUTED_VALUE"""),43420.66666666667)</f>
        <v>43420.66667</v>
      </c>
      <c r="B224" s="1">
        <f>IFERROR(__xludf.DUMMYFUNCTION("""COMPUTED_VALUE"""),345.19)</f>
        <v>345.19</v>
      </c>
      <c r="C224" s="1">
        <f>IFERROR(__xludf.DUMMYFUNCTION("""COMPUTED_VALUE"""),355.7)</f>
        <v>355.7</v>
      </c>
      <c r="D224" s="1">
        <f>IFERROR(__xludf.DUMMYFUNCTION("""COMPUTED_VALUE"""),345.12)</f>
        <v>345.12</v>
      </c>
      <c r="E224" s="1">
        <f>IFERROR(__xludf.DUMMYFUNCTION("""COMPUTED_VALUE"""),354.31)</f>
        <v>354.31</v>
      </c>
      <c r="F224" s="1">
        <f>IFERROR(__xludf.DUMMYFUNCTION("""COMPUTED_VALUE"""),7206191.0)</f>
        <v>7206191</v>
      </c>
    </row>
    <row r="225">
      <c r="A225" s="2">
        <f>IFERROR(__xludf.DUMMYFUNCTION("""COMPUTED_VALUE"""),43423.66666666667)</f>
        <v>43423.66667</v>
      </c>
      <c r="B225" s="1">
        <f>IFERROR(__xludf.DUMMYFUNCTION("""COMPUTED_VALUE"""),356.34)</f>
        <v>356.34</v>
      </c>
      <c r="C225" s="1">
        <f>IFERROR(__xludf.DUMMYFUNCTION("""COMPUTED_VALUE"""),366.75)</f>
        <v>366.75</v>
      </c>
      <c r="D225" s="1">
        <f>IFERROR(__xludf.DUMMYFUNCTION("""COMPUTED_VALUE"""),352.88)</f>
        <v>352.88</v>
      </c>
      <c r="E225" s="1">
        <f>IFERROR(__xludf.DUMMYFUNCTION("""COMPUTED_VALUE"""),353.47)</f>
        <v>353.47</v>
      </c>
      <c r="F225" s="1">
        <f>IFERROR(__xludf.DUMMYFUNCTION("""COMPUTED_VALUE"""),9708871.0)</f>
        <v>9708871</v>
      </c>
    </row>
    <row r="226">
      <c r="A226" s="2">
        <f>IFERROR(__xludf.DUMMYFUNCTION("""COMPUTED_VALUE"""),43424.66666666667)</f>
        <v>43424.66667</v>
      </c>
      <c r="B226" s="1">
        <f>IFERROR(__xludf.DUMMYFUNCTION("""COMPUTED_VALUE"""),341.75)</f>
        <v>341.75</v>
      </c>
      <c r="C226" s="1">
        <f>IFERROR(__xludf.DUMMYFUNCTION("""COMPUTED_VALUE"""),349.8)</f>
        <v>349.8</v>
      </c>
      <c r="D226" s="1">
        <f>IFERROR(__xludf.DUMMYFUNCTION("""COMPUTED_VALUE"""),333.55)</f>
        <v>333.55</v>
      </c>
      <c r="E226" s="1">
        <f>IFERROR(__xludf.DUMMYFUNCTION("""COMPUTED_VALUE"""),347.49)</f>
        <v>347.49</v>
      </c>
      <c r="F226" s="1">
        <f>IFERROR(__xludf.DUMMYFUNCTION("""COMPUTED_VALUE"""),8004709.0)</f>
        <v>8004709</v>
      </c>
    </row>
    <row r="227">
      <c r="A227" s="2">
        <f>IFERROR(__xludf.DUMMYFUNCTION("""COMPUTED_VALUE"""),43425.66666666667)</f>
        <v>43425.66667</v>
      </c>
      <c r="B227" s="1">
        <f>IFERROR(__xludf.DUMMYFUNCTION("""COMPUTED_VALUE"""),352.0)</f>
        <v>352</v>
      </c>
      <c r="C227" s="1">
        <f>IFERROR(__xludf.DUMMYFUNCTION("""COMPUTED_VALUE"""),353.1)</f>
        <v>353.1</v>
      </c>
      <c r="D227" s="1">
        <f>IFERROR(__xludf.DUMMYFUNCTION("""COMPUTED_VALUE"""),337.4)</f>
        <v>337.4</v>
      </c>
      <c r="E227" s="1">
        <f>IFERROR(__xludf.DUMMYFUNCTION("""COMPUTED_VALUE"""),338.19)</f>
        <v>338.19</v>
      </c>
      <c r="F227" s="1">
        <f>IFERROR(__xludf.DUMMYFUNCTION("""COMPUTED_VALUE"""),4686808.0)</f>
        <v>4686808</v>
      </c>
    </row>
    <row r="228">
      <c r="A228" s="2">
        <f>IFERROR(__xludf.DUMMYFUNCTION("""COMPUTED_VALUE"""),43427.54166666667)</f>
        <v>43427.54167</v>
      </c>
      <c r="B228" s="1">
        <f>IFERROR(__xludf.DUMMYFUNCTION("""COMPUTED_VALUE"""),334.35)</f>
        <v>334.35</v>
      </c>
      <c r="C228" s="1">
        <f>IFERROR(__xludf.DUMMYFUNCTION("""COMPUTED_VALUE"""),337.5)</f>
        <v>337.5</v>
      </c>
      <c r="D228" s="1">
        <f>IFERROR(__xludf.DUMMYFUNCTION("""COMPUTED_VALUE"""),325.55)</f>
        <v>325.55</v>
      </c>
      <c r="E228" s="1">
        <f>IFERROR(__xludf.DUMMYFUNCTION("""COMPUTED_VALUE"""),325.83)</f>
        <v>325.83</v>
      </c>
      <c r="F228" s="1">
        <f>IFERROR(__xludf.DUMMYFUNCTION("""COMPUTED_VALUE"""),4202642.0)</f>
        <v>4202642</v>
      </c>
    </row>
    <row r="229">
      <c r="A229" s="2">
        <f>IFERROR(__xludf.DUMMYFUNCTION("""COMPUTED_VALUE"""),43430.66666666667)</f>
        <v>43430.66667</v>
      </c>
      <c r="B229" s="1">
        <f>IFERROR(__xludf.DUMMYFUNCTION("""COMPUTED_VALUE"""),325.0)</f>
        <v>325</v>
      </c>
      <c r="C229" s="1">
        <f>IFERROR(__xludf.DUMMYFUNCTION("""COMPUTED_VALUE"""),346.22)</f>
        <v>346.22</v>
      </c>
      <c r="D229" s="1">
        <f>IFERROR(__xludf.DUMMYFUNCTION("""COMPUTED_VALUE"""),325.0)</f>
        <v>325</v>
      </c>
      <c r="E229" s="1">
        <f>IFERROR(__xludf.DUMMYFUNCTION("""COMPUTED_VALUE"""),346.0)</f>
        <v>346</v>
      </c>
      <c r="F229" s="1">
        <f>IFERROR(__xludf.DUMMYFUNCTION("""COMPUTED_VALUE"""),7992141.0)</f>
        <v>7992141</v>
      </c>
    </row>
    <row r="230">
      <c r="A230" s="2">
        <f>IFERROR(__xludf.DUMMYFUNCTION("""COMPUTED_VALUE"""),43431.66666666667)</f>
        <v>43431.66667</v>
      </c>
      <c r="B230" s="1">
        <f>IFERROR(__xludf.DUMMYFUNCTION("""COMPUTED_VALUE"""),340.05)</f>
        <v>340.05</v>
      </c>
      <c r="C230" s="1">
        <f>IFERROR(__xludf.DUMMYFUNCTION("""COMPUTED_VALUE"""),346.96)</f>
        <v>346.96</v>
      </c>
      <c r="D230" s="1">
        <f>IFERROR(__xludf.DUMMYFUNCTION("""COMPUTED_VALUE"""),335.5)</f>
        <v>335.5</v>
      </c>
      <c r="E230" s="1">
        <f>IFERROR(__xludf.DUMMYFUNCTION("""COMPUTED_VALUE"""),343.92)</f>
        <v>343.92</v>
      </c>
      <c r="F230" s="1">
        <f>IFERROR(__xludf.DUMMYFUNCTION("""COMPUTED_VALUE"""),6358300.0)</f>
        <v>6358300</v>
      </c>
    </row>
    <row r="231">
      <c r="A231" s="2">
        <f>IFERROR(__xludf.DUMMYFUNCTION("""COMPUTED_VALUE"""),43432.66666666667)</f>
        <v>43432.66667</v>
      </c>
      <c r="B231" s="1">
        <f>IFERROR(__xludf.DUMMYFUNCTION("""COMPUTED_VALUE"""),345.99)</f>
        <v>345.99</v>
      </c>
      <c r="C231" s="1">
        <f>IFERROR(__xludf.DUMMYFUNCTION("""COMPUTED_VALUE"""),348.28)</f>
        <v>348.28</v>
      </c>
      <c r="D231" s="1">
        <f>IFERROR(__xludf.DUMMYFUNCTION("""COMPUTED_VALUE"""),342.21)</f>
        <v>342.21</v>
      </c>
      <c r="E231" s="1">
        <f>IFERROR(__xludf.DUMMYFUNCTION("""COMPUTED_VALUE"""),347.87)</f>
        <v>347.87</v>
      </c>
      <c r="F231" s="1">
        <f>IFERROR(__xludf.DUMMYFUNCTION("""COMPUTED_VALUE"""),4127578.0)</f>
        <v>4127578</v>
      </c>
    </row>
    <row r="232">
      <c r="A232" s="2">
        <f>IFERROR(__xludf.DUMMYFUNCTION("""COMPUTED_VALUE"""),43433.66666666667)</f>
        <v>43433.66667</v>
      </c>
      <c r="B232" s="1">
        <f>IFERROR(__xludf.DUMMYFUNCTION("""COMPUTED_VALUE"""),347.0)</f>
        <v>347</v>
      </c>
      <c r="C232" s="1">
        <f>IFERROR(__xludf.DUMMYFUNCTION("""COMPUTED_VALUE"""),347.5)</f>
        <v>347.5</v>
      </c>
      <c r="D232" s="1">
        <f>IFERROR(__xludf.DUMMYFUNCTION("""COMPUTED_VALUE"""),339.55)</f>
        <v>339.55</v>
      </c>
      <c r="E232" s="1">
        <f>IFERROR(__xludf.DUMMYFUNCTION("""COMPUTED_VALUE"""),341.17)</f>
        <v>341.17</v>
      </c>
      <c r="F232" s="1">
        <f>IFERROR(__xludf.DUMMYFUNCTION("""COMPUTED_VALUE"""),3080724.0)</f>
        <v>3080724</v>
      </c>
    </row>
    <row r="233">
      <c r="A233" s="2">
        <f>IFERROR(__xludf.DUMMYFUNCTION("""COMPUTED_VALUE"""),43434.66666666667)</f>
        <v>43434.66667</v>
      </c>
      <c r="B233" s="1">
        <f>IFERROR(__xludf.DUMMYFUNCTION("""COMPUTED_VALUE"""),341.83)</f>
        <v>341.83</v>
      </c>
      <c r="C233" s="1">
        <f>IFERROR(__xludf.DUMMYFUNCTION("""COMPUTED_VALUE"""),351.6)</f>
        <v>351.6</v>
      </c>
      <c r="D233" s="1">
        <f>IFERROR(__xludf.DUMMYFUNCTION("""COMPUTED_VALUE"""),338.26)</f>
        <v>338.26</v>
      </c>
      <c r="E233" s="1">
        <f>IFERROR(__xludf.DUMMYFUNCTION("""COMPUTED_VALUE"""),350.48)</f>
        <v>350.48</v>
      </c>
      <c r="F233" s="1">
        <f>IFERROR(__xludf.DUMMYFUNCTION("""COMPUTED_VALUE"""),5628895.0)</f>
        <v>5628895</v>
      </c>
    </row>
    <row r="234">
      <c r="A234" s="2">
        <f>IFERROR(__xludf.DUMMYFUNCTION("""COMPUTED_VALUE"""),43437.66666666667)</f>
        <v>43437.66667</v>
      </c>
      <c r="B234" s="1">
        <f>IFERROR(__xludf.DUMMYFUNCTION("""COMPUTED_VALUE"""),360.0)</f>
        <v>360</v>
      </c>
      <c r="C234" s="1">
        <f>IFERROR(__xludf.DUMMYFUNCTION("""COMPUTED_VALUE"""),366.0)</f>
        <v>366</v>
      </c>
      <c r="D234" s="1">
        <f>IFERROR(__xludf.DUMMYFUNCTION("""COMPUTED_VALUE"""),352.0)</f>
        <v>352</v>
      </c>
      <c r="E234" s="1">
        <f>IFERROR(__xludf.DUMMYFUNCTION("""COMPUTED_VALUE"""),358.49)</f>
        <v>358.49</v>
      </c>
      <c r="F234" s="1">
        <f>IFERROR(__xludf.DUMMYFUNCTION("""COMPUTED_VALUE"""),8306511.0)</f>
        <v>8306511</v>
      </c>
    </row>
    <row r="235">
      <c r="A235" s="2">
        <f>IFERROR(__xludf.DUMMYFUNCTION("""COMPUTED_VALUE"""),43438.66666666667)</f>
        <v>43438.66667</v>
      </c>
      <c r="B235" s="1">
        <f>IFERROR(__xludf.DUMMYFUNCTION("""COMPUTED_VALUE"""),356.05)</f>
        <v>356.05</v>
      </c>
      <c r="C235" s="1">
        <f>IFERROR(__xludf.DUMMYFUNCTION("""COMPUTED_VALUE"""),368.68)</f>
        <v>368.68</v>
      </c>
      <c r="D235" s="1">
        <f>IFERROR(__xludf.DUMMYFUNCTION("""COMPUTED_VALUE"""),352.0)</f>
        <v>352</v>
      </c>
      <c r="E235" s="1">
        <f>IFERROR(__xludf.DUMMYFUNCTION("""COMPUTED_VALUE"""),359.7)</f>
        <v>359.7</v>
      </c>
      <c r="F235" s="1">
        <f>IFERROR(__xludf.DUMMYFUNCTION("""COMPUTED_VALUE"""),8461945.0)</f>
        <v>8461945</v>
      </c>
    </row>
    <row r="236">
      <c r="A236" s="2">
        <f>IFERROR(__xludf.DUMMYFUNCTION("""COMPUTED_VALUE"""),43440.66666666667)</f>
        <v>43440.66667</v>
      </c>
      <c r="B236" s="1">
        <f>IFERROR(__xludf.DUMMYFUNCTION("""COMPUTED_VALUE"""),356.01)</f>
        <v>356.01</v>
      </c>
      <c r="C236" s="1">
        <f>IFERROR(__xludf.DUMMYFUNCTION("""COMPUTED_VALUE"""),367.38)</f>
        <v>367.38</v>
      </c>
      <c r="D236" s="1">
        <f>IFERROR(__xludf.DUMMYFUNCTION("""COMPUTED_VALUE"""),350.76)</f>
        <v>350.76</v>
      </c>
      <c r="E236" s="1">
        <f>IFERROR(__xludf.DUMMYFUNCTION("""COMPUTED_VALUE"""),363.06)</f>
        <v>363.06</v>
      </c>
      <c r="F236" s="1">
        <f>IFERROR(__xludf.DUMMYFUNCTION("""COMPUTED_VALUE"""),7842508.0)</f>
        <v>7842508</v>
      </c>
    </row>
    <row r="237">
      <c r="A237" s="2">
        <f>IFERROR(__xludf.DUMMYFUNCTION("""COMPUTED_VALUE"""),43441.66666666667)</f>
        <v>43441.66667</v>
      </c>
      <c r="B237" s="1">
        <f>IFERROR(__xludf.DUMMYFUNCTION("""COMPUTED_VALUE"""),369.0)</f>
        <v>369</v>
      </c>
      <c r="C237" s="1">
        <f>IFERROR(__xludf.DUMMYFUNCTION("""COMPUTED_VALUE"""),379.49)</f>
        <v>379.49</v>
      </c>
      <c r="D237" s="1">
        <f>IFERROR(__xludf.DUMMYFUNCTION("""COMPUTED_VALUE"""),357.65)</f>
        <v>357.65</v>
      </c>
      <c r="E237" s="1">
        <f>IFERROR(__xludf.DUMMYFUNCTION("""COMPUTED_VALUE"""),357.97)</f>
        <v>357.97</v>
      </c>
      <c r="F237" s="1">
        <f>IFERROR(__xludf.DUMMYFUNCTION("""COMPUTED_VALUE"""),1.1511177E7)</f>
        <v>11511177</v>
      </c>
    </row>
    <row r="238">
      <c r="A238" s="2">
        <f>IFERROR(__xludf.DUMMYFUNCTION("""COMPUTED_VALUE"""),43444.66666666667)</f>
        <v>43444.66667</v>
      </c>
      <c r="B238" s="1">
        <f>IFERROR(__xludf.DUMMYFUNCTION("""COMPUTED_VALUE"""),360.0)</f>
        <v>360</v>
      </c>
      <c r="C238" s="1">
        <f>IFERROR(__xludf.DUMMYFUNCTION("""COMPUTED_VALUE"""),365.98)</f>
        <v>365.98</v>
      </c>
      <c r="D238" s="1">
        <f>IFERROR(__xludf.DUMMYFUNCTION("""COMPUTED_VALUE"""),353.12)</f>
        <v>353.12</v>
      </c>
      <c r="E238" s="1">
        <f>IFERROR(__xludf.DUMMYFUNCTION("""COMPUTED_VALUE"""),365.15)</f>
        <v>365.15</v>
      </c>
      <c r="F238" s="1">
        <f>IFERROR(__xludf.DUMMYFUNCTION("""COMPUTED_VALUE"""),6613455.0)</f>
        <v>6613455</v>
      </c>
    </row>
    <row r="239">
      <c r="A239" s="2">
        <f>IFERROR(__xludf.DUMMYFUNCTION("""COMPUTED_VALUE"""),43445.66666666667)</f>
        <v>43445.66667</v>
      </c>
      <c r="B239" s="1">
        <f>IFERROR(__xludf.DUMMYFUNCTION("""COMPUTED_VALUE"""),369.91)</f>
        <v>369.91</v>
      </c>
      <c r="C239" s="1">
        <f>IFERROR(__xludf.DUMMYFUNCTION("""COMPUTED_VALUE"""),372.17)</f>
        <v>372.17</v>
      </c>
      <c r="D239" s="1">
        <f>IFERROR(__xludf.DUMMYFUNCTION("""COMPUTED_VALUE"""),360.23)</f>
        <v>360.23</v>
      </c>
      <c r="E239" s="1">
        <f>IFERROR(__xludf.DUMMYFUNCTION("""COMPUTED_VALUE"""),366.76)</f>
        <v>366.76</v>
      </c>
      <c r="F239" s="1">
        <f>IFERROR(__xludf.DUMMYFUNCTION("""COMPUTED_VALUE"""),6308769.0)</f>
        <v>6308769</v>
      </c>
    </row>
    <row r="240">
      <c r="A240" s="2">
        <f>IFERROR(__xludf.DUMMYFUNCTION("""COMPUTED_VALUE"""),43446.66666666667)</f>
        <v>43446.66667</v>
      </c>
      <c r="B240" s="1">
        <f>IFERROR(__xludf.DUMMYFUNCTION("""COMPUTED_VALUE"""),369.42)</f>
        <v>369.42</v>
      </c>
      <c r="C240" s="1">
        <f>IFERROR(__xludf.DUMMYFUNCTION("""COMPUTED_VALUE"""),371.91)</f>
        <v>371.91</v>
      </c>
      <c r="D240" s="1">
        <f>IFERROR(__xludf.DUMMYFUNCTION("""COMPUTED_VALUE"""),365.16)</f>
        <v>365.16</v>
      </c>
      <c r="E240" s="1">
        <f>IFERROR(__xludf.DUMMYFUNCTION("""COMPUTED_VALUE"""),366.6)</f>
        <v>366.6</v>
      </c>
      <c r="F240" s="1">
        <f>IFERROR(__xludf.DUMMYFUNCTION("""COMPUTED_VALUE"""),5027048.0)</f>
        <v>5027048</v>
      </c>
    </row>
    <row r="241">
      <c r="A241" s="2">
        <f>IFERROR(__xludf.DUMMYFUNCTION("""COMPUTED_VALUE"""),43447.66666666667)</f>
        <v>43447.66667</v>
      </c>
      <c r="B241" s="1">
        <f>IFERROR(__xludf.DUMMYFUNCTION("""COMPUTED_VALUE"""),370.15)</f>
        <v>370.15</v>
      </c>
      <c r="C241" s="1">
        <f>IFERROR(__xludf.DUMMYFUNCTION("""COMPUTED_VALUE"""),377.44)</f>
        <v>377.44</v>
      </c>
      <c r="D241" s="1">
        <f>IFERROR(__xludf.DUMMYFUNCTION("""COMPUTED_VALUE"""),366.75)</f>
        <v>366.75</v>
      </c>
      <c r="E241" s="1">
        <f>IFERROR(__xludf.DUMMYFUNCTION("""COMPUTED_VALUE"""),376.79)</f>
        <v>376.79</v>
      </c>
      <c r="F241" s="1">
        <f>IFERROR(__xludf.DUMMYFUNCTION("""COMPUTED_VALUE"""),7365854.0)</f>
        <v>7365854</v>
      </c>
    </row>
    <row r="242">
      <c r="A242" s="2">
        <f>IFERROR(__xludf.DUMMYFUNCTION("""COMPUTED_VALUE"""),43448.66666666667)</f>
        <v>43448.66667</v>
      </c>
      <c r="B242" s="1">
        <f>IFERROR(__xludf.DUMMYFUNCTION("""COMPUTED_VALUE"""),375.0)</f>
        <v>375</v>
      </c>
      <c r="C242" s="1">
        <f>IFERROR(__xludf.DUMMYFUNCTION("""COMPUTED_VALUE"""),377.87)</f>
        <v>377.87</v>
      </c>
      <c r="D242" s="1">
        <f>IFERROR(__xludf.DUMMYFUNCTION("""COMPUTED_VALUE"""),364.33)</f>
        <v>364.33</v>
      </c>
      <c r="E242" s="1">
        <f>IFERROR(__xludf.DUMMYFUNCTION("""COMPUTED_VALUE"""),365.71)</f>
        <v>365.71</v>
      </c>
      <c r="F242" s="1">
        <f>IFERROR(__xludf.DUMMYFUNCTION("""COMPUTED_VALUE"""),6337555.0)</f>
        <v>6337555</v>
      </c>
    </row>
    <row r="243">
      <c r="A243" s="2">
        <f>IFERROR(__xludf.DUMMYFUNCTION("""COMPUTED_VALUE"""),43451.66666666667)</f>
        <v>43451.66667</v>
      </c>
      <c r="B243" s="1">
        <f>IFERROR(__xludf.DUMMYFUNCTION("""COMPUTED_VALUE"""),362.0)</f>
        <v>362</v>
      </c>
      <c r="C243" s="1">
        <f>IFERROR(__xludf.DUMMYFUNCTION("""COMPUTED_VALUE"""),365.7)</f>
        <v>365.7</v>
      </c>
      <c r="D243" s="1">
        <f>IFERROR(__xludf.DUMMYFUNCTION("""COMPUTED_VALUE"""),343.88)</f>
        <v>343.88</v>
      </c>
      <c r="E243" s="1">
        <f>IFERROR(__xludf.DUMMYFUNCTION("""COMPUTED_VALUE"""),348.42)</f>
        <v>348.42</v>
      </c>
      <c r="F243" s="1">
        <f>IFERROR(__xludf.DUMMYFUNCTION("""COMPUTED_VALUE"""),7674008.0)</f>
        <v>7674008</v>
      </c>
    </row>
    <row r="244">
      <c r="A244" s="2">
        <f>IFERROR(__xludf.DUMMYFUNCTION("""COMPUTED_VALUE"""),43452.66666666667)</f>
        <v>43452.66667</v>
      </c>
      <c r="B244" s="1">
        <f>IFERROR(__xludf.DUMMYFUNCTION("""COMPUTED_VALUE"""),350.54)</f>
        <v>350.54</v>
      </c>
      <c r="C244" s="1">
        <f>IFERROR(__xludf.DUMMYFUNCTION("""COMPUTED_VALUE"""),351.55)</f>
        <v>351.55</v>
      </c>
      <c r="D244" s="1">
        <f>IFERROR(__xludf.DUMMYFUNCTION("""COMPUTED_VALUE"""),333.69)</f>
        <v>333.69</v>
      </c>
      <c r="E244" s="1">
        <f>IFERROR(__xludf.DUMMYFUNCTION("""COMPUTED_VALUE"""),337.03)</f>
        <v>337.03</v>
      </c>
      <c r="F244" s="1">
        <f>IFERROR(__xludf.DUMMYFUNCTION("""COMPUTED_VALUE"""),7099999.0)</f>
        <v>7099999</v>
      </c>
    </row>
    <row r="245">
      <c r="A245" s="2">
        <f>IFERROR(__xludf.DUMMYFUNCTION("""COMPUTED_VALUE"""),43453.66666666667)</f>
        <v>43453.66667</v>
      </c>
      <c r="B245" s="1">
        <f>IFERROR(__xludf.DUMMYFUNCTION("""COMPUTED_VALUE"""),337.6)</f>
        <v>337.6</v>
      </c>
      <c r="C245" s="1">
        <f>IFERROR(__xludf.DUMMYFUNCTION("""COMPUTED_VALUE"""),347.01)</f>
        <v>347.01</v>
      </c>
      <c r="D245" s="1">
        <f>IFERROR(__xludf.DUMMYFUNCTION("""COMPUTED_VALUE"""),329.74)</f>
        <v>329.74</v>
      </c>
      <c r="E245" s="1">
        <f>IFERROR(__xludf.DUMMYFUNCTION("""COMPUTED_VALUE"""),332.97)</f>
        <v>332.97</v>
      </c>
      <c r="F245" s="1">
        <f>IFERROR(__xludf.DUMMYFUNCTION("""COMPUTED_VALUE"""),8274181.0)</f>
        <v>8274181</v>
      </c>
    </row>
    <row r="246">
      <c r="A246" s="2">
        <f>IFERROR(__xludf.DUMMYFUNCTION("""COMPUTED_VALUE"""),43454.66666666667)</f>
        <v>43454.66667</v>
      </c>
      <c r="B246" s="1">
        <f>IFERROR(__xludf.DUMMYFUNCTION("""COMPUTED_VALUE"""),327.05)</f>
        <v>327.05</v>
      </c>
      <c r="C246" s="1">
        <f>IFERROR(__xludf.DUMMYFUNCTION("""COMPUTED_VALUE"""),330.29)</f>
        <v>330.29</v>
      </c>
      <c r="D246" s="1">
        <f>IFERROR(__xludf.DUMMYFUNCTION("""COMPUTED_VALUE"""),311.87)</f>
        <v>311.87</v>
      </c>
      <c r="E246" s="1">
        <f>IFERROR(__xludf.DUMMYFUNCTION("""COMPUTED_VALUE"""),315.38)</f>
        <v>315.38</v>
      </c>
      <c r="F246" s="1">
        <f>IFERROR(__xludf.DUMMYFUNCTION("""COMPUTED_VALUE"""),9071858.0)</f>
        <v>9071858</v>
      </c>
    </row>
    <row r="247">
      <c r="A247" s="2">
        <f>IFERROR(__xludf.DUMMYFUNCTION("""COMPUTED_VALUE"""),43455.66666666667)</f>
        <v>43455.66667</v>
      </c>
      <c r="B247" s="1">
        <f>IFERROR(__xludf.DUMMYFUNCTION("""COMPUTED_VALUE"""),317.4)</f>
        <v>317.4</v>
      </c>
      <c r="C247" s="1">
        <f>IFERROR(__xludf.DUMMYFUNCTION("""COMPUTED_VALUE"""),323.47)</f>
        <v>323.47</v>
      </c>
      <c r="D247" s="1">
        <f>IFERROR(__xludf.DUMMYFUNCTION("""COMPUTED_VALUE"""),312.44)</f>
        <v>312.44</v>
      </c>
      <c r="E247" s="1">
        <f>IFERROR(__xludf.DUMMYFUNCTION("""COMPUTED_VALUE"""),319.77)</f>
        <v>319.77</v>
      </c>
      <c r="F247" s="1">
        <f>IFERROR(__xludf.DUMMYFUNCTION("""COMPUTED_VALUE"""),8016801.0)</f>
        <v>8016801</v>
      </c>
    </row>
    <row r="248">
      <c r="A248" s="2">
        <f>IFERROR(__xludf.DUMMYFUNCTION("""COMPUTED_VALUE"""),43458.54166666667)</f>
        <v>43458.54167</v>
      </c>
      <c r="B248" s="1">
        <f>IFERROR(__xludf.DUMMYFUNCTION("""COMPUTED_VALUE"""),313.5)</f>
        <v>313.5</v>
      </c>
      <c r="C248" s="1">
        <f>IFERROR(__xludf.DUMMYFUNCTION("""COMPUTED_VALUE"""),314.5)</f>
        <v>314.5</v>
      </c>
      <c r="D248" s="1">
        <f>IFERROR(__xludf.DUMMYFUNCTION("""COMPUTED_VALUE"""),295.2)</f>
        <v>295.2</v>
      </c>
      <c r="E248" s="1">
        <f>IFERROR(__xludf.DUMMYFUNCTION("""COMPUTED_VALUE"""),295.39)</f>
        <v>295.39</v>
      </c>
      <c r="F248" s="1">
        <f>IFERROR(__xludf.DUMMYFUNCTION("""COMPUTED_VALUE"""),5559913.0)</f>
        <v>5559913</v>
      </c>
    </row>
    <row r="249">
      <c r="A249" s="2">
        <f>IFERROR(__xludf.DUMMYFUNCTION("""COMPUTED_VALUE"""),43460.66666666667)</f>
        <v>43460.66667</v>
      </c>
      <c r="B249" s="1">
        <f>IFERROR(__xludf.DUMMYFUNCTION("""COMPUTED_VALUE"""),300.0)</f>
        <v>300</v>
      </c>
      <c r="C249" s="1">
        <f>IFERROR(__xludf.DUMMYFUNCTION("""COMPUTED_VALUE"""),326.97)</f>
        <v>326.97</v>
      </c>
      <c r="D249" s="1">
        <f>IFERROR(__xludf.DUMMYFUNCTION("""COMPUTED_VALUE"""),294.09)</f>
        <v>294.09</v>
      </c>
      <c r="E249" s="1">
        <f>IFERROR(__xludf.DUMMYFUNCTION("""COMPUTED_VALUE"""),326.09)</f>
        <v>326.09</v>
      </c>
      <c r="F249" s="1">
        <f>IFERROR(__xludf.DUMMYFUNCTION("""COMPUTED_VALUE"""),8163138.0)</f>
        <v>8163138</v>
      </c>
    </row>
    <row r="250">
      <c r="A250" s="2">
        <f>IFERROR(__xludf.DUMMYFUNCTION("""COMPUTED_VALUE"""),43461.66666666667)</f>
        <v>43461.66667</v>
      </c>
      <c r="B250" s="1">
        <f>IFERROR(__xludf.DUMMYFUNCTION("""COMPUTED_VALUE"""),319.84)</f>
        <v>319.84</v>
      </c>
      <c r="C250" s="1">
        <f>IFERROR(__xludf.DUMMYFUNCTION("""COMPUTED_VALUE"""),322.17)</f>
        <v>322.17</v>
      </c>
      <c r="D250" s="1">
        <f>IFERROR(__xludf.DUMMYFUNCTION("""COMPUTED_VALUE"""),301.5)</f>
        <v>301.5</v>
      </c>
      <c r="E250" s="1">
        <f>IFERROR(__xludf.DUMMYFUNCTION("""COMPUTED_VALUE"""),316.13)</f>
        <v>316.13</v>
      </c>
      <c r="F250" s="1">
        <f>IFERROR(__xludf.DUMMYFUNCTION("""COMPUTED_VALUE"""),8575133.0)</f>
        <v>8575133</v>
      </c>
    </row>
    <row r="251">
      <c r="A251" s="2">
        <f>IFERROR(__xludf.DUMMYFUNCTION("""COMPUTED_VALUE"""),43462.66666666667)</f>
        <v>43462.66667</v>
      </c>
      <c r="B251" s="1">
        <f>IFERROR(__xludf.DUMMYFUNCTION("""COMPUTED_VALUE"""),323.1)</f>
        <v>323.1</v>
      </c>
      <c r="C251" s="1">
        <f>IFERROR(__xludf.DUMMYFUNCTION("""COMPUTED_VALUE"""),336.24)</f>
        <v>336.24</v>
      </c>
      <c r="D251" s="1">
        <f>IFERROR(__xludf.DUMMYFUNCTION("""COMPUTED_VALUE"""),318.41)</f>
        <v>318.41</v>
      </c>
      <c r="E251" s="1">
        <f>IFERROR(__xludf.DUMMYFUNCTION("""COMPUTED_VALUE"""),333.87)</f>
        <v>333.87</v>
      </c>
      <c r="F251" s="1">
        <f>IFERROR(__xludf.DUMMYFUNCTION("""COMPUTED_VALUE"""),9938992.0)</f>
        <v>9938992</v>
      </c>
    </row>
    <row r="252">
      <c r="A252" s="2">
        <f>IFERROR(__xludf.DUMMYFUNCTION("""COMPUTED_VALUE"""),43465.66666666667)</f>
        <v>43465.66667</v>
      </c>
      <c r="B252" s="1">
        <f>IFERROR(__xludf.DUMMYFUNCTION("""COMPUTED_VALUE"""),337.79)</f>
        <v>337.79</v>
      </c>
      <c r="C252" s="1">
        <f>IFERROR(__xludf.DUMMYFUNCTION("""COMPUTED_VALUE"""),339.21)</f>
        <v>339.21</v>
      </c>
      <c r="D252" s="1">
        <f>IFERROR(__xludf.DUMMYFUNCTION("""COMPUTED_VALUE"""),325.26)</f>
        <v>325.26</v>
      </c>
      <c r="E252" s="1">
        <f>IFERROR(__xludf.DUMMYFUNCTION("""COMPUTED_VALUE"""),332.8)</f>
        <v>332.8</v>
      </c>
      <c r="F252" s="1">
        <f>IFERROR(__xludf.DUMMYFUNCTION("""COMPUTED_VALUE"""),6302338.0)</f>
        <v>6302338</v>
      </c>
    </row>
    <row r="253">
      <c r="A253" s="2">
        <f>IFERROR(__xludf.DUMMYFUNCTION("""COMPUTED_VALUE"""),43467.66666666667)</f>
        <v>43467.66667</v>
      </c>
      <c r="B253" s="1">
        <f>IFERROR(__xludf.DUMMYFUNCTION("""COMPUTED_VALUE"""),306.1)</f>
        <v>306.1</v>
      </c>
      <c r="C253" s="1">
        <f>IFERROR(__xludf.DUMMYFUNCTION("""COMPUTED_VALUE"""),315.13)</f>
        <v>315.13</v>
      </c>
      <c r="D253" s="1">
        <f>IFERROR(__xludf.DUMMYFUNCTION("""COMPUTED_VALUE"""),298.8)</f>
        <v>298.8</v>
      </c>
      <c r="E253" s="1">
        <f>IFERROR(__xludf.DUMMYFUNCTION("""COMPUTED_VALUE"""),310.12)</f>
        <v>310.12</v>
      </c>
      <c r="F253" s="1">
        <f>IFERROR(__xludf.DUMMYFUNCTION("""COMPUTED_VALUE"""),1.1658648E7)</f>
        <v>11658648</v>
      </c>
    </row>
    <row r="254">
      <c r="A254" s="2">
        <f>IFERROR(__xludf.DUMMYFUNCTION("""COMPUTED_VALUE"""),43468.66666666667)</f>
        <v>43468.66667</v>
      </c>
      <c r="B254" s="1">
        <f>IFERROR(__xludf.DUMMYFUNCTION("""COMPUTED_VALUE"""),307.0)</f>
        <v>307</v>
      </c>
      <c r="C254" s="1">
        <f>IFERROR(__xludf.DUMMYFUNCTION("""COMPUTED_VALUE"""),309.4)</f>
        <v>309.4</v>
      </c>
      <c r="D254" s="1">
        <f>IFERROR(__xludf.DUMMYFUNCTION("""COMPUTED_VALUE"""),297.38)</f>
        <v>297.38</v>
      </c>
      <c r="E254" s="1">
        <f>IFERROR(__xludf.DUMMYFUNCTION("""COMPUTED_VALUE"""),300.36)</f>
        <v>300.36</v>
      </c>
      <c r="F254" s="1">
        <f>IFERROR(__xludf.DUMMYFUNCTION("""COMPUTED_VALUE"""),6965184.0)</f>
        <v>6965184</v>
      </c>
    </row>
    <row r="255">
      <c r="A255" s="2">
        <f>IFERROR(__xludf.DUMMYFUNCTION("""COMPUTED_VALUE"""),43469.66666666667)</f>
        <v>43469.66667</v>
      </c>
      <c r="B255" s="1">
        <f>IFERROR(__xludf.DUMMYFUNCTION("""COMPUTED_VALUE"""),306.0)</f>
        <v>306</v>
      </c>
      <c r="C255" s="1">
        <f>IFERROR(__xludf.DUMMYFUNCTION("""COMPUTED_VALUE"""),318.0)</f>
        <v>318</v>
      </c>
      <c r="D255" s="1">
        <f>IFERROR(__xludf.DUMMYFUNCTION("""COMPUTED_VALUE"""),302.73)</f>
        <v>302.73</v>
      </c>
      <c r="E255" s="1">
        <f>IFERROR(__xludf.DUMMYFUNCTION("""COMPUTED_VALUE"""),317.69)</f>
        <v>317.69</v>
      </c>
      <c r="F255" s="1">
        <f>IFERROR(__xludf.DUMMYFUNCTION("""COMPUTED_VALUE"""),7394116.0)</f>
        <v>7394116</v>
      </c>
    </row>
    <row r="256">
      <c r="A256" s="2">
        <f>IFERROR(__xludf.DUMMYFUNCTION("""COMPUTED_VALUE"""),43472.66666666667)</f>
        <v>43472.66667</v>
      </c>
      <c r="B256" s="1">
        <f>IFERROR(__xludf.DUMMYFUNCTION("""COMPUTED_VALUE"""),321.72)</f>
        <v>321.72</v>
      </c>
      <c r="C256" s="1">
        <f>IFERROR(__xludf.DUMMYFUNCTION("""COMPUTED_VALUE"""),336.74)</f>
        <v>336.74</v>
      </c>
      <c r="D256" s="1">
        <f>IFERROR(__xludf.DUMMYFUNCTION("""COMPUTED_VALUE"""),317.75)</f>
        <v>317.75</v>
      </c>
      <c r="E256" s="1">
        <f>IFERROR(__xludf.DUMMYFUNCTION("""COMPUTED_VALUE"""),334.96)</f>
        <v>334.96</v>
      </c>
      <c r="F256" s="1">
        <f>IFERROR(__xludf.DUMMYFUNCTION("""COMPUTED_VALUE"""),7551225.0)</f>
        <v>7551225</v>
      </c>
    </row>
    <row r="257">
      <c r="A257" s="2">
        <f>IFERROR(__xludf.DUMMYFUNCTION("""COMPUTED_VALUE"""),43473.66666666667)</f>
        <v>43473.66667</v>
      </c>
      <c r="B257" s="1">
        <f>IFERROR(__xludf.DUMMYFUNCTION("""COMPUTED_VALUE"""),341.96)</f>
        <v>341.96</v>
      </c>
      <c r="C257" s="1">
        <f>IFERROR(__xludf.DUMMYFUNCTION("""COMPUTED_VALUE"""),344.01)</f>
        <v>344.01</v>
      </c>
      <c r="D257" s="1">
        <f>IFERROR(__xludf.DUMMYFUNCTION("""COMPUTED_VALUE"""),327.02)</f>
        <v>327.02</v>
      </c>
      <c r="E257" s="1">
        <f>IFERROR(__xludf.DUMMYFUNCTION("""COMPUTED_VALUE"""),335.35)</f>
        <v>335.35</v>
      </c>
      <c r="F257" s="1">
        <f>IFERROR(__xludf.DUMMYFUNCTION("""COMPUTED_VALUE"""),7008516.0)</f>
        <v>7008516</v>
      </c>
    </row>
    <row r="258">
      <c r="A258" s="2">
        <f>IFERROR(__xludf.DUMMYFUNCTION("""COMPUTED_VALUE"""),43474.66666666667)</f>
        <v>43474.66667</v>
      </c>
      <c r="B258" s="1">
        <f>IFERROR(__xludf.DUMMYFUNCTION("""COMPUTED_VALUE"""),335.5)</f>
        <v>335.5</v>
      </c>
      <c r="C258" s="1">
        <f>IFERROR(__xludf.DUMMYFUNCTION("""COMPUTED_VALUE"""),343.5)</f>
        <v>343.5</v>
      </c>
      <c r="D258" s="1">
        <f>IFERROR(__xludf.DUMMYFUNCTION("""COMPUTED_VALUE"""),331.47)</f>
        <v>331.47</v>
      </c>
      <c r="E258" s="1">
        <f>IFERROR(__xludf.DUMMYFUNCTION("""COMPUTED_VALUE"""),338.53)</f>
        <v>338.53</v>
      </c>
      <c r="F258" s="1">
        <f>IFERROR(__xludf.DUMMYFUNCTION("""COMPUTED_VALUE"""),5432945.0)</f>
        <v>5432945</v>
      </c>
    </row>
    <row r="259">
      <c r="A259" s="2">
        <f>IFERROR(__xludf.DUMMYFUNCTION("""COMPUTED_VALUE"""),43475.66666666667)</f>
        <v>43475.66667</v>
      </c>
      <c r="B259" s="1">
        <f>IFERROR(__xludf.DUMMYFUNCTION("""COMPUTED_VALUE"""),334.4)</f>
        <v>334.4</v>
      </c>
      <c r="C259" s="1">
        <f>IFERROR(__xludf.DUMMYFUNCTION("""COMPUTED_VALUE"""),345.39)</f>
        <v>345.39</v>
      </c>
      <c r="D259" s="1">
        <f>IFERROR(__xludf.DUMMYFUNCTION("""COMPUTED_VALUE"""),331.79)</f>
        <v>331.79</v>
      </c>
      <c r="E259" s="1">
        <f>IFERROR(__xludf.DUMMYFUNCTION("""COMPUTED_VALUE"""),344.97)</f>
        <v>344.97</v>
      </c>
      <c r="F259" s="1">
        <f>IFERROR(__xludf.DUMMYFUNCTION("""COMPUTED_VALUE"""),6056354.0)</f>
        <v>6056354</v>
      </c>
    </row>
    <row r="260">
      <c r="A260" s="2">
        <f>IFERROR(__xludf.DUMMYFUNCTION("""COMPUTED_VALUE"""),43476.66666666667)</f>
        <v>43476.66667</v>
      </c>
      <c r="B260" s="1">
        <f>IFERROR(__xludf.DUMMYFUNCTION("""COMPUTED_VALUE"""),342.09)</f>
        <v>342.09</v>
      </c>
      <c r="C260" s="1">
        <f>IFERROR(__xludf.DUMMYFUNCTION("""COMPUTED_VALUE"""),348.41)</f>
        <v>348.41</v>
      </c>
      <c r="D260" s="1">
        <f>IFERROR(__xludf.DUMMYFUNCTION("""COMPUTED_VALUE"""),338.77)</f>
        <v>338.77</v>
      </c>
      <c r="E260" s="1">
        <f>IFERROR(__xludf.DUMMYFUNCTION("""COMPUTED_VALUE"""),347.26)</f>
        <v>347.26</v>
      </c>
      <c r="F260" s="1">
        <f>IFERROR(__xludf.DUMMYFUNCTION("""COMPUTED_VALUE"""),5039052.0)</f>
        <v>5039052</v>
      </c>
    </row>
    <row r="261">
      <c r="A261" s="2">
        <f>IFERROR(__xludf.DUMMYFUNCTION("""COMPUTED_VALUE"""),43479.66666666667)</f>
        <v>43479.66667</v>
      </c>
      <c r="B261" s="1">
        <f>IFERROR(__xludf.DUMMYFUNCTION("""COMPUTED_VALUE"""),342.38)</f>
        <v>342.38</v>
      </c>
      <c r="C261" s="1">
        <f>IFERROR(__xludf.DUMMYFUNCTION("""COMPUTED_VALUE"""),342.5)</f>
        <v>342.5</v>
      </c>
      <c r="D261" s="1">
        <f>IFERROR(__xludf.DUMMYFUNCTION("""COMPUTED_VALUE"""),334.0)</f>
        <v>334</v>
      </c>
      <c r="E261" s="1">
        <f>IFERROR(__xludf.DUMMYFUNCTION("""COMPUTED_VALUE"""),334.4)</f>
        <v>334.4</v>
      </c>
      <c r="F261" s="1">
        <f>IFERROR(__xludf.DUMMYFUNCTION("""COMPUTED_VALUE"""),5247284.0)</f>
        <v>5247284</v>
      </c>
    </row>
    <row r="262">
      <c r="A262" s="2">
        <f>IFERROR(__xludf.DUMMYFUNCTION("""COMPUTED_VALUE"""),43480.66666666667)</f>
        <v>43480.66667</v>
      </c>
      <c r="B262" s="1">
        <f>IFERROR(__xludf.DUMMYFUNCTION("""COMPUTED_VALUE"""),335.0)</f>
        <v>335</v>
      </c>
      <c r="C262" s="1">
        <f>IFERROR(__xludf.DUMMYFUNCTION("""COMPUTED_VALUE"""),348.8)</f>
        <v>348.8</v>
      </c>
      <c r="D262" s="1">
        <f>IFERROR(__xludf.DUMMYFUNCTION("""COMPUTED_VALUE"""),334.5)</f>
        <v>334.5</v>
      </c>
      <c r="E262" s="1">
        <f>IFERROR(__xludf.DUMMYFUNCTION("""COMPUTED_VALUE"""),344.43)</f>
        <v>344.43</v>
      </c>
      <c r="F262" s="1">
        <f>IFERROR(__xludf.DUMMYFUNCTION("""COMPUTED_VALUE"""),6056590.0)</f>
        <v>6056590</v>
      </c>
    </row>
    <row r="263">
      <c r="A263" s="2">
        <f>IFERROR(__xludf.DUMMYFUNCTION("""COMPUTED_VALUE"""),43481.66666666667)</f>
        <v>43481.66667</v>
      </c>
      <c r="B263" s="1">
        <f>IFERROR(__xludf.DUMMYFUNCTION("""COMPUTED_VALUE"""),344.78)</f>
        <v>344.78</v>
      </c>
      <c r="C263" s="1">
        <f>IFERROR(__xludf.DUMMYFUNCTION("""COMPUTED_VALUE"""),352.0)</f>
        <v>352</v>
      </c>
      <c r="D263" s="1">
        <f>IFERROR(__xludf.DUMMYFUNCTION("""COMPUTED_VALUE"""),343.5)</f>
        <v>343.5</v>
      </c>
      <c r="E263" s="1">
        <f>IFERROR(__xludf.DUMMYFUNCTION("""COMPUTED_VALUE"""),346.05)</f>
        <v>346.05</v>
      </c>
      <c r="F263" s="1">
        <f>IFERROR(__xludf.DUMMYFUNCTION("""COMPUTED_VALUE"""),4691739.0)</f>
        <v>4691739</v>
      </c>
    </row>
    <row r="264">
      <c r="A264" s="2">
        <f>IFERROR(__xludf.DUMMYFUNCTION("""COMPUTED_VALUE"""),43482.66666666667)</f>
        <v>43482.66667</v>
      </c>
      <c r="B264" s="1">
        <f>IFERROR(__xludf.DUMMYFUNCTION("""COMPUTED_VALUE"""),346.21)</f>
        <v>346.21</v>
      </c>
      <c r="C264" s="1">
        <f>IFERROR(__xludf.DUMMYFUNCTION("""COMPUTED_VALUE"""),351.5)</f>
        <v>351.5</v>
      </c>
      <c r="D264" s="1">
        <f>IFERROR(__xludf.DUMMYFUNCTION("""COMPUTED_VALUE"""),344.15)</f>
        <v>344.15</v>
      </c>
      <c r="E264" s="1">
        <f>IFERROR(__xludf.DUMMYFUNCTION("""COMPUTED_VALUE"""),347.31)</f>
        <v>347.31</v>
      </c>
      <c r="F264" s="1">
        <f>IFERROR(__xludf.DUMMYFUNCTION("""COMPUTED_VALUE"""),3676733.0)</f>
        <v>3676733</v>
      </c>
    </row>
    <row r="265">
      <c r="A265" s="2">
        <f>IFERROR(__xludf.DUMMYFUNCTION("""COMPUTED_VALUE"""),43483.66666666667)</f>
        <v>43483.66667</v>
      </c>
      <c r="B265" s="1">
        <f>IFERROR(__xludf.DUMMYFUNCTION("""COMPUTED_VALUE"""),323.0)</f>
        <v>323</v>
      </c>
      <c r="C265" s="1">
        <f>IFERROR(__xludf.DUMMYFUNCTION("""COMPUTED_VALUE"""),327.13)</f>
        <v>327.13</v>
      </c>
      <c r="D265" s="1">
        <f>IFERROR(__xludf.DUMMYFUNCTION("""COMPUTED_VALUE"""),299.73)</f>
        <v>299.73</v>
      </c>
      <c r="E265" s="1">
        <f>IFERROR(__xludf.DUMMYFUNCTION("""COMPUTED_VALUE"""),302.26)</f>
        <v>302.26</v>
      </c>
      <c r="F265" s="1">
        <f>IFERROR(__xludf.DUMMYFUNCTION("""COMPUTED_VALUE"""),2.4150763E7)</f>
        <v>24150763</v>
      </c>
    </row>
    <row r="266">
      <c r="A266" s="2">
        <f>IFERROR(__xludf.DUMMYFUNCTION("""COMPUTED_VALUE"""),43487.66666666667)</f>
        <v>43487.66667</v>
      </c>
      <c r="B266" s="1">
        <f>IFERROR(__xludf.DUMMYFUNCTION("""COMPUTED_VALUE"""),304.82)</f>
        <v>304.82</v>
      </c>
      <c r="C266" s="1">
        <f>IFERROR(__xludf.DUMMYFUNCTION("""COMPUTED_VALUE"""),308.0)</f>
        <v>308</v>
      </c>
      <c r="D266" s="1">
        <f>IFERROR(__xludf.DUMMYFUNCTION("""COMPUTED_VALUE"""),295.5)</f>
        <v>295.5</v>
      </c>
      <c r="E266" s="1">
        <f>IFERROR(__xludf.DUMMYFUNCTION("""COMPUTED_VALUE"""),298.92)</f>
        <v>298.92</v>
      </c>
      <c r="F266" s="1">
        <f>IFERROR(__xludf.DUMMYFUNCTION("""COMPUTED_VALUE"""),1.2066741E7)</f>
        <v>12066741</v>
      </c>
    </row>
    <row r="267">
      <c r="A267" s="2">
        <f>IFERROR(__xludf.DUMMYFUNCTION("""COMPUTED_VALUE"""),43488.66666666667)</f>
        <v>43488.66667</v>
      </c>
      <c r="B267" s="1">
        <f>IFERROR(__xludf.DUMMYFUNCTION("""COMPUTED_VALUE"""),292.5)</f>
        <v>292.5</v>
      </c>
      <c r="C267" s="1">
        <f>IFERROR(__xludf.DUMMYFUNCTION("""COMPUTED_VALUE"""),294.5)</f>
        <v>294.5</v>
      </c>
      <c r="D267" s="1">
        <f>IFERROR(__xludf.DUMMYFUNCTION("""COMPUTED_VALUE"""),281.69)</f>
        <v>281.69</v>
      </c>
      <c r="E267" s="1">
        <f>IFERROR(__xludf.DUMMYFUNCTION("""COMPUTED_VALUE"""),287.59)</f>
        <v>287.59</v>
      </c>
      <c r="F267" s="1">
        <f>IFERROR(__xludf.DUMMYFUNCTION("""COMPUTED_VALUE"""),1.2529993E7)</f>
        <v>12529993</v>
      </c>
    </row>
    <row r="268">
      <c r="A268" s="2">
        <f>IFERROR(__xludf.DUMMYFUNCTION("""COMPUTED_VALUE"""),43489.66666666667)</f>
        <v>43489.66667</v>
      </c>
      <c r="B268" s="1">
        <f>IFERROR(__xludf.DUMMYFUNCTION("""COMPUTED_VALUE"""),283.03)</f>
        <v>283.03</v>
      </c>
      <c r="C268" s="1">
        <f>IFERROR(__xludf.DUMMYFUNCTION("""COMPUTED_VALUE"""),293.68)</f>
        <v>293.68</v>
      </c>
      <c r="D268" s="1">
        <f>IFERROR(__xludf.DUMMYFUNCTION("""COMPUTED_VALUE"""),279.28)</f>
        <v>279.28</v>
      </c>
      <c r="E268" s="1">
        <f>IFERROR(__xludf.DUMMYFUNCTION("""COMPUTED_VALUE"""),291.51)</f>
        <v>291.51</v>
      </c>
      <c r="F268" s="1">
        <f>IFERROR(__xludf.DUMMYFUNCTION("""COMPUTED_VALUE"""),8012155.0)</f>
        <v>8012155</v>
      </c>
    </row>
    <row r="269">
      <c r="A269" s="2">
        <f>IFERROR(__xludf.DUMMYFUNCTION("""COMPUTED_VALUE"""),43490.66666666667)</f>
        <v>43490.66667</v>
      </c>
      <c r="B269" s="1">
        <f>IFERROR(__xludf.DUMMYFUNCTION("""COMPUTED_VALUE"""),294.39)</f>
        <v>294.39</v>
      </c>
      <c r="C269" s="1">
        <f>IFERROR(__xludf.DUMMYFUNCTION("""COMPUTED_VALUE"""),298.52)</f>
        <v>298.52</v>
      </c>
      <c r="D269" s="1">
        <f>IFERROR(__xludf.DUMMYFUNCTION("""COMPUTED_VALUE"""),289.55)</f>
        <v>289.55</v>
      </c>
      <c r="E269" s="1">
        <f>IFERROR(__xludf.DUMMYFUNCTION("""COMPUTED_VALUE"""),297.04)</f>
        <v>297.04</v>
      </c>
      <c r="F269" s="1">
        <f>IFERROR(__xludf.DUMMYFUNCTION("""COMPUTED_VALUE"""),7258078.0)</f>
        <v>7258078</v>
      </c>
    </row>
    <row r="270">
      <c r="A270" s="2">
        <f>IFERROR(__xludf.DUMMYFUNCTION("""COMPUTED_VALUE"""),43493.66666666667)</f>
        <v>43493.66667</v>
      </c>
      <c r="B270" s="1">
        <f>IFERROR(__xludf.DUMMYFUNCTION("""COMPUTED_VALUE"""),292.91)</f>
        <v>292.91</v>
      </c>
      <c r="C270" s="1">
        <f>IFERROR(__xludf.DUMMYFUNCTION("""COMPUTED_VALUE"""),297.46)</f>
        <v>297.46</v>
      </c>
      <c r="D270" s="1">
        <f>IFERROR(__xludf.DUMMYFUNCTION("""COMPUTED_VALUE"""),287.75)</f>
        <v>287.75</v>
      </c>
      <c r="E270" s="1">
        <f>IFERROR(__xludf.DUMMYFUNCTION("""COMPUTED_VALUE"""),296.38)</f>
        <v>296.38</v>
      </c>
      <c r="F270" s="1">
        <f>IFERROR(__xludf.DUMMYFUNCTION("""COMPUTED_VALUE"""),6423279.0)</f>
        <v>6423279</v>
      </c>
    </row>
    <row r="271">
      <c r="A271" s="2">
        <f>IFERROR(__xludf.DUMMYFUNCTION("""COMPUTED_VALUE"""),43494.66666666667)</f>
        <v>43494.66667</v>
      </c>
      <c r="B271" s="1">
        <f>IFERROR(__xludf.DUMMYFUNCTION("""COMPUTED_VALUE"""),295.27)</f>
        <v>295.27</v>
      </c>
      <c r="C271" s="1">
        <f>IFERROR(__xludf.DUMMYFUNCTION("""COMPUTED_VALUE"""),298.56)</f>
        <v>298.56</v>
      </c>
      <c r="D271" s="1">
        <f>IFERROR(__xludf.DUMMYFUNCTION("""COMPUTED_VALUE"""),291.8)</f>
        <v>291.8</v>
      </c>
      <c r="E271" s="1">
        <f>IFERROR(__xludf.DUMMYFUNCTION("""COMPUTED_VALUE"""),297.46)</f>
        <v>297.46</v>
      </c>
      <c r="F271" s="1">
        <f>IFERROR(__xludf.DUMMYFUNCTION("""COMPUTED_VALUE"""),4621692.0)</f>
        <v>4621692</v>
      </c>
    </row>
    <row r="272">
      <c r="A272" s="2">
        <f>IFERROR(__xludf.DUMMYFUNCTION("""COMPUTED_VALUE"""),43495.66666666667)</f>
        <v>43495.66667</v>
      </c>
      <c r="B272" s="1">
        <f>IFERROR(__xludf.DUMMYFUNCTION("""COMPUTED_VALUE"""),300.45)</f>
        <v>300.45</v>
      </c>
      <c r="C272" s="1">
        <f>IFERROR(__xludf.DUMMYFUNCTION("""COMPUTED_VALUE"""),309.0)</f>
        <v>309</v>
      </c>
      <c r="D272" s="1">
        <f>IFERROR(__xludf.DUMMYFUNCTION("""COMPUTED_VALUE"""),298.49)</f>
        <v>298.49</v>
      </c>
      <c r="E272" s="1">
        <f>IFERROR(__xludf.DUMMYFUNCTION("""COMPUTED_VALUE"""),308.77)</f>
        <v>308.77</v>
      </c>
      <c r="F272" s="1">
        <f>IFERROR(__xludf.DUMMYFUNCTION("""COMPUTED_VALUE"""),1.1250318E7)</f>
        <v>11250318</v>
      </c>
    </row>
    <row r="273">
      <c r="A273" s="2">
        <f>IFERROR(__xludf.DUMMYFUNCTION("""COMPUTED_VALUE"""),43496.66666666667)</f>
        <v>43496.66667</v>
      </c>
      <c r="B273" s="1">
        <f>IFERROR(__xludf.DUMMYFUNCTION("""COMPUTED_VALUE"""),301.0)</f>
        <v>301</v>
      </c>
      <c r="C273" s="1">
        <f>IFERROR(__xludf.DUMMYFUNCTION("""COMPUTED_VALUE"""),311.56)</f>
        <v>311.56</v>
      </c>
      <c r="D273" s="1">
        <f>IFERROR(__xludf.DUMMYFUNCTION("""COMPUTED_VALUE"""),294.0)</f>
        <v>294</v>
      </c>
      <c r="E273" s="1">
        <f>IFERROR(__xludf.DUMMYFUNCTION("""COMPUTED_VALUE"""),307.02)</f>
        <v>307.02</v>
      </c>
      <c r="F273" s="1">
        <f>IFERROR(__xludf.DUMMYFUNCTION("""COMPUTED_VALUE"""),1.2569245E7)</f>
        <v>12569245</v>
      </c>
    </row>
    <row r="274">
      <c r="A274" s="2">
        <f>IFERROR(__xludf.DUMMYFUNCTION("""COMPUTED_VALUE"""),43497.66666666667)</f>
        <v>43497.66667</v>
      </c>
      <c r="B274" s="1">
        <f>IFERROR(__xludf.DUMMYFUNCTION("""COMPUTED_VALUE"""),305.42)</f>
        <v>305.42</v>
      </c>
      <c r="C274" s="1">
        <f>IFERROR(__xludf.DUMMYFUNCTION("""COMPUTED_VALUE"""),316.1)</f>
        <v>316.1</v>
      </c>
      <c r="D274" s="1">
        <f>IFERROR(__xludf.DUMMYFUNCTION("""COMPUTED_VALUE"""),303.5)</f>
        <v>303.5</v>
      </c>
      <c r="E274" s="1">
        <f>IFERROR(__xludf.DUMMYFUNCTION("""COMPUTED_VALUE"""),312.21)</f>
        <v>312.21</v>
      </c>
      <c r="F274" s="1">
        <f>IFERROR(__xludf.DUMMYFUNCTION("""COMPUTED_VALUE"""),7283441.0)</f>
        <v>7283441</v>
      </c>
    </row>
    <row r="275">
      <c r="A275" s="2">
        <f>IFERROR(__xludf.DUMMYFUNCTION("""COMPUTED_VALUE"""),43500.66666666667)</f>
        <v>43500.66667</v>
      </c>
      <c r="B275" s="1">
        <f>IFERROR(__xludf.DUMMYFUNCTION("""COMPUTED_VALUE"""),312.98)</f>
        <v>312.98</v>
      </c>
      <c r="C275" s="1">
        <f>IFERROR(__xludf.DUMMYFUNCTION("""COMPUTED_VALUE"""),315.3)</f>
        <v>315.3</v>
      </c>
      <c r="D275" s="1">
        <f>IFERROR(__xludf.DUMMYFUNCTION("""COMPUTED_VALUE"""),301.88)</f>
        <v>301.88</v>
      </c>
      <c r="E275" s="1">
        <f>IFERROR(__xludf.DUMMYFUNCTION("""COMPUTED_VALUE"""),312.89)</f>
        <v>312.89</v>
      </c>
      <c r="F275" s="1">
        <f>IFERROR(__xludf.DUMMYFUNCTION("""COMPUTED_VALUE"""),7352082.0)</f>
        <v>7352082</v>
      </c>
    </row>
    <row r="276">
      <c r="A276" s="2">
        <f>IFERROR(__xludf.DUMMYFUNCTION("""COMPUTED_VALUE"""),43501.66666666667)</f>
        <v>43501.66667</v>
      </c>
      <c r="B276" s="1">
        <f>IFERROR(__xludf.DUMMYFUNCTION("""COMPUTED_VALUE"""),312.49)</f>
        <v>312.49</v>
      </c>
      <c r="C276" s="1">
        <f>IFERROR(__xludf.DUMMYFUNCTION("""COMPUTED_VALUE"""),322.44)</f>
        <v>322.44</v>
      </c>
      <c r="D276" s="1">
        <f>IFERROR(__xludf.DUMMYFUNCTION("""COMPUTED_VALUE"""),312.25)</f>
        <v>312.25</v>
      </c>
      <c r="E276" s="1">
        <f>IFERROR(__xludf.DUMMYFUNCTION("""COMPUTED_VALUE"""),321.35)</f>
        <v>321.35</v>
      </c>
      <c r="F276" s="1">
        <f>IFERROR(__xludf.DUMMYFUNCTION("""COMPUTED_VALUE"""),6742765.0)</f>
        <v>6742765</v>
      </c>
    </row>
    <row r="277">
      <c r="A277" s="2">
        <f>IFERROR(__xludf.DUMMYFUNCTION("""COMPUTED_VALUE"""),43502.66666666667)</f>
        <v>43502.66667</v>
      </c>
      <c r="B277" s="1">
        <f>IFERROR(__xludf.DUMMYFUNCTION("""COMPUTED_VALUE"""),319.59)</f>
        <v>319.59</v>
      </c>
      <c r="C277" s="1">
        <f>IFERROR(__xludf.DUMMYFUNCTION("""COMPUTED_VALUE"""),324.24)</f>
        <v>324.24</v>
      </c>
      <c r="D277" s="1">
        <f>IFERROR(__xludf.DUMMYFUNCTION("""COMPUTED_VALUE"""),315.62)</f>
        <v>315.62</v>
      </c>
      <c r="E277" s="1">
        <f>IFERROR(__xludf.DUMMYFUNCTION("""COMPUTED_VALUE"""),317.22)</f>
        <v>317.22</v>
      </c>
      <c r="F277" s="1">
        <f>IFERROR(__xludf.DUMMYFUNCTION("""COMPUTED_VALUE"""),5038546.0)</f>
        <v>5038546</v>
      </c>
    </row>
    <row r="278">
      <c r="A278" s="2">
        <f>IFERROR(__xludf.DUMMYFUNCTION("""COMPUTED_VALUE"""),43503.66666666667)</f>
        <v>43503.66667</v>
      </c>
      <c r="B278" s="1">
        <f>IFERROR(__xludf.DUMMYFUNCTION("""COMPUTED_VALUE"""),313.3)</f>
        <v>313.3</v>
      </c>
      <c r="C278" s="1">
        <f>IFERROR(__xludf.DUMMYFUNCTION("""COMPUTED_VALUE"""),314.7)</f>
        <v>314.7</v>
      </c>
      <c r="D278" s="1">
        <f>IFERROR(__xludf.DUMMYFUNCTION("""COMPUTED_VALUE"""),303.0)</f>
        <v>303</v>
      </c>
      <c r="E278" s="1">
        <f>IFERROR(__xludf.DUMMYFUNCTION("""COMPUTED_VALUE"""),307.51)</f>
        <v>307.51</v>
      </c>
      <c r="F278" s="1">
        <f>IFERROR(__xludf.DUMMYFUNCTION("""COMPUTED_VALUE"""),6520611.0)</f>
        <v>6520611</v>
      </c>
    </row>
    <row r="279">
      <c r="A279" s="2">
        <f>IFERROR(__xludf.DUMMYFUNCTION("""COMPUTED_VALUE"""),43504.66666666667)</f>
        <v>43504.66667</v>
      </c>
      <c r="B279" s="1">
        <f>IFERROR(__xludf.DUMMYFUNCTION("""COMPUTED_VALUE"""),306.83)</f>
        <v>306.83</v>
      </c>
      <c r="C279" s="1">
        <f>IFERROR(__xludf.DUMMYFUNCTION("""COMPUTED_VALUE"""),307.45)</f>
        <v>307.45</v>
      </c>
      <c r="D279" s="1">
        <f>IFERROR(__xludf.DUMMYFUNCTION("""COMPUTED_VALUE"""),298.5)</f>
        <v>298.5</v>
      </c>
      <c r="E279" s="1">
        <f>IFERROR(__xludf.DUMMYFUNCTION("""COMPUTED_VALUE"""),305.8)</f>
        <v>305.8</v>
      </c>
      <c r="F279" s="1">
        <f>IFERROR(__xludf.DUMMYFUNCTION("""COMPUTED_VALUE"""),5844212.0)</f>
        <v>5844212</v>
      </c>
    </row>
    <row r="280">
      <c r="A280" s="2">
        <f>IFERROR(__xludf.DUMMYFUNCTION("""COMPUTED_VALUE"""),43507.66666666667)</f>
        <v>43507.66667</v>
      </c>
      <c r="B280" s="1">
        <f>IFERROR(__xludf.DUMMYFUNCTION("""COMPUTED_VALUE"""),311.6)</f>
        <v>311.6</v>
      </c>
      <c r="C280" s="1">
        <f>IFERROR(__xludf.DUMMYFUNCTION("""COMPUTED_VALUE"""),318.6)</f>
        <v>318.6</v>
      </c>
      <c r="D280" s="1">
        <f>IFERROR(__xludf.DUMMYFUNCTION("""COMPUTED_VALUE"""),310.5)</f>
        <v>310.5</v>
      </c>
      <c r="E280" s="1">
        <f>IFERROR(__xludf.DUMMYFUNCTION("""COMPUTED_VALUE"""),312.84)</f>
        <v>312.84</v>
      </c>
      <c r="F280" s="1">
        <f>IFERROR(__xludf.DUMMYFUNCTION("""COMPUTED_VALUE"""),7129713.0)</f>
        <v>7129713</v>
      </c>
    </row>
    <row r="281">
      <c r="A281" s="2">
        <f>IFERROR(__xludf.DUMMYFUNCTION("""COMPUTED_VALUE"""),43508.66666666667)</f>
        <v>43508.66667</v>
      </c>
      <c r="B281" s="1">
        <f>IFERROR(__xludf.DUMMYFUNCTION("""COMPUTED_VALUE"""),316.2)</f>
        <v>316.2</v>
      </c>
      <c r="C281" s="1">
        <f>IFERROR(__xludf.DUMMYFUNCTION("""COMPUTED_VALUE"""),318.19)</f>
        <v>318.19</v>
      </c>
      <c r="D281" s="1">
        <f>IFERROR(__xludf.DUMMYFUNCTION("""COMPUTED_VALUE"""),309.62)</f>
        <v>309.62</v>
      </c>
      <c r="E281" s="1">
        <f>IFERROR(__xludf.DUMMYFUNCTION("""COMPUTED_VALUE"""),311.81)</f>
        <v>311.81</v>
      </c>
      <c r="F281" s="1">
        <f>IFERROR(__xludf.DUMMYFUNCTION("""COMPUTED_VALUE"""),5517570.0)</f>
        <v>5517570</v>
      </c>
    </row>
    <row r="282">
      <c r="A282" s="2">
        <f>IFERROR(__xludf.DUMMYFUNCTION("""COMPUTED_VALUE"""),43509.66666666667)</f>
        <v>43509.66667</v>
      </c>
      <c r="B282" s="1">
        <f>IFERROR(__xludf.DUMMYFUNCTION("""COMPUTED_VALUE"""),312.35)</f>
        <v>312.35</v>
      </c>
      <c r="C282" s="1">
        <f>IFERROR(__xludf.DUMMYFUNCTION("""COMPUTED_VALUE"""),312.75)</f>
        <v>312.75</v>
      </c>
      <c r="D282" s="1">
        <f>IFERROR(__xludf.DUMMYFUNCTION("""COMPUTED_VALUE"""),305.57)</f>
        <v>305.57</v>
      </c>
      <c r="E282" s="1">
        <f>IFERROR(__xludf.DUMMYFUNCTION("""COMPUTED_VALUE"""),308.17)</f>
        <v>308.17</v>
      </c>
      <c r="F282" s="1">
        <f>IFERROR(__xludf.DUMMYFUNCTION("""COMPUTED_VALUE"""),5141617.0)</f>
        <v>5141617</v>
      </c>
    </row>
    <row r="283">
      <c r="A283" s="2">
        <f>IFERROR(__xludf.DUMMYFUNCTION("""COMPUTED_VALUE"""),43510.66666666667)</f>
        <v>43510.66667</v>
      </c>
      <c r="B283" s="1">
        <f>IFERROR(__xludf.DUMMYFUNCTION("""COMPUTED_VALUE"""),303.38)</f>
        <v>303.38</v>
      </c>
      <c r="C283" s="1">
        <f>IFERROR(__xludf.DUMMYFUNCTION("""COMPUTED_VALUE"""),306.77)</f>
        <v>306.77</v>
      </c>
      <c r="D283" s="1">
        <f>IFERROR(__xludf.DUMMYFUNCTION("""COMPUTED_VALUE"""),301.0)</f>
        <v>301</v>
      </c>
      <c r="E283" s="1">
        <f>IFERROR(__xludf.DUMMYFUNCTION("""COMPUTED_VALUE"""),303.77)</f>
        <v>303.77</v>
      </c>
      <c r="F283" s="1">
        <f>IFERROR(__xludf.DUMMYFUNCTION("""COMPUTED_VALUE"""),5200832.0)</f>
        <v>5200832</v>
      </c>
    </row>
    <row r="284">
      <c r="A284" s="2">
        <f>IFERROR(__xludf.DUMMYFUNCTION("""COMPUTED_VALUE"""),43511.66666666667)</f>
        <v>43511.66667</v>
      </c>
      <c r="B284" s="1">
        <f>IFERROR(__xludf.DUMMYFUNCTION("""COMPUTED_VALUE"""),304.5)</f>
        <v>304.5</v>
      </c>
      <c r="C284" s="1">
        <f>IFERROR(__xludf.DUMMYFUNCTION("""COMPUTED_VALUE"""),308.0)</f>
        <v>308</v>
      </c>
      <c r="D284" s="1">
        <f>IFERROR(__xludf.DUMMYFUNCTION("""COMPUTED_VALUE"""),303.9)</f>
        <v>303.9</v>
      </c>
      <c r="E284" s="1">
        <f>IFERROR(__xludf.DUMMYFUNCTION("""COMPUTED_VALUE"""),307.88)</f>
        <v>307.88</v>
      </c>
      <c r="F284" s="1">
        <f>IFERROR(__xludf.DUMMYFUNCTION("""COMPUTED_VALUE"""),3904947.0)</f>
        <v>3904947</v>
      </c>
    </row>
    <row r="285">
      <c r="A285" s="2">
        <f>IFERROR(__xludf.DUMMYFUNCTION("""COMPUTED_VALUE"""),43515.66666666667)</f>
        <v>43515.66667</v>
      </c>
      <c r="B285" s="1">
        <f>IFERROR(__xludf.DUMMYFUNCTION("""COMPUTED_VALUE"""),306.56)</f>
        <v>306.56</v>
      </c>
      <c r="C285" s="1">
        <f>IFERROR(__xludf.DUMMYFUNCTION("""COMPUTED_VALUE"""),311.54)</f>
        <v>311.54</v>
      </c>
      <c r="D285" s="1">
        <f>IFERROR(__xludf.DUMMYFUNCTION("""COMPUTED_VALUE"""),305.47)</f>
        <v>305.47</v>
      </c>
      <c r="E285" s="1">
        <f>IFERROR(__xludf.DUMMYFUNCTION("""COMPUTED_VALUE"""),305.64)</f>
        <v>305.64</v>
      </c>
      <c r="F285" s="1">
        <f>IFERROR(__xludf.DUMMYFUNCTION("""COMPUTED_VALUE"""),4168443.0)</f>
        <v>4168443</v>
      </c>
    </row>
    <row r="286">
      <c r="A286" s="2">
        <f>IFERROR(__xludf.DUMMYFUNCTION("""COMPUTED_VALUE"""),43516.66666666667)</f>
        <v>43516.66667</v>
      </c>
      <c r="B286" s="1">
        <f>IFERROR(__xludf.DUMMYFUNCTION("""COMPUTED_VALUE"""),304.41)</f>
        <v>304.41</v>
      </c>
      <c r="C286" s="1">
        <f>IFERROR(__xludf.DUMMYFUNCTION("""COMPUTED_VALUE"""),306.3)</f>
        <v>306.3</v>
      </c>
      <c r="D286" s="1">
        <f>IFERROR(__xludf.DUMMYFUNCTION("""COMPUTED_VALUE"""),299.0)</f>
        <v>299</v>
      </c>
      <c r="E286" s="1">
        <f>IFERROR(__xludf.DUMMYFUNCTION("""COMPUTED_VALUE"""),302.56)</f>
        <v>302.56</v>
      </c>
      <c r="F286" s="1">
        <f>IFERROR(__xludf.DUMMYFUNCTION("""COMPUTED_VALUE"""),7142117.0)</f>
        <v>7142117</v>
      </c>
    </row>
    <row r="287">
      <c r="A287" s="2">
        <f>IFERROR(__xludf.DUMMYFUNCTION("""COMPUTED_VALUE"""),43517.66666666667)</f>
        <v>43517.66667</v>
      </c>
      <c r="B287" s="1">
        <f>IFERROR(__xludf.DUMMYFUNCTION("""COMPUTED_VALUE"""),301.81)</f>
        <v>301.81</v>
      </c>
      <c r="C287" s="1">
        <f>IFERROR(__xludf.DUMMYFUNCTION("""COMPUTED_VALUE"""),303.24)</f>
        <v>303.24</v>
      </c>
      <c r="D287" s="1">
        <f>IFERROR(__xludf.DUMMYFUNCTION("""COMPUTED_VALUE"""),290.5)</f>
        <v>290.5</v>
      </c>
      <c r="E287" s="1">
        <f>IFERROR(__xludf.DUMMYFUNCTION("""COMPUTED_VALUE"""),291.23)</f>
        <v>291.23</v>
      </c>
      <c r="F287" s="1">
        <f>IFERROR(__xludf.DUMMYFUNCTION("""COMPUTED_VALUE"""),8909182.0)</f>
        <v>8909182</v>
      </c>
    </row>
    <row r="288">
      <c r="A288" s="2">
        <f>IFERROR(__xludf.DUMMYFUNCTION("""COMPUTED_VALUE"""),43518.66666666667)</f>
        <v>43518.66667</v>
      </c>
      <c r="B288" s="1">
        <f>IFERROR(__xludf.DUMMYFUNCTION("""COMPUTED_VALUE"""),294.49)</f>
        <v>294.49</v>
      </c>
      <c r="C288" s="1">
        <f>IFERROR(__xludf.DUMMYFUNCTION("""COMPUTED_VALUE"""),296.5)</f>
        <v>296.5</v>
      </c>
      <c r="D288" s="1">
        <f>IFERROR(__xludf.DUMMYFUNCTION("""COMPUTED_VALUE"""),292.1)</f>
        <v>292.1</v>
      </c>
      <c r="E288" s="1">
        <f>IFERROR(__xludf.DUMMYFUNCTION("""COMPUTED_VALUE"""),294.71)</f>
        <v>294.71</v>
      </c>
      <c r="F288" s="1">
        <f>IFERROR(__xludf.DUMMYFUNCTION("""COMPUTED_VALUE"""),5740558.0)</f>
        <v>5740558</v>
      </c>
    </row>
    <row r="289">
      <c r="A289" s="2">
        <f>IFERROR(__xludf.DUMMYFUNCTION("""COMPUTED_VALUE"""),43521.66666666667)</f>
        <v>43521.66667</v>
      </c>
      <c r="B289" s="1">
        <f>IFERROR(__xludf.DUMMYFUNCTION("""COMPUTED_VALUE"""),297.91)</f>
        <v>297.91</v>
      </c>
      <c r="C289" s="1">
        <f>IFERROR(__xludf.DUMMYFUNCTION("""COMPUTED_VALUE"""),302.9)</f>
        <v>302.9</v>
      </c>
      <c r="D289" s="1">
        <f>IFERROR(__xludf.DUMMYFUNCTION("""COMPUTED_VALUE"""),297.0)</f>
        <v>297</v>
      </c>
      <c r="E289" s="1">
        <f>IFERROR(__xludf.DUMMYFUNCTION("""COMPUTED_VALUE"""),298.77)</f>
        <v>298.77</v>
      </c>
      <c r="F289" s="1">
        <f>IFERROR(__xludf.DUMMYFUNCTION("""COMPUTED_VALUE"""),6626522.0)</f>
        <v>6626522</v>
      </c>
    </row>
    <row r="290">
      <c r="A290" s="2">
        <f>IFERROR(__xludf.DUMMYFUNCTION("""COMPUTED_VALUE"""),43522.66666666667)</f>
        <v>43522.66667</v>
      </c>
      <c r="B290" s="1">
        <f>IFERROR(__xludf.DUMMYFUNCTION("""COMPUTED_VALUE"""),292.22)</f>
        <v>292.22</v>
      </c>
      <c r="C290" s="1">
        <f>IFERROR(__xludf.DUMMYFUNCTION("""COMPUTED_VALUE"""),302.01)</f>
        <v>302.01</v>
      </c>
      <c r="D290" s="1">
        <f>IFERROR(__xludf.DUMMYFUNCTION("""COMPUTED_VALUE"""),288.77)</f>
        <v>288.77</v>
      </c>
      <c r="E290" s="1">
        <f>IFERROR(__xludf.DUMMYFUNCTION("""COMPUTED_VALUE"""),297.86)</f>
        <v>297.86</v>
      </c>
      <c r="F290" s="1">
        <f>IFERROR(__xludf.DUMMYFUNCTION("""COMPUTED_VALUE"""),8582535.0)</f>
        <v>8582535</v>
      </c>
    </row>
    <row r="291">
      <c r="A291" s="2">
        <f>IFERROR(__xludf.DUMMYFUNCTION("""COMPUTED_VALUE"""),43523.66666666667)</f>
        <v>43523.66667</v>
      </c>
      <c r="B291" s="1">
        <f>IFERROR(__xludf.DUMMYFUNCTION("""COMPUTED_VALUE"""),301.78)</f>
        <v>301.78</v>
      </c>
      <c r="C291" s="1">
        <f>IFERROR(__xludf.DUMMYFUNCTION("""COMPUTED_VALUE"""),316.3)</f>
        <v>316.3</v>
      </c>
      <c r="D291" s="1">
        <f>IFERROR(__xludf.DUMMYFUNCTION("""COMPUTED_VALUE"""),300.55)</f>
        <v>300.55</v>
      </c>
      <c r="E291" s="1">
        <f>IFERROR(__xludf.DUMMYFUNCTION("""COMPUTED_VALUE"""),314.74)</f>
        <v>314.74</v>
      </c>
      <c r="F291" s="1">
        <f>IFERROR(__xludf.DUMMYFUNCTION("""COMPUTED_VALUE"""),1.1183908E7)</f>
        <v>11183908</v>
      </c>
    </row>
    <row r="292">
      <c r="A292" s="2">
        <f>IFERROR(__xludf.DUMMYFUNCTION("""COMPUTED_VALUE"""),43524.66666666667)</f>
        <v>43524.66667</v>
      </c>
      <c r="B292" s="1">
        <f>IFERROR(__xludf.DUMMYFUNCTION("""COMPUTED_VALUE"""),318.92)</f>
        <v>318.92</v>
      </c>
      <c r="C292" s="1">
        <f>IFERROR(__xludf.DUMMYFUNCTION("""COMPUTED_VALUE"""),320.0)</f>
        <v>320</v>
      </c>
      <c r="D292" s="1">
        <f>IFERROR(__xludf.DUMMYFUNCTION("""COMPUTED_VALUE"""),310.81)</f>
        <v>310.81</v>
      </c>
      <c r="E292" s="1">
        <f>IFERROR(__xludf.DUMMYFUNCTION("""COMPUTED_VALUE"""),319.88)</f>
        <v>319.88</v>
      </c>
      <c r="F292" s="1">
        <f>IFERROR(__xludf.DUMMYFUNCTION("""COMPUTED_VALUE"""),1.0520653E7)</f>
        <v>10520653</v>
      </c>
    </row>
    <row r="293">
      <c r="A293" s="2">
        <f>IFERROR(__xludf.DUMMYFUNCTION("""COMPUTED_VALUE"""),43525.66666666667)</f>
        <v>43525.66667</v>
      </c>
      <c r="B293" s="1">
        <f>IFERROR(__xludf.DUMMYFUNCTION("""COMPUTED_VALUE"""),306.94)</f>
        <v>306.94</v>
      </c>
      <c r="C293" s="1">
        <f>IFERROR(__xludf.DUMMYFUNCTION("""COMPUTED_VALUE"""),307.13)</f>
        <v>307.13</v>
      </c>
      <c r="D293" s="1">
        <f>IFERROR(__xludf.DUMMYFUNCTION("""COMPUTED_VALUE"""),291.9)</f>
        <v>291.9</v>
      </c>
      <c r="E293" s="1">
        <f>IFERROR(__xludf.DUMMYFUNCTION("""COMPUTED_VALUE"""),294.79)</f>
        <v>294.79</v>
      </c>
      <c r="F293" s="1">
        <f>IFERROR(__xludf.DUMMYFUNCTION("""COMPUTED_VALUE"""),2.2911375E7)</f>
        <v>22911375</v>
      </c>
    </row>
    <row r="294">
      <c r="A294" s="2">
        <f>IFERROR(__xludf.DUMMYFUNCTION("""COMPUTED_VALUE"""),43528.66666666667)</f>
        <v>43528.66667</v>
      </c>
      <c r="B294" s="1">
        <f>IFERROR(__xludf.DUMMYFUNCTION("""COMPUTED_VALUE"""),298.12)</f>
        <v>298.12</v>
      </c>
      <c r="C294" s="1">
        <f>IFERROR(__xludf.DUMMYFUNCTION("""COMPUTED_VALUE"""),299.0)</f>
        <v>299</v>
      </c>
      <c r="D294" s="1">
        <f>IFERROR(__xludf.DUMMYFUNCTION("""COMPUTED_VALUE"""),282.78)</f>
        <v>282.78</v>
      </c>
      <c r="E294" s="1">
        <f>IFERROR(__xludf.DUMMYFUNCTION("""COMPUTED_VALUE"""),285.36)</f>
        <v>285.36</v>
      </c>
      <c r="F294" s="1">
        <f>IFERROR(__xludf.DUMMYFUNCTION("""COMPUTED_VALUE"""),1.7096818E7)</f>
        <v>17096818</v>
      </c>
    </row>
    <row r="295">
      <c r="A295" s="2">
        <f>IFERROR(__xludf.DUMMYFUNCTION("""COMPUTED_VALUE"""),43529.66666666667)</f>
        <v>43529.66667</v>
      </c>
      <c r="B295" s="1">
        <f>IFERROR(__xludf.DUMMYFUNCTION("""COMPUTED_VALUE"""),282.0)</f>
        <v>282</v>
      </c>
      <c r="C295" s="1">
        <f>IFERROR(__xludf.DUMMYFUNCTION("""COMPUTED_VALUE"""),284.0)</f>
        <v>284</v>
      </c>
      <c r="D295" s="1">
        <f>IFERROR(__xludf.DUMMYFUNCTION("""COMPUTED_VALUE"""),270.1)</f>
        <v>270.1</v>
      </c>
      <c r="E295" s="1">
        <f>IFERROR(__xludf.DUMMYFUNCTION("""COMPUTED_VALUE"""),276.54)</f>
        <v>276.54</v>
      </c>
      <c r="F295" s="1">
        <f>IFERROR(__xludf.DUMMYFUNCTION("""COMPUTED_VALUE"""),1.876474E7)</f>
        <v>18764740</v>
      </c>
    </row>
    <row r="296">
      <c r="A296" s="2">
        <f>IFERROR(__xludf.DUMMYFUNCTION("""COMPUTED_VALUE"""),43530.66666666667)</f>
        <v>43530.66667</v>
      </c>
      <c r="B296" s="1">
        <f>IFERROR(__xludf.DUMMYFUNCTION("""COMPUTED_VALUE"""),276.48)</f>
        <v>276.48</v>
      </c>
      <c r="C296" s="1">
        <f>IFERROR(__xludf.DUMMYFUNCTION("""COMPUTED_VALUE"""),281.51)</f>
        <v>281.51</v>
      </c>
      <c r="D296" s="1">
        <f>IFERROR(__xludf.DUMMYFUNCTION("""COMPUTED_VALUE"""),274.39)</f>
        <v>274.39</v>
      </c>
      <c r="E296" s="1">
        <f>IFERROR(__xludf.DUMMYFUNCTION("""COMPUTED_VALUE"""),276.24)</f>
        <v>276.24</v>
      </c>
      <c r="F296" s="1">
        <f>IFERROR(__xludf.DUMMYFUNCTION("""COMPUTED_VALUE"""),1.0335485E7)</f>
        <v>10335485</v>
      </c>
    </row>
    <row r="297">
      <c r="A297" s="2">
        <f>IFERROR(__xludf.DUMMYFUNCTION("""COMPUTED_VALUE"""),43531.66666666667)</f>
        <v>43531.66667</v>
      </c>
      <c r="B297" s="1">
        <f>IFERROR(__xludf.DUMMYFUNCTION("""COMPUTED_VALUE"""),278.84)</f>
        <v>278.84</v>
      </c>
      <c r="C297" s="1">
        <f>IFERROR(__xludf.DUMMYFUNCTION("""COMPUTED_VALUE"""),284.7)</f>
        <v>284.7</v>
      </c>
      <c r="D297" s="1">
        <f>IFERROR(__xludf.DUMMYFUNCTION("""COMPUTED_VALUE"""),274.25)</f>
        <v>274.25</v>
      </c>
      <c r="E297" s="1">
        <f>IFERROR(__xludf.DUMMYFUNCTION("""COMPUTED_VALUE"""),276.59)</f>
        <v>276.59</v>
      </c>
      <c r="F297" s="1">
        <f>IFERROR(__xludf.DUMMYFUNCTION("""COMPUTED_VALUE"""),9442483.0)</f>
        <v>9442483</v>
      </c>
    </row>
    <row r="298">
      <c r="A298" s="2">
        <f>IFERROR(__xludf.DUMMYFUNCTION("""COMPUTED_VALUE"""),43532.66666666667)</f>
        <v>43532.66667</v>
      </c>
      <c r="B298" s="1">
        <f>IFERROR(__xludf.DUMMYFUNCTION("""COMPUTED_VALUE"""),276.91)</f>
        <v>276.91</v>
      </c>
      <c r="C298" s="1">
        <f>IFERROR(__xludf.DUMMYFUNCTION("""COMPUTED_VALUE"""),285.59)</f>
        <v>285.59</v>
      </c>
      <c r="D298" s="1">
        <f>IFERROR(__xludf.DUMMYFUNCTION("""COMPUTED_VALUE"""),275.89)</f>
        <v>275.89</v>
      </c>
      <c r="E298" s="1">
        <f>IFERROR(__xludf.DUMMYFUNCTION("""COMPUTED_VALUE"""),284.14)</f>
        <v>284.14</v>
      </c>
      <c r="F298" s="1">
        <f>IFERROR(__xludf.DUMMYFUNCTION("""COMPUTED_VALUE"""),8819625.0)</f>
        <v>8819625</v>
      </c>
    </row>
    <row r="299">
      <c r="A299" s="2">
        <f>IFERROR(__xludf.DUMMYFUNCTION("""COMPUTED_VALUE"""),43535.66666666667)</f>
        <v>43535.66667</v>
      </c>
      <c r="B299" s="1">
        <f>IFERROR(__xludf.DUMMYFUNCTION("""COMPUTED_VALUE"""),283.52)</f>
        <v>283.52</v>
      </c>
      <c r="C299" s="1">
        <f>IFERROR(__xludf.DUMMYFUNCTION("""COMPUTED_VALUE"""),291.28)</f>
        <v>291.28</v>
      </c>
      <c r="D299" s="1">
        <f>IFERROR(__xludf.DUMMYFUNCTION("""COMPUTED_VALUE"""),280.5)</f>
        <v>280.5</v>
      </c>
      <c r="E299" s="1">
        <f>IFERROR(__xludf.DUMMYFUNCTION("""COMPUTED_VALUE"""),290.92)</f>
        <v>290.92</v>
      </c>
      <c r="F299" s="1">
        <f>IFERROR(__xludf.DUMMYFUNCTION("""COMPUTED_VALUE"""),7392278.0)</f>
        <v>7392278</v>
      </c>
    </row>
    <row r="300">
      <c r="A300" s="2">
        <f>IFERROR(__xludf.DUMMYFUNCTION("""COMPUTED_VALUE"""),43536.66666666667)</f>
        <v>43536.66667</v>
      </c>
      <c r="B300" s="1">
        <f>IFERROR(__xludf.DUMMYFUNCTION("""COMPUTED_VALUE"""),286.49)</f>
        <v>286.49</v>
      </c>
      <c r="C300" s="1">
        <f>IFERROR(__xludf.DUMMYFUNCTION("""COMPUTED_VALUE"""),288.07)</f>
        <v>288.07</v>
      </c>
      <c r="D300" s="1">
        <f>IFERROR(__xludf.DUMMYFUNCTION("""COMPUTED_VALUE"""),281.06)</f>
        <v>281.06</v>
      </c>
      <c r="E300" s="1">
        <f>IFERROR(__xludf.DUMMYFUNCTION("""COMPUTED_VALUE"""),283.36)</f>
        <v>283.36</v>
      </c>
      <c r="F300" s="1">
        <f>IFERROR(__xludf.DUMMYFUNCTION("""COMPUTED_VALUE"""),7504137.0)</f>
        <v>7504137</v>
      </c>
    </row>
    <row r="301">
      <c r="A301" s="2">
        <f>IFERROR(__xludf.DUMMYFUNCTION("""COMPUTED_VALUE"""),43537.66666666667)</f>
        <v>43537.66667</v>
      </c>
      <c r="B301" s="1">
        <f>IFERROR(__xludf.DUMMYFUNCTION("""COMPUTED_VALUE"""),283.9)</f>
        <v>283.9</v>
      </c>
      <c r="C301" s="1">
        <f>IFERROR(__xludf.DUMMYFUNCTION("""COMPUTED_VALUE"""),291.99)</f>
        <v>291.99</v>
      </c>
      <c r="D301" s="1">
        <f>IFERROR(__xludf.DUMMYFUNCTION("""COMPUTED_VALUE"""),282.7)</f>
        <v>282.7</v>
      </c>
      <c r="E301" s="1">
        <f>IFERROR(__xludf.DUMMYFUNCTION("""COMPUTED_VALUE"""),288.96)</f>
        <v>288.96</v>
      </c>
      <c r="F301" s="1">
        <f>IFERROR(__xludf.DUMMYFUNCTION("""COMPUTED_VALUE"""),6844719.0)</f>
        <v>6844719</v>
      </c>
    </row>
    <row r="302">
      <c r="A302" s="2">
        <f>IFERROR(__xludf.DUMMYFUNCTION("""COMPUTED_VALUE"""),43538.66666666667)</f>
        <v>43538.66667</v>
      </c>
      <c r="B302" s="1">
        <f>IFERROR(__xludf.DUMMYFUNCTION("""COMPUTED_VALUE"""),292.45)</f>
        <v>292.45</v>
      </c>
      <c r="C302" s="1">
        <f>IFERROR(__xludf.DUMMYFUNCTION("""COMPUTED_VALUE"""),295.39)</f>
        <v>295.39</v>
      </c>
      <c r="D302" s="1">
        <f>IFERROR(__xludf.DUMMYFUNCTION("""COMPUTED_VALUE"""),288.29)</f>
        <v>288.29</v>
      </c>
      <c r="E302" s="1">
        <f>IFERROR(__xludf.DUMMYFUNCTION("""COMPUTED_VALUE"""),289.96)</f>
        <v>289.96</v>
      </c>
      <c r="F302" s="1">
        <f>IFERROR(__xludf.DUMMYFUNCTION("""COMPUTED_VALUE"""),7103447.0)</f>
        <v>7103447</v>
      </c>
    </row>
    <row r="303">
      <c r="A303" s="2">
        <f>IFERROR(__xludf.DUMMYFUNCTION("""COMPUTED_VALUE"""),43539.66666666667)</f>
        <v>43539.66667</v>
      </c>
      <c r="B303" s="1">
        <f>IFERROR(__xludf.DUMMYFUNCTION("""COMPUTED_VALUE"""),283.51)</f>
        <v>283.51</v>
      </c>
      <c r="C303" s="1">
        <f>IFERROR(__xludf.DUMMYFUNCTION("""COMPUTED_VALUE"""),283.72)</f>
        <v>283.72</v>
      </c>
      <c r="D303" s="1">
        <f>IFERROR(__xludf.DUMMYFUNCTION("""COMPUTED_VALUE"""),274.4)</f>
        <v>274.4</v>
      </c>
      <c r="E303" s="1">
        <f>IFERROR(__xludf.DUMMYFUNCTION("""COMPUTED_VALUE"""),275.43)</f>
        <v>275.43</v>
      </c>
      <c r="F303" s="1">
        <f>IFERROR(__xludf.DUMMYFUNCTION("""COMPUTED_VALUE"""),1.4785531E7)</f>
        <v>14785531</v>
      </c>
    </row>
    <row r="304">
      <c r="A304" s="2">
        <f>IFERROR(__xludf.DUMMYFUNCTION("""COMPUTED_VALUE"""),43542.66666666667)</f>
        <v>43542.66667</v>
      </c>
      <c r="B304" s="1">
        <f>IFERROR(__xludf.DUMMYFUNCTION("""COMPUTED_VALUE"""),276.0)</f>
        <v>276</v>
      </c>
      <c r="C304" s="1">
        <f>IFERROR(__xludf.DUMMYFUNCTION("""COMPUTED_VALUE"""),278.05)</f>
        <v>278.05</v>
      </c>
      <c r="D304" s="1">
        <f>IFERROR(__xludf.DUMMYFUNCTION("""COMPUTED_VALUE"""),267.3)</f>
        <v>267.3</v>
      </c>
      <c r="E304" s="1">
        <f>IFERROR(__xludf.DUMMYFUNCTION("""COMPUTED_VALUE"""),269.49)</f>
        <v>269.49</v>
      </c>
      <c r="F304" s="1">
        <f>IFERROR(__xludf.DUMMYFUNCTION("""COMPUTED_VALUE"""),1.028098E7)</f>
        <v>10280980</v>
      </c>
    </row>
    <row r="305">
      <c r="A305" s="2">
        <f>IFERROR(__xludf.DUMMYFUNCTION("""COMPUTED_VALUE"""),43543.66666666667)</f>
        <v>43543.66667</v>
      </c>
      <c r="B305" s="1">
        <f>IFERROR(__xludf.DUMMYFUNCTION("""COMPUTED_VALUE"""),267.5)</f>
        <v>267.5</v>
      </c>
      <c r="C305" s="1">
        <f>IFERROR(__xludf.DUMMYFUNCTION("""COMPUTED_VALUE"""),273.3)</f>
        <v>273.3</v>
      </c>
      <c r="D305" s="1">
        <f>IFERROR(__xludf.DUMMYFUNCTION("""COMPUTED_VALUE"""),263.46)</f>
        <v>263.46</v>
      </c>
      <c r="E305" s="1">
        <f>IFERROR(__xludf.DUMMYFUNCTION("""COMPUTED_VALUE"""),267.47)</f>
        <v>267.47</v>
      </c>
      <c r="F305" s="1">
        <f>IFERROR(__xludf.DUMMYFUNCTION("""COMPUTED_VALUE"""),1.180063E7)</f>
        <v>11800630</v>
      </c>
    </row>
    <row r="306">
      <c r="A306" s="2">
        <f>IFERROR(__xludf.DUMMYFUNCTION("""COMPUTED_VALUE"""),43544.66666666667)</f>
        <v>43544.66667</v>
      </c>
      <c r="B306" s="1">
        <f>IFERROR(__xludf.DUMMYFUNCTION("""COMPUTED_VALUE"""),269.69)</f>
        <v>269.69</v>
      </c>
      <c r="C306" s="1">
        <f>IFERROR(__xludf.DUMMYFUNCTION("""COMPUTED_VALUE"""),274.97)</f>
        <v>274.97</v>
      </c>
      <c r="D306" s="1">
        <f>IFERROR(__xludf.DUMMYFUNCTION("""COMPUTED_VALUE"""),266.3)</f>
        <v>266.3</v>
      </c>
      <c r="E306" s="1">
        <f>IFERROR(__xludf.DUMMYFUNCTION("""COMPUTED_VALUE"""),273.6)</f>
        <v>273.6</v>
      </c>
      <c r="F306" s="1">
        <f>IFERROR(__xludf.DUMMYFUNCTION("""COMPUTED_VALUE"""),6908224.0)</f>
        <v>6908224</v>
      </c>
    </row>
    <row r="307">
      <c r="A307" s="2">
        <f>IFERROR(__xludf.DUMMYFUNCTION("""COMPUTED_VALUE"""),43545.66666666667)</f>
        <v>43545.66667</v>
      </c>
      <c r="B307" s="1">
        <f>IFERROR(__xludf.DUMMYFUNCTION("""COMPUTED_VALUE"""),272.6)</f>
        <v>272.6</v>
      </c>
      <c r="C307" s="1">
        <f>IFERROR(__xludf.DUMMYFUNCTION("""COMPUTED_VALUE"""),276.45)</f>
        <v>276.45</v>
      </c>
      <c r="D307" s="1">
        <f>IFERROR(__xludf.DUMMYFUNCTION("""COMPUTED_VALUE"""),268.45)</f>
        <v>268.45</v>
      </c>
      <c r="E307" s="1">
        <f>IFERROR(__xludf.DUMMYFUNCTION("""COMPUTED_VALUE"""),274.02)</f>
        <v>274.02</v>
      </c>
      <c r="F307" s="1">
        <f>IFERROR(__xludf.DUMMYFUNCTION("""COMPUTED_VALUE"""),5947098.0)</f>
        <v>5947098</v>
      </c>
    </row>
    <row r="308">
      <c r="A308" s="2">
        <f>IFERROR(__xludf.DUMMYFUNCTION("""COMPUTED_VALUE"""),43546.66666666667)</f>
        <v>43546.66667</v>
      </c>
      <c r="B308" s="1">
        <f>IFERROR(__xludf.DUMMYFUNCTION("""COMPUTED_VALUE"""),272.58)</f>
        <v>272.58</v>
      </c>
      <c r="C308" s="1">
        <f>IFERROR(__xludf.DUMMYFUNCTION("""COMPUTED_VALUE"""),272.8)</f>
        <v>272.8</v>
      </c>
      <c r="D308" s="1">
        <f>IFERROR(__xludf.DUMMYFUNCTION("""COMPUTED_VALUE"""),264.0)</f>
        <v>264</v>
      </c>
      <c r="E308" s="1">
        <f>IFERROR(__xludf.DUMMYFUNCTION("""COMPUTED_VALUE"""),264.53)</f>
        <v>264.53</v>
      </c>
      <c r="F308" s="1">
        <f>IFERROR(__xludf.DUMMYFUNCTION("""COMPUTED_VALUE"""),8745609.0)</f>
        <v>8745609</v>
      </c>
    </row>
    <row r="309">
      <c r="A309" s="2">
        <f>IFERROR(__xludf.DUMMYFUNCTION("""COMPUTED_VALUE"""),43549.66666666667)</f>
        <v>43549.66667</v>
      </c>
      <c r="B309" s="1">
        <f>IFERROR(__xludf.DUMMYFUNCTION("""COMPUTED_VALUE"""),259.71)</f>
        <v>259.71</v>
      </c>
      <c r="C309" s="1">
        <f>IFERROR(__xludf.DUMMYFUNCTION("""COMPUTED_VALUE"""),263.18)</f>
        <v>263.18</v>
      </c>
      <c r="D309" s="1">
        <f>IFERROR(__xludf.DUMMYFUNCTION("""COMPUTED_VALUE"""),254.46)</f>
        <v>254.46</v>
      </c>
      <c r="E309" s="1">
        <f>IFERROR(__xludf.DUMMYFUNCTION("""COMPUTED_VALUE"""),260.42)</f>
        <v>260.42</v>
      </c>
      <c r="F309" s="1">
        <f>IFERROR(__xludf.DUMMYFUNCTION("""COMPUTED_VALUE"""),1.0215029E7)</f>
        <v>10215029</v>
      </c>
    </row>
    <row r="310">
      <c r="A310" s="2">
        <f>IFERROR(__xludf.DUMMYFUNCTION("""COMPUTED_VALUE"""),43550.66666666667)</f>
        <v>43550.66667</v>
      </c>
      <c r="B310" s="1">
        <f>IFERROR(__xludf.DUMMYFUNCTION("""COMPUTED_VALUE"""),264.44)</f>
        <v>264.44</v>
      </c>
      <c r="C310" s="1">
        <f>IFERROR(__xludf.DUMMYFUNCTION("""COMPUTED_VALUE"""),270.26)</f>
        <v>270.26</v>
      </c>
      <c r="D310" s="1">
        <f>IFERROR(__xludf.DUMMYFUNCTION("""COMPUTED_VALUE"""),264.43)</f>
        <v>264.43</v>
      </c>
      <c r="E310" s="1">
        <f>IFERROR(__xludf.DUMMYFUNCTION("""COMPUTED_VALUE"""),267.77)</f>
        <v>267.77</v>
      </c>
      <c r="F310" s="1">
        <f>IFERROR(__xludf.DUMMYFUNCTION("""COMPUTED_VALUE"""),7350948.0)</f>
        <v>7350948</v>
      </c>
    </row>
    <row r="311">
      <c r="A311" s="2">
        <f>IFERROR(__xludf.DUMMYFUNCTION("""COMPUTED_VALUE"""),43551.66666666667)</f>
        <v>43551.66667</v>
      </c>
      <c r="B311" s="1">
        <f>IFERROR(__xludf.DUMMYFUNCTION("""COMPUTED_VALUE"""),268.75)</f>
        <v>268.75</v>
      </c>
      <c r="C311" s="1">
        <f>IFERROR(__xludf.DUMMYFUNCTION("""COMPUTED_VALUE"""),275.37)</f>
        <v>275.37</v>
      </c>
      <c r="D311" s="1">
        <f>IFERROR(__xludf.DUMMYFUNCTION("""COMPUTED_VALUE"""),268.18)</f>
        <v>268.18</v>
      </c>
      <c r="E311" s="1">
        <f>IFERROR(__xludf.DUMMYFUNCTION("""COMPUTED_VALUE"""),274.83)</f>
        <v>274.83</v>
      </c>
      <c r="F311" s="1">
        <f>IFERROR(__xludf.DUMMYFUNCTION("""COMPUTED_VALUE"""),8779166.0)</f>
        <v>8779166</v>
      </c>
    </row>
    <row r="312">
      <c r="A312" s="2">
        <f>IFERROR(__xludf.DUMMYFUNCTION("""COMPUTED_VALUE"""),43552.66666666667)</f>
        <v>43552.66667</v>
      </c>
      <c r="B312" s="1">
        <f>IFERROR(__xludf.DUMMYFUNCTION("""COMPUTED_VALUE"""),277.16)</f>
        <v>277.16</v>
      </c>
      <c r="C312" s="1">
        <f>IFERROR(__xludf.DUMMYFUNCTION("""COMPUTED_VALUE"""),280.33)</f>
        <v>280.33</v>
      </c>
      <c r="D312" s="1">
        <f>IFERROR(__xludf.DUMMYFUNCTION("""COMPUTED_VALUE"""),275.1)</f>
        <v>275.1</v>
      </c>
      <c r="E312" s="1">
        <f>IFERROR(__xludf.DUMMYFUNCTION("""COMPUTED_VALUE"""),278.62)</f>
        <v>278.62</v>
      </c>
      <c r="F312" s="1">
        <f>IFERROR(__xludf.DUMMYFUNCTION("""COMPUTED_VALUE"""),6774093.0)</f>
        <v>6774093</v>
      </c>
    </row>
    <row r="313">
      <c r="A313" s="2">
        <f>IFERROR(__xludf.DUMMYFUNCTION("""COMPUTED_VALUE"""),43553.66666666667)</f>
        <v>43553.66667</v>
      </c>
      <c r="B313" s="1">
        <f>IFERROR(__xludf.DUMMYFUNCTION("""COMPUTED_VALUE"""),278.7)</f>
        <v>278.7</v>
      </c>
      <c r="C313" s="1">
        <f>IFERROR(__xludf.DUMMYFUNCTION("""COMPUTED_VALUE"""),280.16)</f>
        <v>280.16</v>
      </c>
      <c r="D313" s="1">
        <f>IFERROR(__xludf.DUMMYFUNCTION("""COMPUTED_VALUE"""),274.5)</f>
        <v>274.5</v>
      </c>
      <c r="E313" s="1">
        <f>IFERROR(__xludf.DUMMYFUNCTION("""COMPUTED_VALUE"""),279.86)</f>
        <v>279.86</v>
      </c>
      <c r="F313" s="1">
        <f>IFERROR(__xludf.DUMMYFUNCTION("""COMPUTED_VALUE"""),5991338.0)</f>
        <v>5991338</v>
      </c>
    </row>
    <row r="314">
      <c r="A314" s="2">
        <f>IFERROR(__xludf.DUMMYFUNCTION("""COMPUTED_VALUE"""),43556.66666666667)</f>
        <v>43556.66667</v>
      </c>
      <c r="B314" s="1">
        <f>IFERROR(__xludf.DUMMYFUNCTION("""COMPUTED_VALUE"""),282.62)</f>
        <v>282.62</v>
      </c>
      <c r="C314" s="1">
        <f>IFERROR(__xludf.DUMMYFUNCTION("""COMPUTED_VALUE"""),289.2)</f>
        <v>289.2</v>
      </c>
      <c r="D314" s="1">
        <f>IFERROR(__xludf.DUMMYFUNCTION("""COMPUTED_VALUE"""),281.28)</f>
        <v>281.28</v>
      </c>
      <c r="E314" s="1">
        <f>IFERROR(__xludf.DUMMYFUNCTION("""COMPUTED_VALUE"""),289.18)</f>
        <v>289.18</v>
      </c>
      <c r="F314" s="1">
        <f>IFERROR(__xludf.DUMMYFUNCTION("""COMPUTED_VALUE"""),8110439.0)</f>
        <v>8110439</v>
      </c>
    </row>
    <row r="315">
      <c r="A315" s="2">
        <f>IFERROR(__xludf.DUMMYFUNCTION("""COMPUTED_VALUE"""),43557.66666666667)</f>
        <v>43557.66667</v>
      </c>
      <c r="B315" s="1">
        <f>IFERROR(__xludf.DUMMYFUNCTION("""COMPUTED_VALUE"""),288.3)</f>
        <v>288.3</v>
      </c>
      <c r="C315" s="1">
        <f>IFERROR(__xludf.DUMMYFUNCTION("""COMPUTED_VALUE"""),289.44)</f>
        <v>289.44</v>
      </c>
      <c r="D315" s="1">
        <f>IFERROR(__xludf.DUMMYFUNCTION("""COMPUTED_VALUE"""),283.88)</f>
        <v>283.88</v>
      </c>
      <c r="E315" s="1">
        <f>IFERROR(__xludf.DUMMYFUNCTION("""COMPUTED_VALUE"""),285.88)</f>
        <v>285.88</v>
      </c>
      <c r="F315" s="1">
        <f>IFERROR(__xludf.DUMMYFUNCTION("""COMPUTED_VALUE"""),5478940.0)</f>
        <v>5478940</v>
      </c>
    </row>
    <row r="316">
      <c r="A316" s="2">
        <f>IFERROR(__xludf.DUMMYFUNCTION("""COMPUTED_VALUE"""),43558.66666666667)</f>
        <v>43558.66667</v>
      </c>
      <c r="B316" s="1">
        <f>IFERROR(__xludf.DUMMYFUNCTION("""COMPUTED_VALUE"""),287.32)</f>
        <v>287.32</v>
      </c>
      <c r="C316" s="1">
        <f>IFERROR(__xludf.DUMMYFUNCTION("""COMPUTED_VALUE"""),296.17)</f>
        <v>296.17</v>
      </c>
      <c r="D316" s="1">
        <f>IFERROR(__xludf.DUMMYFUNCTION("""COMPUTED_VALUE"""),287.17)</f>
        <v>287.17</v>
      </c>
      <c r="E316" s="1">
        <f>IFERROR(__xludf.DUMMYFUNCTION("""COMPUTED_VALUE"""),291.81)</f>
        <v>291.81</v>
      </c>
      <c r="F316" s="1">
        <f>IFERROR(__xludf.DUMMYFUNCTION("""COMPUTED_VALUE"""),7929864.0)</f>
        <v>7929864</v>
      </c>
    </row>
    <row r="317">
      <c r="A317" s="2">
        <f>IFERROR(__xludf.DUMMYFUNCTION("""COMPUTED_VALUE"""),43559.66666666667)</f>
        <v>43559.66667</v>
      </c>
      <c r="B317" s="1">
        <f>IFERROR(__xludf.DUMMYFUNCTION("""COMPUTED_VALUE"""),261.89)</f>
        <v>261.89</v>
      </c>
      <c r="C317" s="1">
        <f>IFERROR(__xludf.DUMMYFUNCTION("""COMPUTED_VALUE"""),271.2)</f>
        <v>271.2</v>
      </c>
      <c r="D317" s="1">
        <f>IFERROR(__xludf.DUMMYFUNCTION("""COMPUTED_VALUE"""),260.59)</f>
        <v>260.59</v>
      </c>
      <c r="E317" s="1">
        <f>IFERROR(__xludf.DUMMYFUNCTION("""COMPUTED_VALUE"""),267.78)</f>
        <v>267.78</v>
      </c>
      <c r="F317" s="1">
        <f>IFERROR(__xludf.DUMMYFUNCTION("""COMPUTED_VALUE"""),2.3720729E7)</f>
        <v>23720729</v>
      </c>
    </row>
    <row r="318">
      <c r="A318" s="2">
        <f>IFERROR(__xludf.DUMMYFUNCTION("""COMPUTED_VALUE"""),43560.66666666667)</f>
        <v>43560.66667</v>
      </c>
      <c r="B318" s="1">
        <f>IFERROR(__xludf.DUMMYFUNCTION("""COMPUTED_VALUE"""),269.86)</f>
        <v>269.86</v>
      </c>
      <c r="C318" s="1">
        <f>IFERROR(__xludf.DUMMYFUNCTION("""COMPUTED_VALUE"""),276.1)</f>
        <v>276.1</v>
      </c>
      <c r="D318" s="1">
        <f>IFERROR(__xludf.DUMMYFUNCTION("""COMPUTED_VALUE"""),266.11)</f>
        <v>266.11</v>
      </c>
      <c r="E318" s="1">
        <f>IFERROR(__xludf.DUMMYFUNCTION("""COMPUTED_VALUE"""),274.96)</f>
        <v>274.96</v>
      </c>
      <c r="F318" s="1">
        <f>IFERROR(__xludf.DUMMYFUNCTION("""COMPUTED_VALUE"""),1.3038257E7)</f>
        <v>13038257</v>
      </c>
    </row>
    <row r="319">
      <c r="A319" s="2">
        <f>IFERROR(__xludf.DUMMYFUNCTION("""COMPUTED_VALUE"""),43563.66666666667)</f>
        <v>43563.66667</v>
      </c>
      <c r="B319" s="1">
        <f>IFERROR(__xludf.DUMMYFUNCTION("""COMPUTED_VALUE"""),277.69)</f>
        <v>277.69</v>
      </c>
      <c r="C319" s="1">
        <f>IFERROR(__xludf.DUMMYFUNCTION("""COMPUTED_VALUE"""),281.16)</f>
        <v>281.16</v>
      </c>
      <c r="D319" s="1">
        <f>IFERROR(__xludf.DUMMYFUNCTION("""COMPUTED_VALUE"""),270.44)</f>
        <v>270.44</v>
      </c>
      <c r="E319" s="1">
        <f>IFERROR(__xludf.DUMMYFUNCTION("""COMPUTED_VALUE"""),273.2)</f>
        <v>273.2</v>
      </c>
      <c r="F319" s="1">
        <f>IFERROR(__xludf.DUMMYFUNCTION("""COMPUTED_VALUE"""),1.0410436E7)</f>
        <v>10410436</v>
      </c>
    </row>
    <row r="320">
      <c r="A320" s="2">
        <f>IFERROR(__xludf.DUMMYFUNCTION("""COMPUTED_VALUE"""),43564.66666666667)</f>
        <v>43564.66667</v>
      </c>
      <c r="B320" s="1">
        <f>IFERROR(__xludf.DUMMYFUNCTION("""COMPUTED_VALUE"""),271.65)</f>
        <v>271.65</v>
      </c>
      <c r="C320" s="1">
        <f>IFERROR(__xludf.DUMMYFUNCTION("""COMPUTED_VALUE"""),275.0)</f>
        <v>275</v>
      </c>
      <c r="D320" s="1">
        <f>IFERROR(__xludf.DUMMYFUNCTION("""COMPUTED_VALUE"""),269.61)</f>
        <v>269.61</v>
      </c>
      <c r="E320" s="1">
        <f>IFERROR(__xludf.DUMMYFUNCTION("""COMPUTED_VALUE"""),272.31)</f>
        <v>272.31</v>
      </c>
      <c r="F320" s="1">
        <f>IFERROR(__xludf.DUMMYFUNCTION("""COMPUTED_VALUE"""),5904031.0)</f>
        <v>5904031</v>
      </c>
    </row>
    <row r="321">
      <c r="A321" s="2">
        <f>IFERROR(__xludf.DUMMYFUNCTION("""COMPUTED_VALUE"""),43565.66666666667)</f>
        <v>43565.66667</v>
      </c>
      <c r="B321" s="1">
        <f>IFERROR(__xludf.DUMMYFUNCTION("""COMPUTED_VALUE"""),276.74)</f>
        <v>276.74</v>
      </c>
      <c r="C321" s="1">
        <f>IFERROR(__xludf.DUMMYFUNCTION("""COMPUTED_VALUE"""),278.38)</f>
        <v>278.38</v>
      </c>
      <c r="D321" s="1">
        <f>IFERROR(__xludf.DUMMYFUNCTION("""COMPUTED_VALUE"""),272.89)</f>
        <v>272.89</v>
      </c>
      <c r="E321" s="1">
        <f>IFERROR(__xludf.DUMMYFUNCTION("""COMPUTED_VALUE"""),276.06)</f>
        <v>276.06</v>
      </c>
      <c r="F321" s="1">
        <f>IFERROR(__xludf.DUMMYFUNCTION("""COMPUTED_VALUE"""),7061314.0)</f>
        <v>7061314</v>
      </c>
    </row>
    <row r="322">
      <c r="A322" s="2">
        <f>IFERROR(__xludf.DUMMYFUNCTION("""COMPUTED_VALUE"""),43566.66666666667)</f>
        <v>43566.66667</v>
      </c>
      <c r="B322" s="1">
        <f>IFERROR(__xludf.DUMMYFUNCTION("""COMPUTED_VALUE"""),268.3)</f>
        <v>268.3</v>
      </c>
      <c r="C322" s="1">
        <f>IFERROR(__xludf.DUMMYFUNCTION("""COMPUTED_VALUE"""),270.5)</f>
        <v>270.5</v>
      </c>
      <c r="D322" s="1">
        <f>IFERROR(__xludf.DUMMYFUNCTION("""COMPUTED_VALUE"""),265.6)</f>
        <v>265.6</v>
      </c>
      <c r="E322" s="1">
        <f>IFERROR(__xludf.DUMMYFUNCTION("""COMPUTED_VALUE"""),268.42)</f>
        <v>268.42</v>
      </c>
      <c r="F322" s="1">
        <f>IFERROR(__xludf.DUMMYFUNCTION("""COMPUTED_VALUE"""),9835927.0)</f>
        <v>9835927</v>
      </c>
    </row>
    <row r="323">
      <c r="A323" s="2">
        <f>IFERROR(__xludf.DUMMYFUNCTION("""COMPUTED_VALUE"""),43567.66666666667)</f>
        <v>43567.66667</v>
      </c>
      <c r="B323" s="1">
        <f>IFERROR(__xludf.DUMMYFUNCTION("""COMPUTED_VALUE"""),270.22)</f>
        <v>270.22</v>
      </c>
      <c r="C323" s="1">
        <f>IFERROR(__xludf.DUMMYFUNCTION("""COMPUTED_VALUE"""),271.95)</f>
        <v>271.95</v>
      </c>
      <c r="D323" s="1">
        <f>IFERROR(__xludf.DUMMYFUNCTION("""COMPUTED_VALUE"""),266.83)</f>
        <v>266.83</v>
      </c>
      <c r="E323" s="1">
        <f>IFERROR(__xludf.DUMMYFUNCTION("""COMPUTED_VALUE"""),267.7)</f>
        <v>267.7</v>
      </c>
      <c r="F323" s="1">
        <f>IFERROR(__xludf.DUMMYFUNCTION("""COMPUTED_VALUE"""),6745974.0)</f>
        <v>6745974</v>
      </c>
    </row>
    <row r="324">
      <c r="A324" s="2">
        <f>IFERROR(__xludf.DUMMYFUNCTION("""COMPUTED_VALUE"""),43570.66666666667)</f>
        <v>43570.66667</v>
      </c>
      <c r="B324" s="1">
        <f>IFERROR(__xludf.DUMMYFUNCTION("""COMPUTED_VALUE"""),268.63)</f>
        <v>268.63</v>
      </c>
      <c r="C324" s="1">
        <f>IFERROR(__xludf.DUMMYFUNCTION("""COMPUTED_VALUE"""),268.88)</f>
        <v>268.88</v>
      </c>
      <c r="D324" s="1">
        <f>IFERROR(__xludf.DUMMYFUNCTION("""COMPUTED_VALUE"""),258.63)</f>
        <v>258.63</v>
      </c>
      <c r="E324" s="1">
        <f>IFERROR(__xludf.DUMMYFUNCTION("""COMPUTED_VALUE"""),266.38)</f>
        <v>266.38</v>
      </c>
      <c r="F324" s="1">
        <f>IFERROR(__xludf.DUMMYFUNCTION("""COMPUTED_VALUE"""),1.0038579E7)</f>
        <v>10038579</v>
      </c>
    </row>
    <row r="325">
      <c r="A325" s="2">
        <f>IFERROR(__xludf.DUMMYFUNCTION("""COMPUTED_VALUE"""),43571.66666666667)</f>
        <v>43571.66667</v>
      </c>
      <c r="B325" s="1">
        <f>IFERROR(__xludf.DUMMYFUNCTION("""COMPUTED_VALUE"""),265.75)</f>
        <v>265.75</v>
      </c>
      <c r="C325" s="1">
        <f>IFERROR(__xludf.DUMMYFUNCTION("""COMPUTED_VALUE"""),275.0)</f>
        <v>275</v>
      </c>
      <c r="D325" s="1">
        <f>IFERROR(__xludf.DUMMYFUNCTION("""COMPUTED_VALUE"""),264.72)</f>
        <v>264.72</v>
      </c>
      <c r="E325" s="1">
        <f>IFERROR(__xludf.DUMMYFUNCTION("""COMPUTED_VALUE"""),273.36)</f>
        <v>273.36</v>
      </c>
      <c r="F325" s="1">
        <f>IFERROR(__xludf.DUMMYFUNCTION("""COMPUTED_VALUE"""),7272930.0)</f>
        <v>7272930</v>
      </c>
    </row>
    <row r="326">
      <c r="A326" s="2">
        <f>IFERROR(__xludf.DUMMYFUNCTION("""COMPUTED_VALUE"""),43572.66666666667)</f>
        <v>43572.66667</v>
      </c>
      <c r="B326" s="1">
        <f>IFERROR(__xludf.DUMMYFUNCTION("""COMPUTED_VALUE"""),274.75)</f>
        <v>274.75</v>
      </c>
      <c r="C326" s="1">
        <f>IFERROR(__xludf.DUMMYFUNCTION("""COMPUTED_VALUE"""),274.79)</f>
        <v>274.79</v>
      </c>
      <c r="D326" s="1">
        <f>IFERROR(__xludf.DUMMYFUNCTION("""COMPUTED_VALUE"""),268.54)</f>
        <v>268.54</v>
      </c>
      <c r="E326" s="1">
        <f>IFERROR(__xludf.DUMMYFUNCTION("""COMPUTED_VALUE"""),271.23)</f>
        <v>271.23</v>
      </c>
      <c r="F326" s="1">
        <f>IFERROR(__xludf.DUMMYFUNCTION("""COMPUTED_VALUE"""),5126468.0)</f>
        <v>5126468</v>
      </c>
    </row>
    <row r="327">
      <c r="A327" s="2">
        <f>IFERROR(__xludf.DUMMYFUNCTION("""COMPUTED_VALUE"""),43573.66666666667)</f>
        <v>43573.66667</v>
      </c>
      <c r="B327" s="1">
        <f>IFERROR(__xludf.DUMMYFUNCTION("""COMPUTED_VALUE"""),271.23)</f>
        <v>271.23</v>
      </c>
      <c r="C327" s="1">
        <f>IFERROR(__xludf.DUMMYFUNCTION("""COMPUTED_VALUE"""),274.84)</f>
        <v>274.84</v>
      </c>
      <c r="D327" s="1">
        <f>IFERROR(__xludf.DUMMYFUNCTION("""COMPUTED_VALUE"""),269.75)</f>
        <v>269.75</v>
      </c>
      <c r="E327" s="1">
        <f>IFERROR(__xludf.DUMMYFUNCTION("""COMPUTED_VALUE"""),273.26)</f>
        <v>273.26</v>
      </c>
      <c r="F327" s="1">
        <f>IFERROR(__xludf.DUMMYFUNCTION("""COMPUTED_VALUE"""),5876325.0)</f>
        <v>5876325</v>
      </c>
    </row>
    <row r="328">
      <c r="A328" s="2">
        <f>IFERROR(__xludf.DUMMYFUNCTION("""COMPUTED_VALUE"""),43577.66666666667)</f>
        <v>43577.66667</v>
      </c>
      <c r="B328" s="1">
        <f>IFERROR(__xludf.DUMMYFUNCTION("""COMPUTED_VALUE"""),269.0)</f>
        <v>269</v>
      </c>
      <c r="C328" s="1">
        <f>IFERROR(__xludf.DUMMYFUNCTION("""COMPUTED_VALUE"""),269.68)</f>
        <v>269.68</v>
      </c>
      <c r="D328" s="1">
        <f>IFERROR(__xludf.DUMMYFUNCTION("""COMPUTED_VALUE"""),262.48)</f>
        <v>262.48</v>
      </c>
      <c r="E328" s="1">
        <f>IFERROR(__xludf.DUMMYFUNCTION("""COMPUTED_VALUE"""),262.75)</f>
        <v>262.75</v>
      </c>
      <c r="F328" s="1">
        <f>IFERROR(__xludf.DUMMYFUNCTION("""COMPUTED_VALUE"""),1.2147141E7)</f>
        <v>12147141</v>
      </c>
    </row>
    <row r="329">
      <c r="A329" s="2">
        <f>IFERROR(__xludf.DUMMYFUNCTION("""COMPUTED_VALUE"""),43578.66666666667)</f>
        <v>43578.66667</v>
      </c>
      <c r="B329" s="1">
        <f>IFERROR(__xludf.DUMMYFUNCTION("""COMPUTED_VALUE"""),260.15)</f>
        <v>260.15</v>
      </c>
      <c r="C329" s="1">
        <f>IFERROR(__xludf.DUMMYFUNCTION("""COMPUTED_VALUE"""),265.6)</f>
        <v>265.6</v>
      </c>
      <c r="D329" s="1">
        <f>IFERROR(__xludf.DUMMYFUNCTION("""COMPUTED_VALUE"""),255.75)</f>
        <v>255.75</v>
      </c>
      <c r="E329" s="1">
        <f>IFERROR(__xludf.DUMMYFUNCTION("""COMPUTED_VALUE"""),263.9)</f>
        <v>263.9</v>
      </c>
      <c r="F329" s="1">
        <f>IFERROR(__xludf.DUMMYFUNCTION("""COMPUTED_VALUE"""),1.0943859E7)</f>
        <v>10943859</v>
      </c>
    </row>
    <row r="330">
      <c r="A330" s="2">
        <f>IFERROR(__xludf.DUMMYFUNCTION("""COMPUTED_VALUE"""),43579.66666666667)</f>
        <v>43579.66667</v>
      </c>
      <c r="B330" s="1">
        <f>IFERROR(__xludf.DUMMYFUNCTION("""COMPUTED_VALUE"""),263.85)</f>
        <v>263.85</v>
      </c>
      <c r="C330" s="1">
        <f>IFERROR(__xludf.DUMMYFUNCTION("""COMPUTED_VALUE"""),265.32)</f>
        <v>265.32</v>
      </c>
      <c r="D330" s="1">
        <f>IFERROR(__xludf.DUMMYFUNCTION("""COMPUTED_VALUE"""),258.0)</f>
        <v>258</v>
      </c>
      <c r="E330" s="1">
        <f>IFERROR(__xludf.DUMMYFUNCTION("""COMPUTED_VALUE"""),258.66)</f>
        <v>258.66</v>
      </c>
      <c r="F330" s="1">
        <f>IFERROR(__xludf.DUMMYFUNCTION("""COMPUTED_VALUE"""),1.0727454E7)</f>
        <v>10727454</v>
      </c>
    </row>
    <row r="331">
      <c r="A331" s="2">
        <f>IFERROR(__xludf.DUMMYFUNCTION("""COMPUTED_VALUE"""),43580.66666666667)</f>
        <v>43580.66667</v>
      </c>
      <c r="B331" s="1">
        <f>IFERROR(__xludf.DUMMYFUNCTION("""COMPUTED_VALUE"""),255.0)</f>
        <v>255</v>
      </c>
      <c r="C331" s="1">
        <f>IFERROR(__xludf.DUMMYFUNCTION("""COMPUTED_VALUE"""),259.0)</f>
        <v>259</v>
      </c>
      <c r="D331" s="1">
        <f>IFERROR(__xludf.DUMMYFUNCTION("""COMPUTED_VALUE"""),246.07)</f>
        <v>246.07</v>
      </c>
      <c r="E331" s="1">
        <f>IFERROR(__xludf.DUMMYFUNCTION("""COMPUTED_VALUE"""),247.63)</f>
        <v>247.63</v>
      </c>
      <c r="F331" s="1">
        <f>IFERROR(__xludf.DUMMYFUNCTION("""COMPUTED_VALUE"""),2.1849393E7)</f>
        <v>21849393</v>
      </c>
    </row>
    <row r="332">
      <c r="A332" s="2">
        <f>IFERROR(__xludf.DUMMYFUNCTION("""COMPUTED_VALUE"""),43581.66666666667)</f>
        <v>43581.66667</v>
      </c>
      <c r="B332" s="1">
        <f>IFERROR(__xludf.DUMMYFUNCTION("""COMPUTED_VALUE"""),246.5)</f>
        <v>246.5</v>
      </c>
      <c r="C332" s="1">
        <f>IFERROR(__xludf.DUMMYFUNCTION("""COMPUTED_VALUE"""),246.68)</f>
        <v>246.68</v>
      </c>
      <c r="D332" s="1">
        <f>IFERROR(__xludf.DUMMYFUNCTION("""COMPUTED_VALUE"""),231.13)</f>
        <v>231.13</v>
      </c>
      <c r="E332" s="1">
        <f>IFERROR(__xludf.DUMMYFUNCTION("""COMPUTED_VALUE"""),235.14)</f>
        <v>235.14</v>
      </c>
      <c r="F332" s="1">
        <f>IFERROR(__xludf.DUMMYFUNCTION("""COMPUTED_VALUE"""),2.2360709E7)</f>
        <v>22360709</v>
      </c>
    </row>
    <row r="333">
      <c r="A333" s="2">
        <f>IFERROR(__xludf.DUMMYFUNCTION("""COMPUTED_VALUE"""),43584.66666666667)</f>
        <v>43584.66667</v>
      </c>
      <c r="B333" s="1">
        <f>IFERROR(__xludf.DUMMYFUNCTION("""COMPUTED_VALUE"""),235.86)</f>
        <v>235.86</v>
      </c>
      <c r="C333" s="1">
        <f>IFERROR(__xludf.DUMMYFUNCTION("""COMPUTED_VALUE"""),243.98)</f>
        <v>243.98</v>
      </c>
      <c r="D333" s="1">
        <f>IFERROR(__xludf.DUMMYFUNCTION("""COMPUTED_VALUE"""),232.17)</f>
        <v>232.17</v>
      </c>
      <c r="E333" s="1">
        <f>IFERROR(__xludf.DUMMYFUNCTION("""COMPUTED_VALUE"""),241.47)</f>
        <v>241.47</v>
      </c>
      <c r="F333" s="1">
        <f>IFERROR(__xludf.DUMMYFUNCTION("""COMPUTED_VALUE"""),1.6714476E7)</f>
        <v>16714476</v>
      </c>
    </row>
    <row r="334">
      <c r="A334" s="2">
        <f>IFERROR(__xludf.DUMMYFUNCTION("""COMPUTED_VALUE"""),43585.66666666667)</f>
        <v>43585.66667</v>
      </c>
      <c r="B334" s="1">
        <f>IFERROR(__xludf.DUMMYFUNCTION("""COMPUTED_VALUE"""),242.06)</f>
        <v>242.06</v>
      </c>
      <c r="C334" s="1">
        <f>IFERROR(__xludf.DUMMYFUNCTION("""COMPUTED_VALUE"""),244.21)</f>
        <v>244.21</v>
      </c>
      <c r="D334" s="1">
        <f>IFERROR(__xludf.DUMMYFUNCTION("""COMPUTED_VALUE"""),237.0)</f>
        <v>237</v>
      </c>
      <c r="E334" s="1">
        <f>IFERROR(__xludf.DUMMYFUNCTION("""COMPUTED_VALUE"""),238.69)</f>
        <v>238.69</v>
      </c>
      <c r="F334" s="1">
        <f>IFERROR(__xludf.DUMMYFUNCTION("""COMPUTED_VALUE"""),9464628.0)</f>
        <v>9464628</v>
      </c>
    </row>
    <row r="335">
      <c r="A335" s="2">
        <f>IFERROR(__xludf.DUMMYFUNCTION("""COMPUTED_VALUE"""),43586.66666666667)</f>
        <v>43586.66667</v>
      </c>
      <c r="B335" s="1">
        <f>IFERROR(__xludf.DUMMYFUNCTION("""COMPUTED_VALUE"""),238.85)</f>
        <v>238.85</v>
      </c>
      <c r="C335" s="1">
        <f>IFERROR(__xludf.DUMMYFUNCTION("""COMPUTED_VALUE"""),240.0)</f>
        <v>240</v>
      </c>
      <c r="D335" s="1">
        <f>IFERROR(__xludf.DUMMYFUNCTION("""COMPUTED_VALUE"""),231.5)</f>
        <v>231.5</v>
      </c>
      <c r="E335" s="1">
        <f>IFERROR(__xludf.DUMMYFUNCTION("""COMPUTED_VALUE"""),234.01)</f>
        <v>234.01</v>
      </c>
      <c r="F335" s="1">
        <f>IFERROR(__xludf.DUMMYFUNCTION("""COMPUTED_VALUE"""),1.0704354E7)</f>
        <v>10704354</v>
      </c>
    </row>
    <row r="336">
      <c r="A336" s="2">
        <f>IFERROR(__xludf.DUMMYFUNCTION("""COMPUTED_VALUE"""),43587.66666666667)</f>
        <v>43587.66667</v>
      </c>
      <c r="B336" s="1">
        <f>IFERROR(__xludf.DUMMYFUNCTION("""COMPUTED_VALUE"""),245.52)</f>
        <v>245.52</v>
      </c>
      <c r="C336" s="1">
        <f>IFERROR(__xludf.DUMMYFUNCTION("""COMPUTED_VALUE"""),247.13)</f>
        <v>247.13</v>
      </c>
      <c r="D336" s="1">
        <f>IFERROR(__xludf.DUMMYFUNCTION("""COMPUTED_VALUE"""),237.72)</f>
        <v>237.72</v>
      </c>
      <c r="E336" s="1">
        <f>IFERROR(__xludf.DUMMYFUNCTION("""COMPUTED_VALUE"""),244.1)</f>
        <v>244.1</v>
      </c>
      <c r="F336" s="1">
        <f>IFERROR(__xludf.DUMMYFUNCTION("""COMPUTED_VALUE"""),1.8159339E7)</f>
        <v>18159339</v>
      </c>
    </row>
    <row r="337">
      <c r="A337" s="2">
        <f>IFERROR(__xludf.DUMMYFUNCTION("""COMPUTED_VALUE"""),43588.66666666667)</f>
        <v>43588.66667</v>
      </c>
      <c r="B337" s="1">
        <f>IFERROR(__xludf.DUMMYFUNCTION("""COMPUTED_VALUE"""),243.86)</f>
        <v>243.86</v>
      </c>
      <c r="C337" s="1">
        <f>IFERROR(__xludf.DUMMYFUNCTION("""COMPUTED_VALUE"""),256.61)</f>
        <v>256.61</v>
      </c>
      <c r="D337" s="1">
        <f>IFERROR(__xludf.DUMMYFUNCTION("""COMPUTED_VALUE"""),243.49)</f>
        <v>243.49</v>
      </c>
      <c r="E337" s="1">
        <f>IFERROR(__xludf.DUMMYFUNCTION("""COMPUTED_VALUE"""),255.03)</f>
        <v>255.03</v>
      </c>
      <c r="F337" s="1">
        <f>IFERROR(__xludf.DUMMYFUNCTION("""COMPUTED_VALUE"""),2.3706771E7)</f>
        <v>23706771</v>
      </c>
    </row>
    <row r="338">
      <c r="A338" s="2">
        <f>IFERROR(__xludf.DUMMYFUNCTION("""COMPUTED_VALUE"""),43591.66666666667)</f>
        <v>43591.66667</v>
      </c>
      <c r="B338" s="1">
        <f>IFERROR(__xludf.DUMMYFUNCTION("""COMPUTED_VALUE"""),250.02)</f>
        <v>250.02</v>
      </c>
      <c r="C338" s="1">
        <f>IFERROR(__xludf.DUMMYFUNCTION("""COMPUTED_VALUE"""),258.35)</f>
        <v>258.35</v>
      </c>
      <c r="D338" s="1">
        <f>IFERROR(__xludf.DUMMYFUNCTION("""COMPUTED_VALUE"""),248.5)</f>
        <v>248.5</v>
      </c>
      <c r="E338" s="1">
        <f>IFERROR(__xludf.DUMMYFUNCTION("""COMPUTED_VALUE"""),255.34)</f>
        <v>255.34</v>
      </c>
      <c r="F338" s="1">
        <f>IFERROR(__xludf.DUMMYFUNCTION("""COMPUTED_VALUE"""),1.0833943E7)</f>
        <v>10833943</v>
      </c>
    </row>
    <row r="339">
      <c r="A339" s="2">
        <f>IFERROR(__xludf.DUMMYFUNCTION("""COMPUTED_VALUE"""),43592.66666666667)</f>
        <v>43592.66667</v>
      </c>
      <c r="B339" s="1">
        <f>IFERROR(__xludf.DUMMYFUNCTION("""COMPUTED_VALUE"""),256.8)</f>
        <v>256.8</v>
      </c>
      <c r="C339" s="1">
        <f>IFERROR(__xludf.DUMMYFUNCTION("""COMPUTED_VALUE"""),257.21)</f>
        <v>257.21</v>
      </c>
      <c r="D339" s="1">
        <f>IFERROR(__xludf.DUMMYFUNCTION("""COMPUTED_VALUE"""),245.1)</f>
        <v>245.1</v>
      </c>
      <c r="E339" s="1">
        <f>IFERROR(__xludf.DUMMYFUNCTION("""COMPUTED_VALUE"""),247.06)</f>
        <v>247.06</v>
      </c>
      <c r="F339" s="1">
        <f>IFERROR(__xludf.DUMMYFUNCTION("""COMPUTED_VALUE"""),1.0131408E7)</f>
        <v>10131408</v>
      </c>
    </row>
    <row r="340">
      <c r="A340" s="2">
        <f>IFERROR(__xludf.DUMMYFUNCTION("""COMPUTED_VALUE"""),43593.66666666667)</f>
        <v>43593.66667</v>
      </c>
      <c r="B340" s="1">
        <f>IFERROR(__xludf.DUMMYFUNCTION("""COMPUTED_VALUE"""),246.94)</f>
        <v>246.94</v>
      </c>
      <c r="C340" s="1">
        <f>IFERROR(__xludf.DUMMYFUNCTION("""COMPUTED_VALUE"""),250.6)</f>
        <v>250.6</v>
      </c>
      <c r="D340" s="1">
        <f>IFERROR(__xludf.DUMMYFUNCTION("""COMPUTED_VALUE"""),244.2)</f>
        <v>244.2</v>
      </c>
      <c r="E340" s="1">
        <f>IFERROR(__xludf.DUMMYFUNCTION("""COMPUTED_VALUE"""),244.84)</f>
        <v>244.84</v>
      </c>
      <c r="F340" s="1">
        <f>IFERROR(__xludf.DUMMYFUNCTION("""COMPUTED_VALUE"""),6176440.0)</f>
        <v>6176440</v>
      </c>
    </row>
    <row r="341">
      <c r="A341" s="2">
        <f>IFERROR(__xludf.DUMMYFUNCTION("""COMPUTED_VALUE"""),43594.66666666667)</f>
        <v>43594.66667</v>
      </c>
      <c r="B341" s="1">
        <f>IFERROR(__xludf.DUMMYFUNCTION("""COMPUTED_VALUE"""),242.0)</f>
        <v>242</v>
      </c>
      <c r="C341" s="1">
        <f>IFERROR(__xludf.DUMMYFUNCTION("""COMPUTED_VALUE"""),243.68)</f>
        <v>243.68</v>
      </c>
      <c r="D341" s="1">
        <f>IFERROR(__xludf.DUMMYFUNCTION("""COMPUTED_VALUE"""),236.94)</f>
        <v>236.94</v>
      </c>
      <c r="E341" s="1">
        <f>IFERROR(__xludf.DUMMYFUNCTION("""COMPUTED_VALUE"""),241.98)</f>
        <v>241.98</v>
      </c>
      <c r="F341" s="1">
        <f>IFERROR(__xludf.DUMMYFUNCTION("""COMPUTED_VALUE"""),6711382.0)</f>
        <v>6711382</v>
      </c>
    </row>
    <row r="342">
      <c r="A342" s="2">
        <f>IFERROR(__xludf.DUMMYFUNCTION("""COMPUTED_VALUE"""),43595.66666666667)</f>
        <v>43595.66667</v>
      </c>
      <c r="B342" s="1">
        <f>IFERROR(__xludf.DUMMYFUNCTION("""COMPUTED_VALUE"""),239.75)</f>
        <v>239.75</v>
      </c>
      <c r="C342" s="1">
        <f>IFERROR(__xludf.DUMMYFUNCTION("""COMPUTED_VALUE"""),241.99)</f>
        <v>241.99</v>
      </c>
      <c r="D342" s="1">
        <f>IFERROR(__xludf.DUMMYFUNCTION("""COMPUTED_VALUE"""),236.02)</f>
        <v>236.02</v>
      </c>
      <c r="E342" s="1">
        <f>IFERROR(__xludf.DUMMYFUNCTION("""COMPUTED_VALUE"""),239.52)</f>
        <v>239.52</v>
      </c>
      <c r="F342" s="1">
        <f>IFERROR(__xludf.DUMMYFUNCTION("""COMPUTED_VALUE"""),7008336.0)</f>
        <v>7008336</v>
      </c>
    </row>
    <row r="343">
      <c r="A343" s="2">
        <f>IFERROR(__xludf.DUMMYFUNCTION("""COMPUTED_VALUE"""),43598.66666666667)</f>
        <v>43598.66667</v>
      </c>
      <c r="B343" s="1">
        <f>IFERROR(__xludf.DUMMYFUNCTION("""COMPUTED_VALUE"""),232.01)</f>
        <v>232.01</v>
      </c>
      <c r="C343" s="1">
        <f>IFERROR(__xludf.DUMMYFUNCTION("""COMPUTED_VALUE"""),232.47)</f>
        <v>232.47</v>
      </c>
      <c r="D343" s="1">
        <f>IFERROR(__xludf.DUMMYFUNCTION("""COMPUTED_VALUE"""),224.5)</f>
        <v>224.5</v>
      </c>
      <c r="E343" s="1">
        <f>IFERROR(__xludf.DUMMYFUNCTION("""COMPUTED_VALUE"""),227.01)</f>
        <v>227.01</v>
      </c>
      <c r="F343" s="1">
        <f>IFERROR(__xludf.DUMMYFUNCTION("""COMPUTED_VALUE"""),1.0834796E7)</f>
        <v>10834796</v>
      </c>
    </row>
    <row r="344">
      <c r="A344" s="2">
        <f>IFERROR(__xludf.DUMMYFUNCTION("""COMPUTED_VALUE"""),43599.66666666667)</f>
        <v>43599.66667</v>
      </c>
      <c r="B344" s="1">
        <f>IFERROR(__xludf.DUMMYFUNCTION("""COMPUTED_VALUE"""),229.3)</f>
        <v>229.3</v>
      </c>
      <c r="C344" s="1">
        <f>IFERROR(__xludf.DUMMYFUNCTION("""COMPUTED_VALUE"""),234.5)</f>
        <v>234.5</v>
      </c>
      <c r="D344" s="1">
        <f>IFERROR(__xludf.DUMMYFUNCTION("""COMPUTED_VALUE"""),228.0)</f>
        <v>228</v>
      </c>
      <c r="E344" s="1">
        <f>IFERROR(__xludf.DUMMYFUNCTION("""COMPUTED_VALUE"""),232.31)</f>
        <v>232.31</v>
      </c>
      <c r="F344" s="1">
        <f>IFERROR(__xludf.DUMMYFUNCTION("""COMPUTED_VALUE"""),7252412.0)</f>
        <v>7252412</v>
      </c>
    </row>
    <row r="345">
      <c r="A345" s="2">
        <f>IFERROR(__xludf.DUMMYFUNCTION("""COMPUTED_VALUE"""),43600.66666666667)</f>
        <v>43600.66667</v>
      </c>
      <c r="B345" s="1">
        <f>IFERROR(__xludf.DUMMYFUNCTION("""COMPUTED_VALUE"""),229.32)</f>
        <v>229.32</v>
      </c>
      <c r="C345" s="1">
        <f>IFERROR(__xludf.DUMMYFUNCTION("""COMPUTED_VALUE"""),232.44)</f>
        <v>232.44</v>
      </c>
      <c r="D345" s="1">
        <f>IFERROR(__xludf.DUMMYFUNCTION("""COMPUTED_VALUE"""),225.25)</f>
        <v>225.25</v>
      </c>
      <c r="E345" s="1">
        <f>IFERROR(__xludf.DUMMYFUNCTION("""COMPUTED_VALUE"""),231.95)</f>
        <v>231.95</v>
      </c>
      <c r="F345" s="1">
        <f>IFERROR(__xludf.DUMMYFUNCTION("""COMPUTED_VALUE"""),7295976.0)</f>
        <v>7295976</v>
      </c>
    </row>
    <row r="346">
      <c r="A346" s="2">
        <f>IFERROR(__xludf.DUMMYFUNCTION("""COMPUTED_VALUE"""),43601.66666666667)</f>
        <v>43601.66667</v>
      </c>
      <c r="B346" s="1">
        <f>IFERROR(__xludf.DUMMYFUNCTION("""COMPUTED_VALUE"""),229.49)</f>
        <v>229.49</v>
      </c>
      <c r="C346" s="1">
        <f>IFERROR(__xludf.DUMMYFUNCTION("""COMPUTED_VALUE"""),231.0)</f>
        <v>231</v>
      </c>
      <c r="D346" s="1">
        <f>IFERROR(__xludf.DUMMYFUNCTION("""COMPUTED_VALUE"""),226.5)</f>
        <v>226.5</v>
      </c>
      <c r="E346" s="1">
        <f>IFERROR(__xludf.DUMMYFUNCTION("""COMPUTED_VALUE"""),228.33)</f>
        <v>228.33</v>
      </c>
      <c r="F346" s="1">
        <f>IFERROR(__xludf.DUMMYFUNCTION("""COMPUTED_VALUE"""),7483273.0)</f>
        <v>7483273</v>
      </c>
    </row>
    <row r="347">
      <c r="A347" s="2">
        <f>IFERROR(__xludf.DUMMYFUNCTION("""COMPUTED_VALUE"""),43602.66666666667)</f>
        <v>43602.66667</v>
      </c>
      <c r="B347" s="1">
        <f>IFERROR(__xludf.DUMMYFUNCTION("""COMPUTED_VALUE"""),221.96)</f>
        <v>221.96</v>
      </c>
      <c r="C347" s="1">
        <f>IFERROR(__xludf.DUMMYFUNCTION("""COMPUTED_VALUE"""),222.24)</f>
        <v>222.24</v>
      </c>
      <c r="D347" s="1">
        <f>IFERROR(__xludf.DUMMYFUNCTION("""COMPUTED_VALUE"""),208.92)</f>
        <v>208.92</v>
      </c>
      <c r="E347" s="1">
        <f>IFERROR(__xludf.DUMMYFUNCTION("""COMPUTED_VALUE"""),211.03)</f>
        <v>211.03</v>
      </c>
      <c r="F347" s="1">
        <f>IFERROR(__xludf.DUMMYFUNCTION("""COMPUTED_VALUE"""),1.7786666E7)</f>
        <v>17786666</v>
      </c>
    </row>
    <row r="348">
      <c r="A348" s="2">
        <f>IFERROR(__xludf.DUMMYFUNCTION("""COMPUTED_VALUE"""),43605.66666666667)</f>
        <v>43605.66667</v>
      </c>
      <c r="B348" s="1">
        <f>IFERROR(__xludf.DUMMYFUNCTION("""COMPUTED_VALUE"""),202.8)</f>
        <v>202.8</v>
      </c>
      <c r="C348" s="1">
        <f>IFERROR(__xludf.DUMMYFUNCTION("""COMPUTED_VALUE"""),206.0)</f>
        <v>206</v>
      </c>
      <c r="D348" s="1">
        <f>IFERROR(__xludf.DUMMYFUNCTION("""COMPUTED_VALUE"""),195.25)</f>
        <v>195.25</v>
      </c>
      <c r="E348" s="1">
        <f>IFERROR(__xludf.DUMMYFUNCTION("""COMPUTED_VALUE"""),205.36)</f>
        <v>205.36</v>
      </c>
      <c r="F348" s="1">
        <f>IFERROR(__xludf.DUMMYFUNCTION("""COMPUTED_VALUE"""),2.0526195E7)</f>
        <v>20526195</v>
      </c>
    </row>
    <row r="349">
      <c r="A349" s="2">
        <f>IFERROR(__xludf.DUMMYFUNCTION("""COMPUTED_VALUE"""),43606.66666666667)</f>
        <v>43606.66667</v>
      </c>
      <c r="B349" s="1">
        <f>IFERROR(__xludf.DUMMYFUNCTION("""COMPUTED_VALUE"""),197.76)</f>
        <v>197.76</v>
      </c>
      <c r="C349" s="1">
        <f>IFERROR(__xludf.DUMMYFUNCTION("""COMPUTED_VALUE"""),207.4)</f>
        <v>207.4</v>
      </c>
      <c r="D349" s="1">
        <f>IFERROR(__xludf.DUMMYFUNCTION("""COMPUTED_VALUE"""),196.04)</f>
        <v>196.04</v>
      </c>
      <c r="E349" s="1">
        <f>IFERROR(__xludf.DUMMYFUNCTION("""COMPUTED_VALUE"""),205.08)</f>
        <v>205.08</v>
      </c>
      <c r="F349" s="1">
        <f>IFERROR(__xludf.DUMMYFUNCTION("""COMPUTED_VALUE"""),1.8003899E7)</f>
        <v>18003899</v>
      </c>
    </row>
    <row r="350">
      <c r="A350" s="2">
        <f>IFERROR(__xludf.DUMMYFUNCTION("""COMPUTED_VALUE"""),43607.66666666667)</f>
        <v>43607.66667</v>
      </c>
      <c r="B350" s="1">
        <f>IFERROR(__xludf.DUMMYFUNCTION("""COMPUTED_VALUE"""),199.1)</f>
        <v>199.1</v>
      </c>
      <c r="C350" s="1">
        <f>IFERROR(__xludf.DUMMYFUNCTION("""COMPUTED_VALUE"""),203.94)</f>
        <v>203.94</v>
      </c>
      <c r="D350" s="1">
        <f>IFERROR(__xludf.DUMMYFUNCTION("""COMPUTED_VALUE"""),191.78)</f>
        <v>191.78</v>
      </c>
      <c r="E350" s="1">
        <f>IFERROR(__xludf.DUMMYFUNCTION("""COMPUTED_VALUE"""),192.73)</f>
        <v>192.73</v>
      </c>
      <c r="F350" s="1">
        <f>IFERROR(__xludf.DUMMYFUNCTION("""COMPUTED_VALUE"""),1.8685187E7)</f>
        <v>18685187</v>
      </c>
    </row>
    <row r="351">
      <c r="A351" s="2">
        <f>IFERROR(__xludf.DUMMYFUNCTION("""COMPUTED_VALUE"""),43608.66666666667)</f>
        <v>43608.66667</v>
      </c>
      <c r="B351" s="1">
        <f>IFERROR(__xludf.DUMMYFUNCTION("""COMPUTED_VALUE"""),194.34)</f>
        <v>194.34</v>
      </c>
      <c r="C351" s="1">
        <f>IFERROR(__xludf.DUMMYFUNCTION("""COMPUTED_VALUE"""),199.47)</f>
        <v>199.47</v>
      </c>
      <c r="D351" s="1">
        <f>IFERROR(__xludf.DUMMYFUNCTION("""COMPUTED_VALUE"""),186.22)</f>
        <v>186.22</v>
      </c>
      <c r="E351" s="1">
        <f>IFERROR(__xludf.DUMMYFUNCTION("""COMPUTED_VALUE"""),195.49)</f>
        <v>195.49</v>
      </c>
      <c r="F351" s="1">
        <f>IFERROR(__xludf.DUMMYFUNCTION("""COMPUTED_VALUE"""),2.6547142E7)</f>
        <v>26547142</v>
      </c>
    </row>
    <row r="352">
      <c r="A352" s="2">
        <f>IFERROR(__xludf.DUMMYFUNCTION("""COMPUTED_VALUE"""),43609.66666666667)</f>
        <v>43609.66667</v>
      </c>
      <c r="B352" s="1">
        <f>IFERROR(__xludf.DUMMYFUNCTION("""COMPUTED_VALUE"""),199.83)</f>
        <v>199.83</v>
      </c>
      <c r="C352" s="1">
        <f>IFERROR(__xludf.DUMMYFUNCTION("""COMPUTED_VALUE"""),199.98)</f>
        <v>199.98</v>
      </c>
      <c r="D352" s="1">
        <f>IFERROR(__xludf.DUMMYFUNCTION("""COMPUTED_VALUE"""),188.75)</f>
        <v>188.75</v>
      </c>
      <c r="E352" s="1">
        <f>IFERROR(__xludf.DUMMYFUNCTION("""COMPUTED_VALUE"""),190.63)</f>
        <v>190.63</v>
      </c>
      <c r="F352" s="1">
        <f>IFERROR(__xludf.DUMMYFUNCTION("""COMPUTED_VALUE"""),1.4136572E7)</f>
        <v>14136572</v>
      </c>
    </row>
    <row r="353">
      <c r="A353" s="2">
        <f>IFERROR(__xludf.DUMMYFUNCTION("""COMPUTED_VALUE"""),43613.66666666667)</f>
        <v>43613.66667</v>
      </c>
      <c r="B353" s="1">
        <f>IFERROR(__xludf.DUMMYFUNCTION("""COMPUTED_VALUE"""),191.2)</f>
        <v>191.2</v>
      </c>
      <c r="C353" s="1">
        <f>IFERROR(__xludf.DUMMYFUNCTION("""COMPUTED_VALUE"""),195.0)</f>
        <v>195</v>
      </c>
      <c r="D353" s="1">
        <f>IFERROR(__xludf.DUMMYFUNCTION("""COMPUTED_VALUE"""),187.85)</f>
        <v>187.85</v>
      </c>
      <c r="E353" s="1">
        <f>IFERROR(__xludf.DUMMYFUNCTION("""COMPUTED_VALUE"""),188.7)</f>
        <v>188.7</v>
      </c>
      <c r="F353" s="1">
        <f>IFERROR(__xludf.DUMMYFUNCTION("""COMPUTED_VALUE"""),1.0312901E7)</f>
        <v>10312901</v>
      </c>
    </row>
    <row r="354">
      <c r="A354" s="2">
        <f>IFERROR(__xludf.DUMMYFUNCTION("""COMPUTED_VALUE"""),43614.66666666667)</f>
        <v>43614.66667</v>
      </c>
      <c r="B354" s="1">
        <f>IFERROR(__xludf.DUMMYFUNCTION("""COMPUTED_VALUE"""),187.1)</f>
        <v>187.1</v>
      </c>
      <c r="C354" s="1">
        <f>IFERROR(__xludf.DUMMYFUNCTION("""COMPUTED_VALUE"""),192.39)</f>
        <v>192.39</v>
      </c>
      <c r="D354" s="1">
        <f>IFERROR(__xludf.DUMMYFUNCTION("""COMPUTED_VALUE"""),185.04)</f>
        <v>185.04</v>
      </c>
      <c r="E354" s="1">
        <f>IFERROR(__xludf.DUMMYFUNCTION("""COMPUTED_VALUE"""),189.86)</f>
        <v>189.86</v>
      </c>
      <c r="F354" s="1">
        <f>IFERROR(__xludf.DUMMYFUNCTION("""COMPUTED_VALUE"""),1.1968638E7)</f>
        <v>11968638</v>
      </c>
    </row>
    <row r="355">
      <c r="A355" s="2">
        <f>IFERROR(__xludf.DUMMYFUNCTION("""COMPUTED_VALUE"""),43615.66666666667)</f>
        <v>43615.66667</v>
      </c>
      <c r="B355" s="1">
        <f>IFERROR(__xludf.DUMMYFUNCTION("""COMPUTED_VALUE"""),188.75)</f>
        <v>188.75</v>
      </c>
      <c r="C355" s="1">
        <f>IFERROR(__xludf.DUMMYFUNCTION("""COMPUTED_VALUE"""),192.26)</f>
        <v>192.26</v>
      </c>
      <c r="D355" s="1">
        <f>IFERROR(__xludf.DUMMYFUNCTION("""COMPUTED_VALUE"""),187.02)</f>
        <v>187.02</v>
      </c>
      <c r="E355" s="1">
        <f>IFERROR(__xludf.DUMMYFUNCTION("""COMPUTED_VALUE"""),188.22)</f>
        <v>188.22</v>
      </c>
      <c r="F355" s="1">
        <f>IFERROR(__xludf.DUMMYFUNCTION("""COMPUTED_VALUE"""),7926475.0)</f>
        <v>7926475</v>
      </c>
    </row>
    <row r="356">
      <c r="A356" s="2">
        <f>IFERROR(__xludf.DUMMYFUNCTION("""COMPUTED_VALUE"""),43616.66666666667)</f>
        <v>43616.66667</v>
      </c>
      <c r="B356" s="1">
        <f>IFERROR(__xludf.DUMMYFUNCTION("""COMPUTED_VALUE"""),185.1)</f>
        <v>185.1</v>
      </c>
      <c r="C356" s="1">
        <f>IFERROR(__xludf.DUMMYFUNCTION("""COMPUTED_VALUE"""),189.92)</f>
        <v>189.92</v>
      </c>
      <c r="D356" s="1">
        <f>IFERROR(__xludf.DUMMYFUNCTION("""COMPUTED_VALUE"""),184.1)</f>
        <v>184.1</v>
      </c>
      <c r="E356" s="1">
        <f>IFERROR(__xludf.DUMMYFUNCTION("""COMPUTED_VALUE"""),185.16)</f>
        <v>185.16</v>
      </c>
      <c r="F356" s="1">
        <f>IFERROR(__xludf.DUMMYFUNCTION("""COMPUTED_VALUE"""),1.0406732E7)</f>
        <v>10406732</v>
      </c>
    </row>
    <row r="357">
      <c r="A357" s="2">
        <f>IFERROR(__xludf.DUMMYFUNCTION("""COMPUTED_VALUE"""),43619.66666666667)</f>
        <v>43619.66667</v>
      </c>
      <c r="B357" s="1">
        <f>IFERROR(__xludf.DUMMYFUNCTION("""COMPUTED_VALUE"""),185.51)</f>
        <v>185.51</v>
      </c>
      <c r="C357" s="1">
        <f>IFERROR(__xludf.DUMMYFUNCTION("""COMPUTED_VALUE"""),186.68)</f>
        <v>186.68</v>
      </c>
      <c r="D357" s="1">
        <f>IFERROR(__xludf.DUMMYFUNCTION("""COMPUTED_VALUE"""),176.99)</f>
        <v>176.99</v>
      </c>
      <c r="E357" s="1">
        <f>IFERROR(__xludf.DUMMYFUNCTION("""COMPUTED_VALUE"""),178.97)</f>
        <v>178.97</v>
      </c>
      <c r="F357" s="1">
        <f>IFERROR(__xludf.DUMMYFUNCTION("""COMPUTED_VALUE"""),1.306441E7)</f>
        <v>13064410</v>
      </c>
    </row>
    <row r="358">
      <c r="A358" s="2">
        <f>IFERROR(__xludf.DUMMYFUNCTION("""COMPUTED_VALUE"""),43620.66666666667)</f>
        <v>43620.66667</v>
      </c>
      <c r="B358" s="1">
        <f>IFERROR(__xludf.DUMMYFUNCTION("""COMPUTED_VALUE"""),181.1)</f>
        <v>181.1</v>
      </c>
      <c r="C358" s="1">
        <f>IFERROR(__xludf.DUMMYFUNCTION("""COMPUTED_VALUE"""),193.98)</f>
        <v>193.98</v>
      </c>
      <c r="D358" s="1">
        <f>IFERROR(__xludf.DUMMYFUNCTION("""COMPUTED_VALUE"""),179.61)</f>
        <v>179.61</v>
      </c>
      <c r="E358" s="1">
        <f>IFERROR(__xludf.DUMMYFUNCTION("""COMPUTED_VALUE"""),193.6)</f>
        <v>193.6</v>
      </c>
      <c r="F358" s="1">
        <f>IFERROR(__xludf.DUMMYFUNCTION("""COMPUTED_VALUE"""),1.3807522E7)</f>
        <v>13807522</v>
      </c>
    </row>
    <row r="359">
      <c r="A359" s="2">
        <f>IFERROR(__xludf.DUMMYFUNCTION("""COMPUTED_VALUE"""),43621.66666666667)</f>
        <v>43621.66667</v>
      </c>
      <c r="B359" s="1">
        <f>IFERROR(__xludf.DUMMYFUNCTION("""COMPUTED_VALUE"""),198.68)</f>
        <v>198.68</v>
      </c>
      <c r="C359" s="1">
        <f>IFERROR(__xludf.DUMMYFUNCTION("""COMPUTED_VALUE"""),201.28)</f>
        <v>201.28</v>
      </c>
      <c r="D359" s="1">
        <f>IFERROR(__xludf.DUMMYFUNCTION("""COMPUTED_VALUE"""),191.85)</f>
        <v>191.85</v>
      </c>
      <c r="E359" s="1">
        <f>IFERROR(__xludf.DUMMYFUNCTION("""COMPUTED_VALUE"""),196.59)</f>
        <v>196.59</v>
      </c>
      <c r="F359" s="1">
        <f>IFERROR(__xludf.DUMMYFUNCTION("""COMPUTED_VALUE"""),1.3510756E7)</f>
        <v>13510756</v>
      </c>
    </row>
    <row r="360">
      <c r="A360" s="2">
        <f>IFERROR(__xludf.DUMMYFUNCTION("""COMPUTED_VALUE"""),43622.66666666667)</f>
        <v>43622.66667</v>
      </c>
      <c r="B360" s="1">
        <f>IFERROR(__xludf.DUMMYFUNCTION("""COMPUTED_VALUE"""),204.44)</f>
        <v>204.44</v>
      </c>
      <c r="C360" s="1">
        <f>IFERROR(__xludf.DUMMYFUNCTION("""COMPUTED_VALUE"""),211.0)</f>
        <v>211</v>
      </c>
      <c r="D360" s="1">
        <f>IFERROR(__xludf.DUMMYFUNCTION("""COMPUTED_VALUE"""),201.8)</f>
        <v>201.8</v>
      </c>
      <c r="E360" s="1">
        <f>IFERROR(__xludf.DUMMYFUNCTION("""COMPUTED_VALUE"""),205.95)</f>
        <v>205.95</v>
      </c>
      <c r="F360" s="1">
        <f>IFERROR(__xludf.DUMMYFUNCTION("""COMPUTED_VALUE"""),2.0242151E7)</f>
        <v>20242151</v>
      </c>
    </row>
    <row r="361">
      <c r="A361" s="2">
        <f>IFERROR(__xludf.DUMMYFUNCTION("""COMPUTED_VALUE"""),43623.66666666667)</f>
        <v>43623.66667</v>
      </c>
      <c r="B361" s="1">
        <f>IFERROR(__xludf.DUMMYFUNCTION("""COMPUTED_VALUE"""),205.0)</f>
        <v>205</v>
      </c>
      <c r="C361" s="1">
        <f>IFERROR(__xludf.DUMMYFUNCTION("""COMPUTED_VALUE"""),210.84)</f>
        <v>210.84</v>
      </c>
      <c r="D361" s="1">
        <f>IFERROR(__xludf.DUMMYFUNCTION("""COMPUTED_VALUE"""),203.5)</f>
        <v>203.5</v>
      </c>
      <c r="E361" s="1">
        <f>IFERROR(__xludf.DUMMYFUNCTION("""COMPUTED_VALUE"""),204.5)</f>
        <v>204.5</v>
      </c>
      <c r="F361" s="1">
        <f>IFERROR(__xludf.DUMMYFUNCTION("""COMPUTED_VALUE"""),1.6003527E7)</f>
        <v>16003527</v>
      </c>
    </row>
    <row r="362">
      <c r="A362" s="2">
        <f>IFERROR(__xludf.DUMMYFUNCTION("""COMPUTED_VALUE"""),43626.66666666667)</f>
        <v>43626.66667</v>
      </c>
      <c r="B362" s="1">
        <f>IFERROR(__xludf.DUMMYFUNCTION("""COMPUTED_VALUE"""),210.25)</f>
        <v>210.25</v>
      </c>
      <c r="C362" s="1">
        <f>IFERROR(__xludf.DUMMYFUNCTION("""COMPUTED_VALUE"""),216.94)</f>
        <v>216.94</v>
      </c>
      <c r="D362" s="1">
        <f>IFERROR(__xludf.DUMMYFUNCTION("""COMPUTED_VALUE"""),209.01)</f>
        <v>209.01</v>
      </c>
      <c r="E362" s="1">
        <f>IFERROR(__xludf.DUMMYFUNCTION("""COMPUTED_VALUE"""),212.88)</f>
        <v>212.88</v>
      </c>
      <c r="F362" s="1">
        <f>IFERROR(__xludf.DUMMYFUNCTION("""COMPUTED_VALUE"""),1.0585039E7)</f>
        <v>10585039</v>
      </c>
    </row>
    <row r="363">
      <c r="A363" s="2">
        <f>IFERROR(__xludf.DUMMYFUNCTION("""COMPUTED_VALUE"""),43627.66666666667)</f>
        <v>43627.66667</v>
      </c>
      <c r="B363" s="1">
        <f>IFERROR(__xludf.DUMMYFUNCTION("""COMPUTED_VALUE"""),219.14)</f>
        <v>219.14</v>
      </c>
      <c r="C363" s="1">
        <f>IFERROR(__xludf.DUMMYFUNCTION("""COMPUTED_VALUE"""),220.9)</f>
        <v>220.9</v>
      </c>
      <c r="D363" s="1">
        <f>IFERROR(__xludf.DUMMYFUNCTION("""COMPUTED_VALUE"""),213.5)</f>
        <v>213.5</v>
      </c>
      <c r="E363" s="1">
        <f>IFERROR(__xludf.DUMMYFUNCTION("""COMPUTED_VALUE"""),217.1)</f>
        <v>217.1</v>
      </c>
      <c r="F363" s="1">
        <f>IFERROR(__xludf.DUMMYFUNCTION("""COMPUTED_VALUE"""),1.1653537E7)</f>
        <v>11653537</v>
      </c>
    </row>
    <row r="364">
      <c r="A364" s="2">
        <f>IFERROR(__xludf.DUMMYFUNCTION("""COMPUTED_VALUE"""),43628.66666666667)</f>
        <v>43628.66667</v>
      </c>
      <c r="B364" s="1">
        <f>IFERROR(__xludf.DUMMYFUNCTION("""COMPUTED_VALUE"""),222.95)</f>
        <v>222.95</v>
      </c>
      <c r="C364" s="1">
        <f>IFERROR(__xludf.DUMMYFUNCTION("""COMPUTED_VALUE"""),223.38)</f>
        <v>223.38</v>
      </c>
      <c r="D364" s="1">
        <f>IFERROR(__xludf.DUMMYFUNCTION("""COMPUTED_VALUE"""),209.0)</f>
        <v>209</v>
      </c>
      <c r="E364" s="1">
        <f>IFERROR(__xludf.DUMMYFUNCTION("""COMPUTED_VALUE"""),209.26)</f>
        <v>209.26</v>
      </c>
      <c r="F364" s="1">
        <f>IFERROR(__xludf.DUMMYFUNCTION("""COMPUTED_VALUE"""),1.5197544E7)</f>
        <v>15197544</v>
      </c>
    </row>
    <row r="365">
      <c r="A365" s="2">
        <f>IFERROR(__xludf.DUMMYFUNCTION("""COMPUTED_VALUE"""),43629.66666666667)</f>
        <v>43629.66667</v>
      </c>
      <c r="B365" s="1">
        <f>IFERROR(__xludf.DUMMYFUNCTION("""COMPUTED_VALUE"""),210.38)</f>
        <v>210.38</v>
      </c>
      <c r="C365" s="1">
        <f>IFERROR(__xludf.DUMMYFUNCTION("""COMPUTED_VALUE"""),214.9)</f>
        <v>214.9</v>
      </c>
      <c r="D365" s="1">
        <f>IFERROR(__xludf.DUMMYFUNCTION("""COMPUTED_VALUE"""),207.51)</f>
        <v>207.51</v>
      </c>
      <c r="E365" s="1">
        <f>IFERROR(__xludf.DUMMYFUNCTION("""COMPUTED_VALUE"""),213.91)</f>
        <v>213.91</v>
      </c>
      <c r="F365" s="1">
        <f>IFERROR(__xludf.DUMMYFUNCTION("""COMPUTED_VALUE"""),8168260.0)</f>
        <v>8168260</v>
      </c>
    </row>
    <row r="366">
      <c r="A366" s="2">
        <f>IFERROR(__xludf.DUMMYFUNCTION("""COMPUTED_VALUE"""),43630.66666666667)</f>
        <v>43630.66667</v>
      </c>
      <c r="B366" s="1">
        <f>IFERROR(__xludf.DUMMYFUNCTION("""COMPUTED_VALUE"""),211.25)</f>
        <v>211.25</v>
      </c>
      <c r="C366" s="1">
        <f>IFERROR(__xludf.DUMMYFUNCTION("""COMPUTED_VALUE"""),216.65)</f>
        <v>216.65</v>
      </c>
      <c r="D366" s="1">
        <f>IFERROR(__xludf.DUMMYFUNCTION("""COMPUTED_VALUE"""),210.4)</f>
        <v>210.4</v>
      </c>
      <c r="E366" s="1">
        <f>IFERROR(__xludf.DUMMYFUNCTION("""COMPUTED_VALUE"""),214.92)</f>
        <v>214.92</v>
      </c>
      <c r="F366" s="1">
        <f>IFERROR(__xludf.DUMMYFUNCTION("""COMPUTED_VALUE"""),7433402.0)</f>
        <v>7433402</v>
      </c>
    </row>
    <row r="367">
      <c r="A367" s="2">
        <f>IFERROR(__xludf.DUMMYFUNCTION("""COMPUTED_VALUE"""),43633.66666666667)</f>
        <v>43633.66667</v>
      </c>
      <c r="B367" s="1">
        <f>IFERROR(__xludf.DUMMYFUNCTION("""COMPUTED_VALUE"""),215.48)</f>
        <v>215.48</v>
      </c>
      <c r="C367" s="1">
        <f>IFERROR(__xludf.DUMMYFUNCTION("""COMPUTED_VALUE"""),227.0)</f>
        <v>227</v>
      </c>
      <c r="D367" s="1">
        <f>IFERROR(__xludf.DUMMYFUNCTION("""COMPUTED_VALUE"""),214.27)</f>
        <v>214.27</v>
      </c>
      <c r="E367" s="1">
        <f>IFERROR(__xludf.DUMMYFUNCTION("""COMPUTED_VALUE"""),225.03)</f>
        <v>225.03</v>
      </c>
      <c r="F367" s="1">
        <f>IFERROR(__xludf.DUMMYFUNCTION("""COMPUTED_VALUE"""),1.2316803E7)</f>
        <v>12316803</v>
      </c>
    </row>
    <row r="368">
      <c r="A368" s="2">
        <f>IFERROR(__xludf.DUMMYFUNCTION("""COMPUTED_VALUE"""),43634.66666666667)</f>
        <v>43634.66667</v>
      </c>
      <c r="B368" s="1">
        <f>IFERROR(__xludf.DUMMYFUNCTION("""COMPUTED_VALUE"""),228.72)</f>
        <v>228.72</v>
      </c>
      <c r="C368" s="1">
        <f>IFERROR(__xludf.DUMMYFUNCTION("""COMPUTED_VALUE"""),234.74)</f>
        <v>234.74</v>
      </c>
      <c r="D368" s="1">
        <f>IFERROR(__xludf.DUMMYFUNCTION("""COMPUTED_VALUE"""),222.56)</f>
        <v>222.56</v>
      </c>
      <c r="E368" s="1">
        <f>IFERROR(__xludf.DUMMYFUNCTION("""COMPUTED_VALUE"""),224.74)</f>
        <v>224.74</v>
      </c>
      <c r="F368" s="1">
        <f>IFERROR(__xludf.DUMMYFUNCTION("""COMPUTED_VALUE"""),1.2715788E7)</f>
        <v>12715788</v>
      </c>
    </row>
    <row r="369">
      <c r="A369" s="2">
        <f>IFERROR(__xludf.DUMMYFUNCTION("""COMPUTED_VALUE"""),43635.66666666667)</f>
        <v>43635.66667</v>
      </c>
      <c r="B369" s="1">
        <f>IFERROR(__xludf.DUMMYFUNCTION("""COMPUTED_VALUE"""),225.11)</f>
        <v>225.11</v>
      </c>
      <c r="C369" s="1">
        <f>IFERROR(__xludf.DUMMYFUNCTION("""COMPUTED_VALUE"""),227.77)</f>
        <v>227.77</v>
      </c>
      <c r="D369" s="1">
        <f>IFERROR(__xludf.DUMMYFUNCTION("""COMPUTED_VALUE"""),221.06)</f>
        <v>221.06</v>
      </c>
      <c r="E369" s="1">
        <f>IFERROR(__xludf.DUMMYFUNCTION("""COMPUTED_VALUE"""),226.43)</f>
        <v>226.43</v>
      </c>
      <c r="F369" s="1">
        <f>IFERROR(__xludf.DUMMYFUNCTION("""COMPUTED_VALUE"""),6575135.0)</f>
        <v>6575135</v>
      </c>
    </row>
    <row r="370">
      <c r="A370" s="2">
        <f>IFERROR(__xludf.DUMMYFUNCTION("""COMPUTED_VALUE"""),43636.66666666667)</f>
        <v>43636.66667</v>
      </c>
      <c r="B370" s="1">
        <f>IFERROR(__xludf.DUMMYFUNCTION("""COMPUTED_VALUE"""),223.0)</f>
        <v>223</v>
      </c>
      <c r="C370" s="1">
        <f>IFERROR(__xludf.DUMMYFUNCTION("""COMPUTED_VALUE"""),226.9)</f>
        <v>226.9</v>
      </c>
      <c r="D370" s="1">
        <f>IFERROR(__xludf.DUMMYFUNCTION("""COMPUTED_VALUE"""),216.35)</f>
        <v>216.35</v>
      </c>
      <c r="E370" s="1">
        <f>IFERROR(__xludf.DUMMYFUNCTION("""COMPUTED_VALUE"""),219.62)</f>
        <v>219.62</v>
      </c>
      <c r="F370" s="1">
        <f>IFERROR(__xludf.DUMMYFUNCTION("""COMPUTED_VALUE"""),1.1863462E7)</f>
        <v>11863462</v>
      </c>
    </row>
    <row r="371">
      <c r="A371" s="2">
        <f>IFERROR(__xludf.DUMMYFUNCTION("""COMPUTED_VALUE"""),43637.66666666667)</f>
        <v>43637.66667</v>
      </c>
      <c r="B371" s="1">
        <f>IFERROR(__xludf.DUMMYFUNCTION("""COMPUTED_VALUE"""),216.22)</f>
        <v>216.22</v>
      </c>
      <c r="C371" s="1">
        <f>IFERROR(__xludf.DUMMYFUNCTION("""COMPUTED_VALUE"""),222.18)</f>
        <v>222.18</v>
      </c>
      <c r="D371" s="1">
        <f>IFERROR(__xludf.DUMMYFUNCTION("""COMPUTED_VALUE"""),215.5)</f>
        <v>215.5</v>
      </c>
      <c r="E371" s="1">
        <f>IFERROR(__xludf.DUMMYFUNCTION("""COMPUTED_VALUE"""),221.86)</f>
        <v>221.86</v>
      </c>
      <c r="F371" s="1">
        <f>IFERROR(__xludf.DUMMYFUNCTION("""COMPUTED_VALUE"""),8202078.0)</f>
        <v>8202078</v>
      </c>
    </row>
    <row r="372">
      <c r="A372" s="2">
        <f>IFERROR(__xludf.DUMMYFUNCTION("""COMPUTED_VALUE"""),43640.66666666667)</f>
        <v>43640.66667</v>
      </c>
      <c r="B372" s="1">
        <f>IFERROR(__xludf.DUMMYFUNCTION("""COMPUTED_VALUE"""),223.24)</f>
        <v>223.24</v>
      </c>
      <c r="C372" s="1">
        <f>IFERROR(__xludf.DUMMYFUNCTION("""COMPUTED_VALUE"""),225.86)</f>
        <v>225.86</v>
      </c>
      <c r="D372" s="1">
        <f>IFERROR(__xludf.DUMMYFUNCTION("""COMPUTED_VALUE"""),221.02)</f>
        <v>221.02</v>
      </c>
      <c r="E372" s="1">
        <f>IFERROR(__xludf.DUMMYFUNCTION("""COMPUTED_VALUE"""),223.64)</f>
        <v>223.64</v>
      </c>
      <c r="F372" s="1">
        <f>IFERROR(__xludf.DUMMYFUNCTION("""COMPUTED_VALUE"""),5750771.0)</f>
        <v>5750771</v>
      </c>
    </row>
    <row r="373">
      <c r="A373" s="2">
        <f>IFERROR(__xludf.DUMMYFUNCTION("""COMPUTED_VALUE"""),43641.66666666667)</f>
        <v>43641.66667</v>
      </c>
      <c r="B373" s="1">
        <f>IFERROR(__xludf.DUMMYFUNCTION("""COMPUTED_VALUE"""),224.39)</f>
        <v>224.39</v>
      </c>
      <c r="C373" s="1">
        <f>IFERROR(__xludf.DUMMYFUNCTION("""COMPUTED_VALUE"""),225.34)</f>
        <v>225.34</v>
      </c>
      <c r="D373" s="1">
        <f>IFERROR(__xludf.DUMMYFUNCTION("""COMPUTED_VALUE"""),219.49)</f>
        <v>219.49</v>
      </c>
      <c r="E373" s="1">
        <f>IFERROR(__xludf.DUMMYFUNCTION("""COMPUTED_VALUE"""),219.76)</f>
        <v>219.76</v>
      </c>
      <c r="F373" s="1">
        <f>IFERROR(__xludf.DUMMYFUNCTION("""COMPUTED_VALUE"""),6182071.0)</f>
        <v>6182071</v>
      </c>
    </row>
    <row r="374">
      <c r="A374" s="2">
        <f>IFERROR(__xludf.DUMMYFUNCTION("""COMPUTED_VALUE"""),43642.66666666667)</f>
        <v>43642.66667</v>
      </c>
      <c r="B374" s="1">
        <f>IFERROR(__xludf.DUMMYFUNCTION("""COMPUTED_VALUE"""),220.31)</f>
        <v>220.31</v>
      </c>
      <c r="C374" s="1">
        <f>IFERROR(__xludf.DUMMYFUNCTION("""COMPUTED_VALUE"""),227.23)</f>
        <v>227.23</v>
      </c>
      <c r="D374" s="1">
        <f>IFERROR(__xludf.DUMMYFUNCTION("""COMPUTED_VALUE"""),218.1)</f>
        <v>218.1</v>
      </c>
      <c r="E374" s="1">
        <f>IFERROR(__xludf.DUMMYFUNCTION("""COMPUTED_VALUE"""),219.27)</f>
        <v>219.27</v>
      </c>
      <c r="F374" s="1">
        <f>IFERROR(__xludf.DUMMYFUNCTION("""COMPUTED_VALUE"""),8507208.0)</f>
        <v>8507208</v>
      </c>
    </row>
    <row r="375">
      <c r="A375" s="2">
        <f>IFERROR(__xludf.DUMMYFUNCTION("""COMPUTED_VALUE"""),43643.66666666667)</f>
        <v>43643.66667</v>
      </c>
      <c r="B375" s="1">
        <f>IFERROR(__xludf.DUMMYFUNCTION("""COMPUTED_VALUE"""),219.45)</f>
        <v>219.45</v>
      </c>
      <c r="C375" s="1">
        <f>IFERROR(__xludf.DUMMYFUNCTION("""COMPUTED_VALUE"""),222.9)</f>
        <v>222.9</v>
      </c>
      <c r="D375" s="1">
        <f>IFERROR(__xludf.DUMMYFUNCTION("""COMPUTED_VALUE"""),217.35)</f>
        <v>217.35</v>
      </c>
      <c r="E375" s="1">
        <f>IFERROR(__xludf.DUMMYFUNCTION("""COMPUTED_VALUE"""),222.84)</f>
        <v>222.84</v>
      </c>
      <c r="F375" s="1">
        <f>IFERROR(__xludf.DUMMYFUNCTION("""COMPUTED_VALUE"""),6339710.0)</f>
        <v>6339710</v>
      </c>
    </row>
    <row r="376">
      <c r="A376" s="2">
        <f>IFERROR(__xludf.DUMMYFUNCTION("""COMPUTED_VALUE"""),43644.66666666667)</f>
        <v>43644.66667</v>
      </c>
      <c r="B376" s="1">
        <f>IFERROR(__xludf.DUMMYFUNCTION("""COMPUTED_VALUE"""),220.99)</f>
        <v>220.99</v>
      </c>
      <c r="C376" s="1">
        <f>IFERROR(__xludf.DUMMYFUNCTION("""COMPUTED_VALUE"""),225.17)</f>
        <v>225.17</v>
      </c>
      <c r="D376" s="1">
        <f>IFERROR(__xludf.DUMMYFUNCTION("""COMPUTED_VALUE"""),220.8)</f>
        <v>220.8</v>
      </c>
      <c r="E376" s="1">
        <f>IFERROR(__xludf.DUMMYFUNCTION("""COMPUTED_VALUE"""),223.46)</f>
        <v>223.46</v>
      </c>
      <c r="F376" s="1">
        <f>IFERROR(__xludf.DUMMYFUNCTION("""COMPUTED_VALUE"""),6851384.0)</f>
        <v>6851384</v>
      </c>
    </row>
    <row r="377">
      <c r="A377" s="2">
        <f>IFERROR(__xludf.DUMMYFUNCTION("""COMPUTED_VALUE"""),43647.66666666667)</f>
        <v>43647.66667</v>
      </c>
      <c r="B377" s="1">
        <f>IFERROR(__xludf.DUMMYFUNCTION("""COMPUTED_VALUE"""),230.21)</f>
        <v>230.21</v>
      </c>
      <c r="C377" s="1">
        <f>IFERROR(__xludf.DUMMYFUNCTION("""COMPUTED_VALUE"""),233.1)</f>
        <v>233.1</v>
      </c>
      <c r="D377" s="1">
        <f>IFERROR(__xludf.DUMMYFUNCTION("""COMPUTED_VALUE"""),226.28)</f>
        <v>226.28</v>
      </c>
      <c r="E377" s="1">
        <f>IFERROR(__xludf.DUMMYFUNCTION("""COMPUTED_VALUE"""),227.17)</f>
        <v>227.17</v>
      </c>
      <c r="F377" s="1">
        <f>IFERROR(__xludf.DUMMYFUNCTION("""COMPUTED_VALUE"""),8237964.0)</f>
        <v>8237964</v>
      </c>
    </row>
    <row r="378">
      <c r="A378" s="2">
        <f>IFERROR(__xludf.DUMMYFUNCTION("""COMPUTED_VALUE"""),43648.66666666667)</f>
        <v>43648.66667</v>
      </c>
      <c r="B378" s="1">
        <f>IFERROR(__xludf.DUMMYFUNCTION("""COMPUTED_VALUE"""),228.89)</f>
        <v>228.89</v>
      </c>
      <c r="C378" s="1">
        <f>IFERROR(__xludf.DUMMYFUNCTION("""COMPUTED_VALUE"""),229.15)</f>
        <v>229.15</v>
      </c>
      <c r="D378" s="1">
        <f>IFERROR(__xludf.DUMMYFUNCTION("""COMPUTED_VALUE"""),222.22)</f>
        <v>222.22</v>
      </c>
      <c r="E378" s="1">
        <f>IFERROR(__xludf.DUMMYFUNCTION("""COMPUTED_VALUE"""),224.55)</f>
        <v>224.55</v>
      </c>
      <c r="F378" s="1">
        <f>IFERROR(__xludf.DUMMYFUNCTION("""COMPUTED_VALUE"""),9259027.0)</f>
        <v>9259027</v>
      </c>
    </row>
    <row r="379">
      <c r="A379" s="2">
        <f>IFERROR(__xludf.DUMMYFUNCTION("""COMPUTED_VALUE"""),43649.54166666667)</f>
        <v>43649.54167</v>
      </c>
      <c r="B379" s="1">
        <f>IFERROR(__xludf.DUMMYFUNCTION("""COMPUTED_VALUE"""),239.39)</f>
        <v>239.39</v>
      </c>
      <c r="C379" s="1">
        <f>IFERROR(__xludf.DUMMYFUNCTION("""COMPUTED_VALUE"""),241.57)</f>
        <v>241.57</v>
      </c>
      <c r="D379" s="1">
        <f>IFERROR(__xludf.DUMMYFUNCTION("""COMPUTED_VALUE"""),234.51)</f>
        <v>234.51</v>
      </c>
      <c r="E379" s="1">
        <f>IFERROR(__xludf.DUMMYFUNCTION("""COMPUTED_VALUE"""),234.9)</f>
        <v>234.9</v>
      </c>
      <c r="F379" s="1">
        <f>IFERROR(__xludf.DUMMYFUNCTION("""COMPUTED_VALUE"""),1.4201148E7)</f>
        <v>14201148</v>
      </c>
    </row>
    <row r="380">
      <c r="A380" s="2">
        <f>IFERROR(__xludf.DUMMYFUNCTION("""COMPUTED_VALUE"""),43651.66666666667)</f>
        <v>43651.66667</v>
      </c>
      <c r="B380" s="1">
        <f>IFERROR(__xludf.DUMMYFUNCTION("""COMPUTED_VALUE"""),234.57)</f>
        <v>234.57</v>
      </c>
      <c r="C380" s="1">
        <f>IFERROR(__xludf.DUMMYFUNCTION("""COMPUTED_VALUE"""),235.45)</f>
        <v>235.45</v>
      </c>
      <c r="D380" s="1">
        <f>IFERROR(__xludf.DUMMYFUNCTION("""COMPUTED_VALUE"""),230.8)</f>
        <v>230.8</v>
      </c>
      <c r="E380" s="1">
        <f>IFERROR(__xludf.DUMMYFUNCTION("""COMPUTED_VALUE"""),233.1)</f>
        <v>233.1</v>
      </c>
      <c r="F380" s="1">
        <f>IFERROR(__xludf.DUMMYFUNCTION("""COMPUTED_VALUE"""),7065738.0)</f>
        <v>7065738</v>
      </c>
    </row>
    <row r="381">
      <c r="A381" s="2">
        <f>IFERROR(__xludf.DUMMYFUNCTION("""COMPUTED_VALUE"""),43654.66666666667)</f>
        <v>43654.66667</v>
      </c>
      <c r="B381" s="1">
        <f>IFERROR(__xludf.DUMMYFUNCTION("""COMPUTED_VALUE"""),231.24)</f>
        <v>231.24</v>
      </c>
      <c r="C381" s="1">
        <f>IFERROR(__xludf.DUMMYFUNCTION("""COMPUTED_VALUE"""),232.25)</f>
        <v>232.25</v>
      </c>
      <c r="D381" s="1">
        <f>IFERROR(__xludf.DUMMYFUNCTION("""COMPUTED_VALUE"""),228.66)</f>
        <v>228.66</v>
      </c>
      <c r="E381" s="1">
        <f>IFERROR(__xludf.DUMMYFUNCTION("""COMPUTED_VALUE"""),230.34)</f>
        <v>230.34</v>
      </c>
      <c r="F381" s="1">
        <f>IFERROR(__xludf.DUMMYFUNCTION("""COMPUTED_VALUE"""),5880542.0)</f>
        <v>5880542</v>
      </c>
    </row>
    <row r="382">
      <c r="A382" s="2">
        <f>IFERROR(__xludf.DUMMYFUNCTION("""COMPUTED_VALUE"""),43655.66666666667)</f>
        <v>43655.66667</v>
      </c>
      <c r="B382" s="1">
        <f>IFERROR(__xludf.DUMMYFUNCTION("""COMPUTED_VALUE"""),228.97)</f>
        <v>228.97</v>
      </c>
      <c r="C382" s="1">
        <f>IFERROR(__xludf.DUMMYFUNCTION("""COMPUTED_VALUE"""),231.0)</f>
        <v>231</v>
      </c>
      <c r="D382" s="1">
        <f>IFERROR(__xludf.DUMMYFUNCTION("""COMPUTED_VALUE"""),227.28)</f>
        <v>227.28</v>
      </c>
      <c r="E382" s="1">
        <f>IFERROR(__xludf.DUMMYFUNCTION("""COMPUTED_VALUE"""),230.06)</f>
        <v>230.06</v>
      </c>
      <c r="F382" s="1">
        <f>IFERROR(__xludf.DUMMYFUNCTION("""COMPUTED_VALUE"""),6190835.0)</f>
        <v>6190835</v>
      </c>
    </row>
    <row r="383">
      <c r="A383" s="2">
        <f>IFERROR(__xludf.DUMMYFUNCTION("""COMPUTED_VALUE"""),43656.66666666667)</f>
        <v>43656.66667</v>
      </c>
      <c r="B383" s="1">
        <f>IFERROR(__xludf.DUMMYFUNCTION("""COMPUTED_VALUE"""),234.15)</f>
        <v>234.15</v>
      </c>
      <c r="C383" s="1">
        <f>IFERROR(__xludf.DUMMYFUNCTION("""COMPUTED_VALUE"""),238.94)</f>
        <v>238.94</v>
      </c>
      <c r="D383" s="1">
        <f>IFERROR(__xludf.DUMMYFUNCTION("""COMPUTED_VALUE"""),233.14)</f>
        <v>233.14</v>
      </c>
      <c r="E383" s="1">
        <f>IFERROR(__xludf.DUMMYFUNCTION("""COMPUTED_VALUE"""),238.92)</f>
        <v>238.92</v>
      </c>
      <c r="F383" s="1">
        <f>IFERROR(__xludf.DUMMYFUNCTION("""COMPUTED_VALUE"""),9145736.0)</f>
        <v>9145736</v>
      </c>
    </row>
    <row r="384">
      <c r="A384" s="2">
        <f>IFERROR(__xludf.DUMMYFUNCTION("""COMPUTED_VALUE"""),43657.66666666667)</f>
        <v>43657.66667</v>
      </c>
      <c r="B384" s="1">
        <f>IFERROR(__xludf.DUMMYFUNCTION("""COMPUTED_VALUE"""),238.14)</f>
        <v>238.14</v>
      </c>
      <c r="C384" s="1">
        <f>IFERROR(__xludf.DUMMYFUNCTION("""COMPUTED_VALUE"""),241.5)</f>
        <v>241.5</v>
      </c>
      <c r="D384" s="1">
        <f>IFERROR(__xludf.DUMMYFUNCTION("""COMPUTED_VALUE"""),235.8)</f>
        <v>235.8</v>
      </c>
      <c r="E384" s="1">
        <f>IFERROR(__xludf.DUMMYFUNCTION("""COMPUTED_VALUE"""),238.6)</f>
        <v>238.6</v>
      </c>
      <c r="F384" s="1">
        <f>IFERROR(__xludf.DUMMYFUNCTION("""COMPUTED_VALUE"""),7514430.0)</f>
        <v>7514430</v>
      </c>
    </row>
    <row r="385">
      <c r="A385" s="2">
        <f>IFERROR(__xludf.DUMMYFUNCTION("""COMPUTED_VALUE"""),43658.66666666667)</f>
        <v>43658.66667</v>
      </c>
      <c r="B385" s="1">
        <f>IFERROR(__xludf.DUMMYFUNCTION("""COMPUTED_VALUE"""),239.75)</f>
        <v>239.75</v>
      </c>
      <c r="C385" s="1">
        <f>IFERROR(__xludf.DUMMYFUNCTION("""COMPUTED_VALUE"""),245.38)</f>
        <v>245.38</v>
      </c>
      <c r="D385" s="1">
        <f>IFERROR(__xludf.DUMMYFUNCTION("""COMPUTED_VALUE"""),239.71)</f>
        <v>239.71</v>
      </c>
      <c r="E385" s="1">
        <f>IFERROR(__xludf.DUMMYFUNCTION("""COMPUTED_VALUE"""),245.08)</f>
        <v>245.08</v>
      </c>
      <c r="F385" s="1">
        <f>IFERROR(__xludf.DUMMYFUNCTION("""COMPUTED_VALUE"""),9200521.0)</f>
        <v>9200521</v>
      </c>
    </row>
    <row r="386">
      <c r="A386" s="2">
        <f>IFERROR(__xludf.DUMMYFUNCTION("""COMPUTED_VALUE"""),43661.66666666667)</f>
        <v>43661.66667</v>
      </c>
      <c r="B386" s="1">
        <f>IFERROR(__xludf.DUMMYFUNCTION("""COMPUTED_VALUE"""),248.0)</f>
        <v>248</v>
      </c>
      <c r="C386" s="1">
        <f>IFERROR(__xludf.DUMMYFUNCTION("""COMPUTED_VALUE"""),254.42)</f>
        <v>254.42</v>
      </c>
      <c r="D386" s="1">
        <f>IFERROR(__xludf.DUMMYFUNCTION("""COMPUTED_VALUE"""),244.86)</f>
        <v>244.86</v>
      </c>
      <c r="E386" s="1">
        <f>IFERROR(__xludf.DUMMYFUNCTION("""COMPUTED_VALUE"""),253.5)</f>
        <v>253.5</v>
      </c>
      <c r="F386" s="1">
        <f>IFERROR(__xludf.DUMMYFUNCTION("""COMPUTED_VALUE"""),1.1000092E7)</f>
        <v>11000092</v>
      </c>
    </row>
    <row r="387">
      <c r="A387" s="2">
        <f>IFERROR(__xludf.DUMMYFUNCTION("""COMPUTED_VALUE"""),43662.66666666667)</f>
        <v>43662.66667</v>
      </c>
      <c r="B387" s="1">
        <f>IFERROR(__xludf.DUMMYFUNCTION("""COMPUTED_VALUE"""),249.3)</f>
        <v>249.3</v>
      </c>
      <c r="C387" s="1">
        <f>IFERROR(__xludf.DUMMYFUNCTION("""COMPUTED_VALUE"""),253.53)</f>
        <v>253.53</v>
      </c>
      <c r="D387" s="1">
        <f>IFERROR(__xludf.DUMMYFUNCTION("""COMPUTED_VALUE"""),247.93)</f>
        <v>247.93</v>
      </c>
      <c r="E387" s="1">
        <f>IFERROR(__xludf.DUMMYFUNCTION("""COMPUTED_VALUE"""),252.38)</f>
        <v>252.38</v>
      </c>
      <c r="F387" s="1">
        <f>IFERROR(__xludf.DUMMYFUNCTION("""COMPUTED_VALUE"""),8148989.0)</f>
        <v>8148989</v>
      </c>
    </row>
    <row r="388">
      <c r="A388" s="2">
        <f>IFERROR(__xludf.DUMMYFUNCTION("""COMPUTED_VALUE"""),43663.66666666667)</f>
        <v>43663.66667</v>
      </c>
      <c r="B388" s="1">
        <f>IFERROR(__xludf.DUMMYFUNCTION("""COMPUTED_VALUE"""),255.67)</f>
        <v>255.67</v>
      </c>
      <c r="C388" s="1">
        <f>IFERROR(__xludf.DUMMYFUNCTION("""COMPUTED_VALUE"""),258.31)</f>
        <v>258.31</v>
      </c>
      <c r="D388" s="1">
        <f>IFERROR(__xludf.DUMMYFUNCTION("""COMPUTED_VALUE"""),253.35)</f>
        <v>253.35</v>
      </c>
      <c r="E388" s="1">
        <f>IFERROR(__xludf.DUMMYFUNCTION("""COMPUTED_VALUE"""),254.86)</f>
        <v>254.86</v>
      </c>
      <c r="F388" s="1">
        <f>IFERROR(__xludf.DUMMYFUNCTION("""COMPUTED_VALUE"""),9764727.0)</f>
        <v>9764727</v>
      </c>
    </row>
    <row r="389">
      <c r="A389" s="2">
        <f>IFERROR(__xludf.DUMMYFUNCTION("""COMPUTED_VALUE"""),43664.66666666667)</f>
        <v>43664.66667</v>
      </c>
      <c r="B389" s="1">
        <f>IFERROR(__xludf.DUMMYFUNCTION("""COMPUTED_VALUE"""),255.05)</f>
        <v>255.05</v>
      </c>
      <c r="C389" s="1">
        <f>IFERROR(__xludf.DUMMYFUNCTION("""COMPUTED_VALUE"""),255.75)</f>
        <v>255.75</v>
      </c>
      <c r="D389" s="1">
        <f>IFERROR(__xludf.DUMMYFUNCTION("""COMPUTED_VALUE"""),251.89)</f>
        <v>251.89</v>
      </c>
      <c r="E389" s="1">
        <f>IFERROR(__xludf.DUMMYFUNCTION("""COMPUTED_VALUE"""),253.54)</f>
        <v>253.54</v>
      </c>
      <c r="F389" s="1">
        <f>IFERROR(__xludf.DUMMYFUNCTION("""COMPUTED_VALUE"""),4764483.0)</f>
        <v>4764483</v>
      </c>
    </row>
    <row r="390">
      <c r="A390" s="2">
        <f>IFERROR(__xludf.DUMMYFUNCTION("""COMPUTED_VALUE"""),43665.66666666667)</f>
        <v>43665.66667</v>
      </c>
      <c r="B390" s="1">
        <f>IFERROR(__xludf.DUMMYFUNCTION("""COMPUTED_VALUE"""),255.69)</f>
        <v>255.69</v>
      </c>
      <c r="C390" s="1">
        <f>IFERROR(__xludf.DUMMYFUNCTION("""COMPUTED_VALUE"""),259.96)</f>
        <v>259.96</v>
      </c>
      <c r="D390" s="1">
        <f>IFERROR(__xludf.DUMMYFUNCTION("""COMPUTED_VALUE"""),254.62)</f>
        <v>254.62</v>
      </c>
      <c r="E390" s="1">
        <f>IFERROR(__xludf.DUMMYFUNCTION("""COMPUTED_VALUE"""),258.18)</f>
        <v>258.18</v>
      </c>
      <c r="F390" s="1">
        <f>IFERROR(__xludf.DUMMYFUNCTION("""COMPUTED_VALUE"""),7048410.0)</f>
        <v>7048410</v>
      </c>
    </row>
    <row r="391">
      <c r="A391" s="2">
        <f>IFERROR(__xludf.DUMMYFUNCTION("""COMPUTED_VALUE"""),43668.66666666667)</f>
        <v>43668.66667</v>
      </c>
      <c r="B391" s="1">
        <f>IFERROR(__xludf.DUMMYFUNCTION("""COMPUTED_VALUE"""),258.75)</f>
        <v>258.75</v>
      </c>
      <c r="C391" s="1">
        <f>IFERROR(__xludf.DUMMYFUNCTION("""COMPUTED_VALUE"""),262.15)</f>
        <v>262.15</v>
      </c>
      <c r="D391" s="1">
        <f>IFERROR(__xludf.DUMMYFUNCTION("""COMPUTED_VALUE"""),254.19)</f>
        <v>254.19</v>
      </c>
      <c r="E391" s="1">
        <f>IFERROR(__xludf.DUMMYFUNCTION("""COMPUTED_VALUE"""),255.68)</f>
        <v>255.68</v>
      </c>
      <c r="F391" s="1">
        <f>IFERROR(__xludf.DUMMYFUNCTION("""COMPUTED_VALUE"""),6846273.0)</f>
        <v>6846273</v>
      </c>
    </row>
    <row r="392">
      <c r="A392" s="2">
        <f>IFERROR(__xludf.DUMMYFUNCTION("""COMPUTED_VALUE"""),43669.66666666667)</f>
        <v>43669.66667</v>
      </c>
      <c r="B392" s="1">
        <f>IFERROR(__xludf.DUMMYFUNCTION("""COMPUTED_VALUE"""),256.71)</f>
        <v>256.71</v>
      </c>
      <c r="C392" s="1">
        <f>IFERROR(__xludf.DUMMYFUNCTION("""COMPUTED_VALUE"""),260.48)</f>
        <v>260.48</v>
      </c>
      <c r="D392" s="1">
        <f>IFERROR(__xludf.DUMMYFUNCTION("""COMPUTED_VALUE"""),254.5)</f>
        <v>254.5</v>
      </c>
      <c r="E392" s="1">
        <f>IFERROR(__xludf.DUMMYFUNCTION("""COMPUTED_VALUE"""),260.17)</f>
        <v>260.17</v>
      </c>
      <c r="F392" s="1">
        <f>IFERROR(__xludf.DUMMYFUNCTION("""COMPUTED_VALUE"""),5023121.0)</f>
        <v>5023121</v>
      </c>
    </row>
    <row r="393">
      <c r="A393" s="2">
        <f>IFERROR(__xludf.DUMMYFUNCTION("""COMPUTED_VALUE"""),43670.66666666667)</f>
        <v>43670.66667</v>
      </c>
      <c r="B393" s="1">
        <f>IFERROR(__xludf.DUMMYFUNCTION("""COMPUTED_VALUE"""),259.17)</f>
        <v>259.17</v>
      </c>
      <c r="C393" s="1">
        <f>IFERROR(__xludf.DUMMYFUNCTION("""COMPUTED_VALUE"""),266.07)</f>
        <v>266.07</v>
      </c>
      <c r="D393" s="1">
        <f>IFERROR(__xludf.DUMMYFUNCTION("""COMPUTED_VALUE"""),258.16)</f>
        <v>258.16</v>
      </c>
      <c r="E393" s="1">
        <f>IFERROR(__xludf.DUMMYFUNCTION("""COMPUTED_VALUE"""),264.88)</f>
        <v>264.88</v>
      </c>
      <c r="F393" s="1">
        <f>IFERROR(__xludf.DUMMYFUNCTION("""COMPUTED_VALUE"""),1.1072835E7)</f>
        <v>11072835</v>
      </c>
    </row>
    <row r="394">
      <c r="A394" s="2">
        <f>IFERROR(__xludf.DUMMYFUNCTION("""COMPUTED_VALUE"""),43671.66666666667)</f>
        <v>43671.66667</v>
      </c>
      <c r="B394" s="1">
        <f>IFERROR(__xludf.DUMMYFUNCTION("""COMPUTED_VALUE"""),233.5)</f>
        <v>233.5</v>
      </c>
      <c r="C394" s="1">
        <f>IFERROR(__xludf.DUMMYFUNCTION("""COMPUTED_VALUE"""),234.5)</f>
        <v>234.5</v>
      </c>
      <c r="D394" s="1">
        <f>IFERROR(__xludf.DUMMYFUNCTION("""COMPUTED_VALUE"""),225.55)</f>
        <v>225.55</v>
      </c>
      <c r="E394" s="1">
        <f>IFERROR(__xludf.DUMMYFUNCTION("""COMPUTED_VALUE"""),228.82)</f>
        <v>228.82</v>
      </c>
      <c r="F394" s="1">
        <f>IFERROR(__xludf.DUMMYFUNCTION("""COMPUTED_VALUE"""),2.2418252E7)</f>
        <v>22418252</v>
      </c>
    </row>
    <row r="395">
      <c r="A395" s="2">
        <f>IFERROR(__xludf.DUMMYFUNCTION("""COMPUTED_VALUE"""),43672.66666666667)</f>
        <v>43672.66667</v>
      </c>
      <c r="B395" s="1">
        <f>IFERROR(__xludf.DUMMYFUNCTION("""COMPUTED_VALUE"""),226.92)</f>
        <v>226.92</v>
      </c>
      <c r="C395" s="1">
        <f>IFERROR(__xludf.DUMMYFUNCTION("""COMPUTED_VALUE"""),230.26)</f>
        <v>230.26</v>
      </c>
      <c r="D395" s="1">
        <f>IFERROR(__xludf.DUMMYFUNCTION("""COMPUTED_VALUE"""),222.25)</f>
        <v>222.25</v>
      </c>
      <c r="E395" s="1">
        <f>IFERROR(__xludf.DUMMYFUNCTION("""COMPUTED_VALUE"""),228.04)</f>
        <v>228.04</v>
      </c>
      <c r="F395" s="1">
        <f>IFERROR(__xludf.DUMMYFUNCTION("""COMPUTED_VALUE"""),1.0027697E7)</f>
        <v>10027697</v>
      </c>
    </row>
    <row r="396">
      <c r="A396" s="2">
        <f>IFERROR(__xludf.DUMMYFUNCTION("""COMPUTED_VALUE"""),43675.66666666667)</f>
        <v>43675.66667</v>
      </c>
      <c r="B396" s="1">
        <f>IFERROR(__xludf.DUMMYFUNCTION("""COMPUTED_VALUE"""),227.09)</f>
        <v>227.09</v>
      </c>
      <c r="C396" s="1">
        <f>IFERROR(__xludf.DUMMYFUNCTION("""COMPUTED_VALUE"""),235.94)</f>
        <v>235.94</v>
      </c>
      <c r="D396" s="1">
        <f>IFERROR(__xludf.DUMMYFUNCTION("""COMPUTED_VALUE"""),226.03)</f>
        <v>226.03</v>
      </c>
      <c r="E396" s="1">
        <f>IFERROR(__xludf.DUMMYFUNCTION("""COMPUTED_VALUE"""),235.77)</f>
        <v>235.77</v>
      </c>
      <c r="F396" s="1">
        <f>IFERROR(__xludf.DUMMYFUNCTION("""COMPUTED_VALUE"""),9273331.0)</f>
        <v>9273331</v>
      </c>
    </row>
    <row r="397">
      <c r="A397" s="2">
        <f>IFERROR(__xludf.DUMMYFUNCTION("""COMPUTED_VALUE"""),43676.66666666667)</f>
        <v>43676.66667</v>
      </c>
      <c r="B397" s="1">
        <f>IFERROR(__xludf.DUMMYFUNCTION("""COMPUTED_VALUE"""),232.9)</f>
        <v>232.9</v>
      </c>
      <c r="C397" s="1">
        <f>IFERROR(__xludf.DUMMYFUNCTION("""COMPUTED_VALUE"""),243.36)</f>
        <v>243.36</v>
      </c>
      <c r="D397" s="1">
        <f>IFERROR(__xludf.DUMMYFUNCTION("""COMPUTED_VALUE"""),232.18)</f>
        <v>232.18</v>
      </c>
      <c r="E397" s="1">
        <f>IFERROR(__xludf.DUMMYFUNCTION("""COMPUTED_VALUE"""),242.26)</f>
        <v>242.26</v>
      </c>
      <c r="F397" s="1">
        <f>IFERROR(__xludf.DUMMYFUNCTION("""COMPUTED_VALUE"""),8109014.0)</f>
        <v>8109014</v>
      </c>
    </row>
    <row r="398">
      <c r="A398" s="2">
        <f>IFERROR(__xludf.DUMMYFUNCTION("""COMPUTED_VALUE"""),43677.66666666667)</f>
        <v>43677.66667</v>
      </c>
      <c r="B398" s="1">
        <f>IFERROR(__xludf.DUMMYFUNCTION("""COMPUTED_VALUE"""),243.0)</f>
        <v>243</v>
      </c>
      <c r="C398" s="1">
        <f>IFERROR(__xludf.DUMMYFUNCTION("""COMPUTED_VALUE"""),246.68)</f>
        <v>246.68</v>
      </c>
      <c r="D398" s="1">
        <f>IFERROR(__xludf.DUMMYFUNCTION("""COMPUTED_VALUE"""),236.65)</f>
        <v>236.65</v>
      </c>
      <c r="E398" s="1">
        <f>IFERROR(__xludf.DUMMYFUNCTION("""COMPUTED_VALUE"""),241.61)</f>
        <v>241.61</v>
      </c>
      <c r="F398" s="1">
        <f>IFERROR(__xludf.DUMMYFUNCTION("""COMPUTED_VALUE"""),9178208.0)</f>
        <v>9178208</v>
      </c>
    </row>
    <row r="399">
      <c r="A399" s="2">
        <f>IFERROR(__xludf.DUMMYFUNCTION("""COMPUTED_VALUE"""),43678.66666666667)</f>
        <v>43678.66667</v>
      </c>
      <c r="B399" s="1">
        <f>IFERROR(__xludf.DUMMYFUNCTION("""COMPUTED_VALUE"""),242.65)</f>
        <v>242.65</v>
      </c>
      <c r="C399" s="1">
        <f>IFERROR(__xludf.DUMMYFUNCTION("""COMPUTED_VALUE"""),244.51)</f>
        <v>244.51</v>
      </c>
      <c r="D399" s="1">
        <f>IFERROR(__xludf.DUMMYFUNCTION("""COMPUTED_VALUE"""),231.77)</f>
        <v>231.77</v>
      </c>
      <c r="E399" s="1">
        <f>IFERROR(__xludf.DUMMYFUNCTION("""COMPUTED_VALUE"""),233.85)</f>
        <v>233.85</v>
      </c>
      <c r="F399" s="1">
        <f>IFERROR(__xludf.DUMMYFUNCTION("""COMPUTED_VALUE"""),8259516.0)</f>
        <v>8259516</v>
      </c>
    </row>
    <row r="400">
      <c r="A400" s="2">
        <f>IFERROR(__xludf.DUMMYFUNCTION("""COMPUTED_VALUE"""),43679.66666666667)</f>
        <v>43679.66667</v>
      </c>
      <c r="B400" s="1">
        <f>IFERROR(__xludf.DUMMYFUNCTION("""COMPUTED_VALUE"""),231.35)</f>
        <v>231.35</v>
      </c>
      <c r="C400" s="1">
        <f>IFERROR(__xludf.DUMMYFUNCTION("""COMPUTED_VALUE"""),236.27)</f>
        <v>236.27</v>
      </c>
      <c r="D400" s="1">
        <f>IFERROR(__xludf.DUMMYFUNCTION("""COMPUTED_VALUE"""),229.23)</f>
        <v>229.23</v>
      </c>
      <c r="E400" s="1">
        <f>IFERROR(__xludf.DUMMYFUNCTION("""COMPUTED_VALUE"""),234.34)</f>
        <v>234.34</v>
      </c>
      <c r="F400" s="1">
        <f>IFERROR(__xludf.DUMMYFUNCTION("""COMPUTED_VALUE"""),6136481.0)</f>
        <v>6136481</v>
      </c>
    </row>
    <row r="401">
      <c r="A401" s="2">
        <f>IFERROR(__xludf.DUMMYFUNCTION("""COMPUTED_VALUE"""),43682.66666666667)</f>
        <v>43682.66667</v>
      </c>
      <c r="B401" s="1">
        <f>IFERROR(__xludf.DUMMYFUNCTION("""COMPUTED_VALUE"""),229.6)</f>
        <v>229.6</v>
      </c>
      <c r="C401" s="1">
        <f>IFERROR(__xludf.DUMMYFUNCTION("""COMPUTED_VALUE"""),231.37)</f>
        <v>231.37</v>
      </c>
      <c r="D401" s="1">
        <f>IFERROR(__xludf.DUMMYFUNCTION("""COMPUTED_VALUE"""),225.78)</f>
        <v>225.78</v>
      </c>
      <c r="E401" s="1">
        <f>IFERROR(__xludf.DUMMYFUNCTION("""COMPUTED_VALUE"""),228.32)</f>
        <v>228.32</v>
      </c>
      <c r="F401" s="1">
        <f>IFERROR(__xludf.DUMMYFUNCTION("""COMPUTED_VALUE"""),7028279.0)</f>
        <v>7028279</v>
      </c>
    </row>
    <row r="402">
      <c r="A402" s="2">
        <f>IFERROR(__xludf.DUMMYFUNCTION("""COMPUTED_VALUE"""),43683.66666666667)</f>
        <v>43683.66667</v>
      </c>
      <c r="B402" s="1">
        <f>IFERROR(__xludf.DUMMYFUNCTION("""COMPUTED_VALUE"""),231.88)</f>
        <v>231.88</v>
      </c>
      <c r="C402" s="1">
        <f>IFERROR(__xludf.DUMMYFUNCTION("""COMPUTED_VALUE"""),232.5)</f>
        <v>232.5</v>
      </c>
      <c r="D402" s="1">
        <f>IFERROR(__xludf.DUMMYFUNCTION("""COMPUTED_VALUE"""),225.75)</f>
        <v>225.75</v>
      </c>
      <c r="E402" s="1">
        <f>IFERROR(__xludf.DUMMYFUNCTION("""COMPUTED_VALUE"""),230.75)</f>
        <v>230.75</v>
      </c>
      <c r="F402" s="1">
        <f>IFERROR(__xludf.DUMMYFUNCTION("""COMPUTED_VALUE"""),5564200.0)</f>
        <v>5564200</v>
      </c>
    </row>
    <row r="403">
      <c r="A403" s="2">
        <f>IFERROR(__xludf.DUMMYFUNCTION("""COMPUTED_VALUE"""),43684.66666666667)</f>
        <v>43684.66667</v>
      </c>
      <c r="B403" s="1">
        <f>IFERROR(__xludf.DUMMYFUNCTION("""COMPUTED_VALUE"""),226.5)</f>
        <v>226.5</v>
      </c>
      <c r="C403" s="1">
        <f>IFERROR(__xludf.DUMMYFUNCTION("""COMPUTED_VALUE"""),233.57)</f>
        <v>233.57</v>
      </c>
      <c r="D403" s="1">
        <f>IFERROR(__xludf.DUMMYFUNCTION("""COMPUTED_VALUE"""),225.8)</f>
        <v>225.8</v>
      </c>
      <c r="E403" s="1">
        <f>IFERROR(__xludf.DUMMYFUNCTION("""COMPUTED_VALUE"""),233.42)</f>
        <v>233.42</v>
      </c>
      <c r="F403" s="1">
        <f>IFERROR(__xludf.DUMMYFUNCTION("""COMPUTED_VALUE"""),4776500.0)</f>
        <v>4776500</v>
      </c>
    </row>
    <row r="404">
      <c r="A404" s="2">
        <f>IFERROR(__xludf.DUMMYFUNCTION("""COMPUTED_VALUE"""),43685.66666666667)</f>
        <v>43685.66667</v>
      </c>
      <c r="B404" s="1">
        <f>IFERROR(__xludf.DUMMYFUNCTION("""COMPUTED_VALUE"""),234.45)</f>
        <v>234.45</v>
      </c>
      <c r="C404" s="1">
        <f>IFERROR(__xludf.DUMMYFUNCTION("""COMPUTED_VALUE"""),239.8)</f>
        <v>239.8</v>
      </c>
      <c r="D404" s="1">
        <f>IFERROR(__xludf.DUMMYFUNCTION("""COMPUTED_VALUE"""),232.65)</f>
        <v>232.65</v>
      </c>
      <c r="E404" s="1">
        <f>IFERROR(__xludf.DUMMYFUNCTION("""COMPUTED_VALUE"""),238.3)</f>
        <v>238.3</v>
      </c>
      <c r="F404" s="1">
        <f>IFERROR(__xludf.DUMMYFUNCTION("""COMPUTED_VALUE"""),5274349.0)</f>
        <v>5274349</v>
      </c>
    </row>
    <row r="405">
      <c r="A405" s="2">
        <f>IFERROR(__xludf.DUMMYFUNCTION("""COMPUTED_VALUE"""),43686.66666666667)</f>
        <v>43686.66667</v>
      </c>
      <c r="B405" s="1">
        <f>IFERROR(__xludf.DUMMYFUNCTION("""COMPUTED_VALUE"""),236.05)</f>
        <v>236.05</v>
      </c>
      <c r="C405" s="1">
        <f>IFERROR(__xludf.DUMMYFUNCTION("""COMPUTED_VALUE"""),238.96)</f>
        <v>238.96</v>
      </c>
      <c r="D405" s="1">
        <f>IFERROR(__xludf.DUMMYFUNCTION("""COMPUTED_VALUE"""),233.81)</f>
        <v>233.81</v>
      </c>
      <c r="E405" s="1">
        <f>IFERROR(__xludf.DUMMYFUNCTION("""COMPUTED_VALUE"""),235.01)</f>
        <v>235.01</v>
      </c>
      <c r="F405" s="1">
        <f>IFERROR(__xludf.DUMMYFUNCTION("""COMPUTED_VALUE"""),3898244.0)</f>
        <v>3898244</v>
      </c>
    </row>
    <row r="406">
      <c r="A406" s="2">
        <f>IFERROR(__xludf.DUMMYFUNCTION("""COMPUTED_VALUE"""),43689.66666666667)</f>
        <v>43689.66667</v>
      </c>
      <c r="B406" s="1">
        <f>IFERROR(__xludf.DUMMYFUNCTION("""COMPUTED_VALUE"""),232.99)</f>
        <v>232.99</v>
      </c>
      <c r="C406" s="1">
        <f>IFERROR(__xludf.DUMMYFUNCTION("""COMPUTED_VALUE"""),235.77)</f>
        <v>235.77</v>
      </c>
      <c r="D406" s="1">
        <f>IFERROR(__xludf.DUMMYFUNCTION("""COMPUTED_VALUE"""),228.75)</f>
        <v>228.75</v>
      </c>
      <c r="E406" s="1">
        <f>IFERROR(__xludf.DUMMYFUNCTION("""COMPUTED_VALUE"""),229.01)</f>
        <v>229.01</v>
      </c>
      <c r="F406" s="1">
        <f>IFERROR(__xludf.DUMMYFUNCTION("""COMPUTED_VALUE"""),4663937.0)</f>
        <v>4663937</v>
      </c>
    </row>
    <row r="407">
      <c r="A407" s="2">
        <f>IFERROR(__xludf.DUMMYFUNCTION("""COMPUTED_VALUE"""),43690.66666666667)</f>
        <v>43690.66667</v>
      </c>
      <c r="B407" s="1">
        <f>IFERROR(__xludf.DUMMYFUNCTION("""COMPUTED_VALUE"""),228.81)</f>
        <v>228.81</v>
      </c>
      <c r="C407" s="1">
        <f>IFERROR(__xludf.DUMMYFUNCTION("""COMPUTED_VALUE"""),236.0)</f>
        <v>236</v>
      </c>
      <c r="D407" s="1">
        <f>IFERROR(__xludf.DUMMYFUNCTION("""COMPUTED_VALUE"""),227.55)</f>
        <v>227.55</v>
      </c>
      <c r="E407" s="1">
        <f>IFERROR(__xludf.DUMMYFUNCTION("""COMPUTED_VALUE"""),235.0)</f>
        <v>235</v>
      </c>
      <c r="F407" s="1">
        <f>IFERROR(__xludf.DUMMYFUNCTION("""COMPUTED_VALUE"""),4868998.0)</f>
        <v>4868998</v>
      </c>
    </row>
    <row r="408">
      <c r="A408" s="2">
        <f>IFERROR(__xludf.DUMMYFUNCTION("""COMPUTED_VALUE"""),43691.66666666667)</f>
        <v>43691.66667</v>
      </c>
      <c r="B408" s="1">
        <f>IFERROR(__xludf.DUMMYFUNCTION("""COMPUTED_VALUE"""),231.21)</f>
        <v>231.21</v>
      </c>
      <c r="C408" s="1">
        <f>IFERROR(__xludf.DUMMYFUNCTION("""COMPUTED_VALUE"""),231.5)</f>
        <v>231.5</v>
      </c>
      <c r="D408" s="1">
        <f>IFERROR(__xludf.DUMMYFUNCTION("""COMPUTED_VALUE"""),216.69)</f>
        <v>216.69</v>
      </c>
      <c r="E408" s="1">
        <f>IFERROR(__xludf.DUMMYFUNCTION("""COMPUTED_VALUE"""),219.62)</f>
        <v>219.62</v>
      </c>
      <c r="F408" s="1">
        <f>IFERROR(__xludf.DUMMYFUNCTION("""COMPUTED_VALUE"""),9562591.0)</f>
        <v>9562591</v>
      </c>
    </row>
    <row r="409">
      <c r="A409" s="2">
        <f>IFERROR(__xludf.DUMMYFUNCTION("""COMPUTED_VALUE"""),43692.66666666667)</f>
        <v>43692.66667</v>
      </c>
      <c r="B409" s="1">
        <f>IFERROR(__xludf.DUMMYFUNCTION("""COMPUTED_VALUE"""),220.86)</f>
        <v>220.86</v>
      </c>
      <c r="C409" s="1">
        <f>IFERROR(__xludf.DUMMYFUNCTION("""COMPUTED_VALUE"""),221.56)</f>
        <v>221.56</v>
      </c>
      <c r="D409" s="1">
        <f>IFERROR(__xludf.DUMMYFUNCTION("""COMPUTED_VALUE"""),211.55)</f>
        <v>211.55</v>
      </c>
      <c r="E409" s="1">
        <f>IFERROR(__xludf.DUMMYFUNCTION("""COMPUTED_VALUE"""),215.64)</f>
        <v>215.64</v>
      </c>
      <c r="F409" s="1">
        <f>IFERROR(__xludf.DUMMYFUNCTION("""COMPUTED_VALUE"""),8231952.0)</f>
        <v>8231952</v>
      </c>
    </row>
    <row r="410">
      <c r="A410" s="2">
        <f>IFERROR(__xludf.DUMMYFUNCTION("""COMPUTED_VALUE"""),43693.66666666667)</f>
        <v>43693.66667</v>
      </c>
      <c r="B410" s="1">
        <f>IFERROR(__xludf.DUMMYFUNCTION("""COMPUTED_VALUE"""),216.66)</f>
        <v>216.66</v>
      </c>
      <c r="C410" s="1">
        <f>IFERROR(__xludf.DUMMYFUNCTION("""COMPUTED_VALUE"""),222.24)</f>
        <v>222.24</v>
      </c>
      <c r="D410" s="1">
        <f>IFERROR(__xludf.DUMMYFUNCTION("""COMPUTED_VALUE"""),216.02)</f>
        <v>216.02</v>
      </c>
      <c r="E410" s="1">
        <f>IFERROR(__xludf.DUMMYFUNCTION("""COMPUTED_VALUE"""),219.94)</f>
        <v>219.94</v>
      </c>
      <c r="F410" s="1">
        <f>IFERROR(__xludf.DUMMYFUNCTION("""COMPUTED_VALUE"""),5207376.0)</f>
        <v>5207376</v>
      </c>
    </row>
    <row r="411">
      <c r="A411" s="2">
        <f>IFERROR(__xludf.DUMMYFUNCTION("""COMPUTED_VALUE"""),43696.66666666667)</f>
        <v>43696.66667</v>
      </c>
      <c r="B411" s="1">
        <f>IFERROR(__xludf.DUMMYFUNCTION("""COMPUTED_VALUE"""),224.21)</f>
        <v>224.21</v>
      </c>
      <c r="C411" s="1">
        <f>IFERROR(__xludf.DUMMYFUNCTION("""COMPUTED_VALUE"""),227.83)</f>
        <v>227.83</v>
      </c>
      <c r="D411" s="1">
        <f>IFERROR(__xludf.DUMMYFUNCTION("""COMPUTED_VALUE"""),221.7)</f>
        <v>221.7</v>
      </c>
      <c r="E411" s="1">
        <f>IFERROR(__xludf.DUMMYFUNCTION("""COMPUTED_VALUE"""),226.83)</f>
        <v>226.83</v>
      </c>
      <c r="F411" s="1">
        <f>IFERROR(__xludf.DUMMYFUNCTION("""COMPUTED_VALUE"""),5311748.0)</f>
        <v>5311748</v>
      </c>
    </row>
    <row r="412">
      <c r="A412" s="2">
        <f>IFERROR(__xludf.DUMMYFUNCTION("""COMPUTED_VALUE"""),43697.66666666667)</f>
        <v>43697.66667</v>
      </c>
      <c r="B412" s="1">
        <f>IFERROR(__xludf.DUMMYFUNCTION("""COMPUTED_VALUE"""),227.62)</f>
        <v>227.62</v>
      </c>
      <c r="C412" s="1">
        <f>IFERROR(__xludf.DUMMYFUNCTION("""COMPUTED_VALUE"""),229.09)</f>
        <v>229.09</v>
      </c>
      <c r="D412" s="1">
        <f>IFERROR(__xludf.DUMMYFUNCTION("""COMPUTED_VALUE"""),224.54)</f>
        <v>224.54</v>
      </c>
      <c r="E412" s="1">
        <f>IFERROR(__xludf.DUMMYFUNCTION("""COMPUTED_VALUE"""),225.86)</f>
        <v>225.86</v>
      </c>
      <c r="F412" s="1">
        <f>IFERROR(__xludf.DUMMYFUNCTION("""COMPUTED_VALUE"""),4170527.0)</f>
        <v>4170527</v>
      </c>
    </row>
    <row r="413">
      <c r="A413" s="2">
        <f>IFERROR(__xludf.DUMMYFUNCTION("""COMPUTED_VALUE"""),43698.66666666667)</f>
        <v>43698.66667</v>
      </c>
      <c r="B413" s="1">
        <f>IFERROR(__xludf.DUMMYFUNCTION("""COMPUTED_VALUE"""),222.01)</f>
        <v>222.01</v>
      </c>
      <c r="C413" s="1">
        <f>IFERROR(__xludf.DUMMYFUNCTION("""COMPUTED_VALUE"""),223.22)</f>
        <v>223.22</v>
      </c>
      <c r="D413" s="1">
        <f>IFERROR(__xludf.DUMMYFUNCTION("""COMPUTED_VALUE"""),217.6)</f>
        <v>217.6</v>
      </c>
      <c r="E413" s="1">
        <f>IFERROR(__xludf.DUMMYFUNCTION("""COMPUTED_VALUE"""),220.83)</f>
        <v>220.83</v>
      </c>
      <c r="F413" s="1">
        <f>IFERROR(__xludf.DUMMYFUNCTION("""COMPUTED_VALUE"""),7799744.0)</f>
        <v>7799744</v>
      </c>
    </row>
    <row r="414">
      <c r="A414" s="2">
        <f>IFERROR(__xludf.DUMMYFUNCTION("""COMPUTED_VALUE"""),43699.66666666667)</f>
        <v>43699.66667</v>
      </c>
      <c r="B414" s="1">
        <f>IFERROR(__xludf.DUMMYFUNCTION("""COMPUTED_VALUE"""),222.8)</f>
        <v>222.8</v>
      </c>
      <c r="C414" s="1">
        <f>IFERROR(__xludf.DUMMYFUNCTION("""COMPUTED_VALUE"""),225.4)</f>
        <v>225.4</v>
      </c>
      <c r="D414" s="1">
        <f>IFERROR(__xludf.DUMMYFUNCTION("""COMPUTED_VALUE"""),218.22)</f>
        <v>218.22</v>
      </c>
      <c r="E414" s="1">
        <f>IFERROR(__xludf.DUMMYFUNCTION("""COMPUTED_VALUE"""),222.15)</f>
        <v>222.15</v>
      </c>
      <c r="F414" s="1">
        <f>IFERROR(__xludf.DUMMYFUNCTION("""COMPUTED_VALUE"""),6564964.0)</f>
        <v>6564964</v>
      </c>
    </row>
    <row r="415">
      <c r="A415" s="2">
        <f>IFERROR(__xludf.DUMMYFUNCTION("""COMPUTED_VALUE"""),43700.66666666667)</f>
        <v>43700.66667</v>
      </c>
      <c r="B415" s="1">
        <f>IFERROR(__xludf.DUMMYFUNCTION("""COMPUTED_VALUE"""),219.97)</f>
        <v>219.97</v>
      </c>
      <c r="C415" s="1">
        <f>IFERROR(__xludf.DUMMYFUNCTION("""COMPUTED_VALUE"""),221.17)</f>
        <v>221.17</v>
      </c>
      <c r="D415" s="1">
        <f>IFERROR(__xludf.DUMMYFUNCTION("""COMPUTED_VALUE"""),211.0)</f>
        <v>211</v>
      </c>
      <c r="E415" s="1">
        <f>IFERROR(__xludf.DUMMYFUNCTION("""COMPUTED_VALUE"""),211.4)</f>
        <v>211.4</v>
      </c>
      <c r="F415" s="1">
        <f>IFERROR(__xludf.DUMMYFUNCTION("""COMPUTED_VALUE"""),8559704.0)</f>
        <v>8559704</v>
      </c>
    </row>
    <row r="416">
      <c r="A416" s="2">
        <f>IFERROR(__xludf.DUMMYFUNCTION("""COMPUTED_VALUE"""),43703.66666666667)</f>
        <v>43703.66667</v>
      </c>
      <c r="B416" s="1">
        <f>IFERROR(__xludf.DUMMYFUNCTION("""COMPUTED_VALUE"""),213.6)</f>
        <v>213.6</v>
      </c>
      <c r="C416" s="1">
        <f>IFERROR(__xludf.DUMMYFUNCTION("""COMPUTED_VALUE"""),215.02)</f>
        <v>215.02</v>
      </c>
      <c r="D416" s="1">
        <f>IFERROR(__xludf.DUMMYFUNCTION("""COMPUTED_VALUE"""),211.54)</f>
        <v>211.54</v>
      </c>
      <c r="E416" s="1">
        <f>IFERROR(__xludf.DUMMYFUNCTION("""COMPUTED_VALUE"""),215.0)</f>
        <v>215</v>
      </c>
      <c r="F416" s="1">
        <f>IFERROR(__xludf.DUMMYFUNCTION("""COMPUTED_VALUE"""),5054414.0)</f>
        <v>5054414</v>
      </c>
    </row>
    <row r="417">
      <c r="A417" s="2">
        <f>IFERROR(__xludf.DUMMYFUNCTION("""COMPUTED_VALUE"""),43704.66666666667)</f>
        <v>43704.66667</v>
      </c>
      <c r="B417" s="1">
        <f>IFERROR(__xludf.DUMMYFUNCTION("""COMPUTED_VALUE"""),215.74)</f>
        <v>215.74</v>
      </c>
      <c r="C417" s="1">
        <f>IFERROR(__xludf.DUMMYFUNCTION("""COMPUTED_VALUE"""),218.8)</f>
        <v>218.8</v>
      </c>
      <c r="D417" s="1">
        <f>IFERROR(__xludf.DUMMYFUNCTION("""COMPUTED_VALUE"""),212.03)</f>
        <v>212.03</v>
      </c>
      <c r="E417" s="1">
        <f>IFERROR(__xludf.DUMMYFUNCTION("""COMPUTED_VALUE"""),214.08)</f>
        <v>214.08</v>
      </c>
      <c r="F417" s="1">
        <f>IFERROR(__xludf.DUMMYFUNCTION("""COMPUTED_VALUE"""),5420727.0)</f>
        <v>5420727</v>
      </c>
    </row>
    <row r="418">
      <c r="A418" s="2">
        <f>IFERROR(__xludf.DUMMYFUNCTION("""COMPUTED_VALUE"""),43705.66666666667)</f>
        <v>43705.66667</v>
      </c>
      <c r="B418" s="1">
        <f>IFERROR(__xludf.DUMMYFUNCTION("""COMPUTED_VALUE"""),213.69)</f>
        <v>213.69</v>
      </c>
      <c r="C418" s="1">
        <f>IFERROR(__xludf.DUMMYFUNCTION("""COMPUTED_VALUE"""),217.25)</f>
        <v>217.25</v>
      </c>
      <c r="D418" s="1">
        <f>IFERROR(__xludf.DUMMYFUNCTION("""COMPUTED_VALUE"""),212.31)</f>
        <v>212.31</v>
      </c>
      <c r="E418" s="1">
        <f>IFERROR(__xludf.DUMMYFUNCTION("""COMPUTED_VALUE"""),215.59)</f>
        <v>215.59</v>
      </c>
      <c r="F418" s="1">
        <f>IFERROR(__xludf.DUMMYFUNCTION("""COMPUTED_VALUE"""),3238625.0)</f>
        <v>3238625</v>
      </c>
    </row>
    <row r="419">
      <c r="A419" s="2">
        <f>IFERROR(__xludf.DUMMYFUNCTION("""COMPUTED_VALUE"""),43706.66666666667)</f>
        <v>43706.66667</v>
      </c>
      <c r="B419" s="1">
        <f>IFERROR(__xludf.DUMMYFUNCTION("""COMPUTED_VALUE"""),219.0)</f>
        <v>219</v>
      </c>
      <c r="C419" s="1">
        <f>IFERROR(__xludf.DUMMYFUNCTION("""COMPUTED_VALUE"""),223.4)</f>
        <v>223.4</v>
      </c>
      <c r="D419" s="1">
        <f>IFERROR(__xludf.DUMMYFUNCTION("""COMPUTED_VALUE"""),218.0)</f>
        <v>218</v>
      </c>
      <c r="E419" s="1">
        <f>IFERROR(__xludf.DUMMYFUNCTION("""COMPUTED_VALUE"""),221.71)</f>
        <v>221.71</v>
      </c>
      <c r="F419" s="1">
        <f>IFERROR(__xludf.DUMMYFUNCTION("""COMPUTED_VALUE"""),5183104.0)</f>
        <v>5183104</v>
      </c>
    </row>
    <row r="420">
      <c r="A420" s="2">
        <f>IFERROR(__xludf.DUMMYFUNCTION("""COMPUTED_VALUE"""),43707.66666666667)</f>
        <v>43707.66667</v>
      </c>
      <c r="B420" s="1">
        <f>IFERROR(__xludf.DUMMYFUNCTION("""COMPUTED_VALUE"""),229.15)</f>
        <v>229.15</v>
      </c>
      <c r="C420" s="1">
        <f>IFERROR(__xludf.DUMMYFUNCTION("""COMPUTED_VALUE"""),232.44)</f>
        <v>232.44</v>
      </c>
      <c r="D420" s="1">
        <f>IFERROR(__xludf.DUMMYFUNCTION("""COMPUTED_VALUE"""),224.21)</f>
        <v>224.21</v>
      </c>
      <c r="E420" s="1">
        <f>IFERROR(__xludf.DUMMYFUNCTION("""COMPUTED_VALUE"""),225.61)</f>
        <v>225.61</v>
      </c>
      <c r="F420" s="1">
        <f>IFERROR(__xludf.DUMMYFUNCTION("""COMPUTED_VALUE"""),9327775.0)</f>
        <v>9327775</v>
      </c>
    </row>
    <row r="421">
      <c r="A421" s="2">
        <f>IFERROR(__xludf.DUMMYFUNCTION("""COMPUTED_VALUE"""),43711.66666666667)</f>
        <v>43711.66667</v>
      </c>
      <c r="B421" s="1">
        <f>IFERROR(__xludf.DUMMYFUNCTION("""COMPUTED_VALUE"""),224.08)</f>
        <v>224.08</v>
      </c>
      <c r="C421" s="1">
        <f>IFERROR(__xludf.DUMMYFUNCTION("""COMPUTED_VALUE"""),228.95)</f>
        <v>228.95</v>
      </c>
      <c r="D421" s="1">
        <f>IFERROR(__xludf.DUMMYFUNCTION("""COMPUTED_VALUE"""),223.16)</f>
        <v>223.16</v>
      </c>
      <c r="E421" s="1">
        <f>IFERROR(__xludf.DUMMYFUNCTION("""COMPUTED_VALUE"""),225.01)</f>
        <v>225.01</v>
      </c>
      <c r="F421" s="1">
        <f>IFERROR(__xludf.DUMMYFUNCTION("""COMPUTED_VALUE"""),5360546.0)</f>
        <v>5360546</v>
      </c>
    </row>
    <row r="422">
      <c r="A422" s="2">
        <f>IFERROR(__xludf.DUMMYFUNCTION("""COMPUTED_VALUE"""),43712.66666666667)</f>
        <v>43712.66667</v>
      </c>
      <c r="B422" s="1">
        <f>IFERROR(__xludf.DUMMYFUNCTION("""COMPUTED_VALUE"""),226.89)</f>
        <v>226.89</v>
      </c>
      <c r="C422" s="1">
        <f>IFERROR(__xludf.DUMMYFUNCTION("""COMPUTED_VALUE"""),228.46)</f>
        <v>228.46</v>
      </c>
      <c r="D422" s="1">
        <f>IFERROR(__xludf.DUMMYFUNCTION("""COMPUTED_VALUE"""),219.21)</f>
        <v>219.21</v>
      </c>
      <c r="E422" s="1">
        <f>IFERROR(__xludf.DUMMYFUNCTION("""COMPUTED_VALUE"""),220.68)</f>
        <v>220.68</v>
      </c>
      <c r="F422" s="1">
        <f>IFERROR(__xludf.DUMMYFUNCTION("""COMPUTED_VALUE"""),5768696.0)</f>
        <v>5768696</v>
      </c>
    </row>
    <row r="423">
      <c r="A423" s="2">
        <f>IFERROR(__xludf.DUMMYFUNCTION("""COMPUTED_VALUE"""),43713.66666666667)</f>
        <v>43713.66667</v>
      </c>
      <c r="B423" s="1">
        <f>IFERROR(__xludf.DUMMYFUNCTION("""COMPUTED_VALUE"""),222.5)</f>
        <v>222.5</v>
      </c>
      <c r="C423" s="1">
        <f>IFERROR(__xludf.DUMMYFUNCTION("""COMPUTED_VALUE"""),229.8)</f>
        <v>229.8</v>
      </c>
      <c r="D423" s="1">
        <f>IFERROR(__xludf.DUMMYFUNCTION("""COMPUTED_VALUE"""),220.85)</f>
        <v>220.85</v>
      </c>
      <c r="E423" s="1">
        <f>IFERROR(__xludf.DUMMYFUNCTION("""COMPUTED_VALUE"""),229.58)</f>
        <v>229.58</v>
      </c>
      <c r="F423" s="1">
        <f>IFERROR(__xludf.DUMMYFUNCTION("""COMPUTED_VALUE"""),7403322.0)</f>
        <v>7403322</v>
      </c>
    </row>
    <row r="424">
      <c r="A424" s="2">
        <f>IFERROR(__xludf.DUMMYFUNCTION("""COMPUTED_VALUE"""),43714.66666666667)</f>
        <v>43714.66667</v>
      </c>
      <c r="B424" s="1">
        <f>IFERROR(__xludf.DUMMYFUNCTION("""COMPUTED_VALUE"""),227.2)</f>
        <v>227.2</v>
      </c>
      <c r="C424" s="1">
        <f>IFERROR(__xludf.DUMMYFUNCTION("""COMPUTED_VALUE"""),229.64)</f>
        <v>229.64</v>
      </c>
      <c r="D424" s="1">
        <f>IFERROR(__xludf.DUMMYFUNCTION("""COMPUTED_VALUE"""),225.17)</f>
        <v>225.17</v>
      </c>
      <c r="E424" s="1">
        <f>IFERROR(__xludf.DUMMYFUNCTION("""COMPUTED_VALUE"""),227.45)</f>
        <v>227.45</v>
      </c>
      <c r="F424" s="1">
        <f>IFERROR(__xludf.DUMMYFUNCTION("""COMPUTED_VALUE"""),4189372.0)</f>
        <v>4189372</v>
      </c>
    </row>
    <row r="425">
      <c r="A425" s="2">
        <f>IFERROR(__xludf.DUMMYFUNCTION("""COMPUTED_VALUE"""),43717.66666666667)</f>
        <v>43717.66667</v>
      </c>
      <c r="B425" s="1">
        <f>IFERROR(__xludf.DUMMYFUNCTION("""COMPUTED_VALUE"""),230.0)</f>
        <v>230</v>
      </c>
      <c r="C425" s="1">
        <f>IFERROR(__xludf.DUMMYFUNCTION("""COMPUTED_VALUE"""),233.76)</f>
        <v>233.76</v>
      </c>
      <c r="D425" s="1">
        <f>IFERROR(__xludf.DUMMYFUNCTION("""COMPUTED_VALUE"""),229.23)</f>
        <v>229.23</v>
      </c>
      <c r="E425" s="1">
        <f>IFERROR(__xludf.DUMMYFUNCTION("""COMPUTED_VALUE"""),231.79)</f>
        <v>231.79</v>
      </c>
      <c r="F425" s="1">
        <f>IFERROR(__xludf.DUMMYFUNCTION("""COMPUTED_VALUE"""),4802669.0)</f>
        <v>4802669</v>
      </c>
    </row>
    <row r="426">
      <c r="A426" s="2">
        <f>IFERROR(__xludf.DUMMYFUNCTION("""COMPUTED_VALUE"""),43718.66666666667)</f>
        <v>43718.66667</v>
      </c>
      <c r="B426" s="1">
        <f>IFERROR(__xludf.DUMMYFUNCTION("""COMPUTED_VALUE"""),230.8)</f>
        <v>230.8</v>
      </c>
      <c r="C426" s="1">
        <f>IFERROR(__xludf.DUMMYFUNCTION("""COMPUTED_VALUE"""),235.54)</f>
        <v>235.54</v>
      </c>
      <c r="D426" s="1">
        <f>IFERROR(__xludf.DUMMYFUNCTION("""COMPUTED_VALUE"""),228.94)</f>
        <v>228.94</v>
      </c>
      <c r="E426" s="1">
        <f>IFERROR(__xludf.DUMMYFUNCTION("""COMPUTED_VALUE"""),235.54)</f>
        <v>235.54</v>
      </c>
      <c r="F426" s="1">
        <f>IFERROR(__xludf.DUMMYFUNCTION("""COMPUTED_VALUE"""),4883714.0)</f>
        <v>4883714</v>
      </c>
    </row>
    <row r="427">
      <c r="A427" s="2">
        <f>IFERROR(__xludf.DUMMYFUNCTION("""COMPUTED_VALUE"""),43719.66666666667)</f>
        <v>43719.66667</v>
      </c>
      <c r="B427" s="1">
        <f>IFERROR(__xludf.DUMMYFUNCTION("""COMPUTED_VALUE"""),237.38)</f>
        <v>237.38</v>
      </c>
      <c r="C427" s="1">
        <f>IFERROR(__xludf.DUMMYFUNCTION("""COMPUTED_VALUE"""),248.17)</f>
        <v>248.17</v>
      </c>
      <c r="D427" s="1">
        <f>IFERROR(__xludf.DUMMYFUNCTION("""COMPUTED_VALUE"""),236.0)</f>
        <v>236</v>
      </c>
      <c r="E427" s="1">
        <f>IFERROR(__xludf.DUMMYFUNCTION("""COMPUTED_VALUE"""),247.1)</f>
        <v>247.1</v>
      </c>
      <c r="F427" s="1">
        <f>IFERROR(__xludf.DUMMYFUNCTION("""COMPUTED_VALUE"""),1.0042777E7)</f>
        <v>10042777</v>
      </c>
    </row>
    <row r="428">
      <c r="A428" s="2">
        <f>IFERROR(__xludf.DUMMYFUNCTION("""COMPUTED_VALUE"""),43720.66666666667)</f>
        <v>43720.66667</v>
      </c>
      <c r="B428" s="1">
        <f>IFERROR(__xludf.DUMMYFUNCTION("""COMPUTED_VALUE"""),247.7)</f>
        <v>247.7</v>
      </c>
      <c r="C428" s="1">
        <f>IFERROR(__xludf.DUMMYFUNCTION("""COMPUTED_VALUE"""),253.5)</f>
        <v>253.5</v>
      </c>
      <c r="D428" s="1">
        <f>IFERROR(__xludf.DUMMYFUNCTION("""COMPUTED_VALUE"""),244.4)</f>
        <v>244.4</v>
      </c>
      <c r="E428" s="1">
        <f>IFERROR(__xludf.DUMMYFUNCTION("""COMPUTED_VALUE"""),245.87)</f>
        <v>245.87</v>
      </c>
      <c r="F428" s="1">
        <f>IFERROR(__xludf.DUMMYFUNCTION("""COMPUTED_VALUE"""),8581210.0)</f>
        <v>8581210</v>
      </c>
    </row>
    <row r="429">
      <c r="A429" s="2">
        <f>IFERROR(__xludf.DUMMYFUNCTION("""COMPUTED_VALUE"""),43721.66666666667)</f>
        <v>43721.66667</v>
      </c>
      <c r="B429" s="1">
        <f>IFERROR(__xludf.DUMMYFUNCTION("""COMPUTED_VALUE"""),246.96)</f>
        <v>246.96</v>
      </c>
      <c r="C429" s="1">
        <f>IFERROR(__xludf.DUMMYFUNCTION("""COMPUTED_VALUE"""),248.45)</f>
        <v>248.45</v>
      </c>
      <c r="D429" s="1">
        <f>IFERROR(__xludf.DUMMYFUNCTION("""COMPUTED_VALUE"""),244.87)</f>
        <v>244.87</v>
      </c>
      <c r="E429" s="1">
        <f>IFERROR(__xludf.DUMMYFUNCTION("""COMPUTED_VALUE"""),245.2)</f>
        <v>245.2</v>
      </c>
      <c r="F429" s="1">
        <f>IFERROR(__xludf.DUMMYFUNCTION("""COMPUTED_VALUE"""),5313145.0)</f>
        <v>5313145</v>
      </c>
    </row>
    <row r="430">
      <c r="A430" s="2">
        <f>IFERROR(__xludf.DUMMYFUNCTION("""COMPUTED_VALUE"""),43724.66666666667)</f>
        <v>43724.66667</v>
      </c>
      <c r="B430" s="1">
        <f>IFERROR(__xludf.DUMMYFUNCTION("""COMPUTED_VALUE"""),246.0)</f>
        <v>246</v>
      </c>
      <c r="C430" s="1">
        <f>IFERROR(__xludf.DUMMYFUNCTION("""COMPUTED_VALUE"""),247.43)</f>
        <v>247.43</v>
      </c>
      <c r="D430" s="1">
        <f>IFERROR(__xludf.DUMMYFUNCTION("""COMPUTED_VALUE"""),241.17)</f>
        <v>241.17</v>
      </c>
      <c r="E430" s="1">
        <f>IFERROR(__xludf.DUMMYFUNCTION("""COMPUTED_VALUE"""),242.81)</f>
        <v>242.81</v>
      </c>
      <c r="F430" s="1">
        <f>IFERROR(__xludf.DUMMYFUNCTION("""COMPUTED_VALUE"""),4728096.0)</f>
        <v>4728096</v>
      </c>
    </row>
    <row r="431">
      <c r="A431" s="2">
        <f>IFERROR(__xludf.DUMMYFUNCTION("""COMPUTED_VALUE"""),43725.66666666667)</f>
        <v>43725.66667</v>
      </c>
      <c r="B431" s="1">
        <f>IFERROR(__xludf.DUMMYFUNCTION("""COMPUTED_VALUE"""),242.47)</f>
        <v>242.47</v>
      </c>
      <c r="C431" s="1">
        <f>IFERROR(__xludf.DUMMYFUNCTION("""COMPUTED_VALUE"""),245.6)</f>
        <v>245.6</v>
      </c>
      <c r="D431" s="1">
        <f>IFERROR(__xludf.DUMMYFUNCTION("""COMPUTED_VALUE"""),240.37)</f>
        <v>240.37</v>
      </c>
      <c r="E431" s="1">
        <f>IFERROR(__xludf.DUMMYFUNCTION("""COMPUTED_VALUE"""),244.79)</f>
        <v>244.79</v>
      </c>
      <c r="F431" s="1">
        <f>IFERROR(__xludf.DUMMYFUNCTION("""COMPUTED_VALUE"""),3946909.0)</f>
        <v>3946909</v>
      </c>
    </row>
    <row r="432">
      <c r="A432" s="2">
        <f>IFERROR(__xludf.DUMMYFUNCTION("""COMPUTED_VALUE"""),43726.66666666667)</f>
        <v>43726.66667</v>
      </c>
      <c r="B432" s="1">
        <f>IFERROR(__xludf.DUMMYFUNCTION("""COMPUTED_VALUE"""),245.0)</f>
        <v>245</v>
      </c>
      <c r="C432" s="1">
        <f>IFERROR(__xludf.DUMMYFUNCTION("""COMPUTED_VALUE"""),248.17)</f>
        <v>248.17</v>
      </c>
      <c r="D432" s="1">
        <f>IFERROR(__xludf.DUMMYFUNCTION("""COMPUTED_VALUE"""),242.37)</f>
        <v>242.37</v>
      </c>
      <c r="E432" s="1">
        <f>IFERROR(__xludf.DUMMYFUNCTION("""COMPUTED_VALUE"""),243.49)</f>
        <v>243.49</v>
      </c>
      <c r="F432" s="1">
        <f>IFERROR(__xludf.DUMMYFUNCTION("""COMPUTED_VALUE"""),4228103.0)</f>
        <v>4228103</v>
      </c>
    </row>
    <row r="433">
      <c r="A433" s="2">
        <f>IFERROR(__xludf.DUMMYFUNCTION("""COMPUTED_VALUE"""),43727.66666666667)</f>
        <v>43727.66667</v>
      </c>
      <c r="B433" s="1">
        <f>IFERROR(__xludf.DUMMYFUNCTION("""COMPUTED_VALUE"""),246.0)</f>
        <v>246</v>
      </c>
      <c r="C433" s="1">
        <f>IFERROR(__xludf.DUMMYFUNCTION("""COMPUTED_VALUE"""),247.94)</f>
        <v>247.94</v>
      </c>
      <c r="D433" s="1">
        <f>IFERROR(__xludf.DUMMYFUNCTION("""COMPUTED_VALUE"""),244.84)</f>
        <v>244.84</v>
      </c>
      <c r="E433" s="1">
        <f>IFERROR(__xludf.DUMMYFUNCTION("""COMPUTED_VALUE"""),246.6)</f>
        <v>246.6</v>
      </c>
      <c r="F433" s="1">
        <f>IFERROR(__xludf.DUMMYFUNCTION("""COMPUTED_VALUE"""),4883135.0)</f>
        <v>4883135</v>
      </c>
    </row>
    <row r="434">
      <c r="A434" s="2">
        <f>IFERROR(__xludf.DUMMYFUNCTION("""COMPUTED_VALUE"""),43728.66666666667)</f>
        <v>43728.66667</v>
      </c>
      <c r="B434" s="1">
        <f>IFERROR(__xludf.DUMMYFUNCTION("""COMPUTED_VALUE"""),246.49)</f>
        <v>246.49</v>
      </c>
      <c r="C434" s="1">
        <f>IFERROR(__xludf.DUMMYFUNCTION("""COMPUTED_VALUE"""),246.95)</f>
        <v>246.95</v>
      </c>
      <c r="D434" s="1">
        <f>IFERROR(__xludf.DUMMYFUNCTION("""COMPUTED_VALUE"""),238.16)</f>
        <v>238.16</v>
      </c>
      <c r="E434" s="1">
        <f>IFERROR(__xludf.DUMMYFUNCTION("""COMPUTED_VALUE"""),240.62)</f>
        <v>240.62</v>
      </c>
      <c r="F434" s="1">
        <f>IFERROR(__xludf.DUMMYFUNCTION("""COMPUTED_VALUE"""),6506264.0)</f>
        <v>6506264</v>
      </c>
    </row>
    <row r="435">
      <c r="A435" s="2">
        <f>IFERROR(__xludf.DUMMYFUNCTION("""COMPUTED_VALUE"""),43731.66666666667)</f>
        <v>43731.66667</v>
      </c>
      <c r="B435" s="1">
        <f>IFERROR(__xludf.DUMMYFUNCTION("""COMPUTED_VALUE"""),240.0)</f>
        <v>240</v>
      </c>
      <c r="C435" s="1">
        <f>IFERROR(__xludf.DUMMYFUNCTION("""COMPUTED_VALUE"""),245.18)</f>
        <v>245.18</v>
      </c>
      <c r="D435" s="1">
        <f>IFERROR(__xludf.DUMMYFUNCTION("""COMPUTED_VALUE"""),239.22)</f>
        <v>239.22</v>
      </c>
      <c r="E435" s="1">
        <f>IFERROR(__xludf.DUMMYFUNCTION("""COMPUTED_VALUE"""),241.23)</f>
        <v>241.23</v>
      </c>
      <c r="F435" s="1">
        <f>IFERROR(__xludf.DUMMYFUNCTION("""COMPUTED_VALUE"""),4391630.0)</f>
        <v>4391630</v>
      </c>
    </row>
    <row r="436">
      <c r="A436" s="2">
        <f>IFERROR(__xludf.DUMMYFUNCTION("""COMPUTED_VALUE"""),43732.66666666667)</f>
        <v>43732.66667</v>
      </c>
      <c r="B436" s="1">
        <f>IFERROR(__xludf.DUMMYFUNCTION("""COMPUTED_VALUE"""),241.52)</f>
        <v>241.52</v>
      </c>
      <c r="C436" s="1">
        <f>IFERROR(__xludf.DUMMYFUNCTION("""COMPUTED_VALUE"""),241.99)</f>
        <v>241.99</v>
      </c>
      <c r="D436" s="1">
        <f>IFERROR(__xludf.DUMMYFUNCTION("""COMPUTED_VALUE"""),222.61)</f>
        <v>222.61</v>
      </c>
      <c r="E436" s="1">
        <f>IFERROR(__xludf.DUMMYFUNCTION("""COMPUTED_VALUE"""),223.21)</f>
        <v>223.21</v>
      </c>
      <c r="F436" s="1">
        <f>IFERROR(__xludf.DUMMYFUNCTION("""COMPUTED_VALUE"""),1.2941112E7)</f>
        <v>12941112</v>
      </c>
    </row>
    <row r="437">
      <c r="A437" s="2">
        <f>IFERROR(__xludf.DUMMYFUNCTION("""COMPUTED_VALUE"""),43733.66666666667)</f>
        <v>43733.66667</v>
      </c>
      <c r="B437" s="1">
        <f>IFERROR(__xludf.DUMMYFUNCTION("""COMPUTED_VALUE"""),224.56)</f>
        <v>224.56</v>
      </c>
      <c r="C437" s="1">
        <f>IFERROR(__xludf.DUMMYFUNCTION("""COMPUTED_VALUE"""),228.98)</f>
        <v>228.98</v>
      </c>
      <c r="D437" s="1">
        <f>IFERROR(__xludf.DUMMYFUNCTION("""COMPUTED_VALUE"""),218.36)</f>
        <v>218.36</v>
      </c>
      <c r="E437" s="1">
        <f>IFERROR(__xludf.DUMMYFUNCTION("""COMPUTED_VALUE"""),228.7)</f>
        <v>228.7</v>
      </c>
      <c r="F437" s="1">
        <f>IFERROR(__xludf.DUMMYFUNCTION("""COMPUTED_VALUE"""),9444286.0)</f>
        <v>9444286</v>
      </c>
    </row>
    <row r="438">
      <c r="A438" s="2">
        <f>IFERROR(__xludf.DUMMYFUNCTION("""COMPUTED_VALUE"""),43734.66666666667)</f>
        <v>43734.66667</v>
      </c>
      <c r="B438" s="1">
        <f>IFERROR(__xludf.DUMMYFUNCTION("""COMPUTED_VALUE"""),230.66)</f>
        <v>230.66</v>
      </c>
      <c r="C438" s="1">
        <f>IFERROR(__xludf.DUMMYFUNCTION("""COMPUTED_VALUE"""),243.31)</f>
        <v>243.31</v>
      </c>
      <c r="D438" s="1">
        <f>IFERROR(__xludf.DUMMYFUNCTION("""COMPUTED_VALUE"""),227.4)</f>
        <v>227.4</v>
      </c>
      <c r="E438" s="1">
        <f>IFERROR(__xludf.DUMMYFUNCTION("""COMPUTED_VALUE"""),242.56)</f>
        <v>242.56</v>
      </c>
      <c r="F438" s="1">
        <f>IFERROR(__xludf.DUMMYFUNCTION("""COMPUTED_VALUE"""),1.2078785E7)</f>
        <v>12078785</v>
      </c>
    </row>
    <row r="439">
      <c r="A439" s="2">
        <f>IFERROR(__xludf.DUMMYFUNCTION("""COMPUTED_VALUE"""),43735.66666666667)</f>
        <v>43735.66667</v>
      </c>
      <c r="B439" s="1">
        <f>IFERROR(__xludf.DUMMYFUNCTION("""COMPUTED_VALUE"""),242.2)</f>
        <v>242.2</v>
      </c>
      <c r="C439" s="1">
        <f>IFERROR(__xludf.DUMMYFUNCTION("""COMPUTED_VALUE"""),248.71)</f>
        <v>248.71</v>
      </c>
      <c r="D439" s="1">
        <f>IFERROR(__xludf.DUMMYFUNCTION("""COMPUTED_VALUE"""),238.73)</f>
        <v>238.73</v>
      </c>
      <c r="E439" s="1">
        <f>IFERROR(__xludf.DUMMYFUNCTION("""COMPUTED_VALUE"""),242.13)</f>
        <v>242.13</v>
      </c>
      <c r="F439" s="1">
        <f>IFERROR(__xludf.DUMMYFUNCTION("""COMPUTED_VALUE"""),1.1123179E7)</f>
        <v>11123179</v>
      </c>
    </row>
    <row r="440">
      <c r="A440" s="2">
        <f>IFERROR(__xludf.DUMMYFUNCTION("""COMPUTED_VALUE"""),43738.66666666667)</f>
        <v>43738.66667</v>
      </c>
      <c r="B440" s="1">
        <f>IFERROR(__xludf.DUMMYFUNCTION("""COMPUTED_VALUE"""),243.0)</f>
        <v>243</v>
      </c>
      <c r="C440" s="1">
        <f>IFERROR(__xludf.DUMMYFUNCTION("""COMPUTED_VALUE"""),243.98)</f>
        <v>243.98</v>
      </c>
      <c r="D440" s="1">
        <f>IFERROR(__xludf.DUMMYFUNCTION("""COMPUTED_VALUE"""),236.11)</f>
        <v>236.11</v>
      </c>
      <c r="E440" s="1">
        <f>IFERROR(__xludf.DUMMYFUNCTION("""COMPUTED_VALUE"""),240.87)</f>
        <v>240.87</v>
      </c>
      <c r="F440" s="1">
        <f>IFERROR(__xludf.DUMMYFUNCTION("""COMPUTED_VALUE"""),5946161.0)</f>
        <v>5946161</v>
      </c>
    </row>
    <row r="441">
      <c r="A441" s="2">
        <f>IFERROR(__xludf.DUMMYFUNCTION("""COMPUTED_VALUE"""),43739.66666666667)</f>
        <v>43739.66667</v>
      </c>
      <c r="B441" s="1">
        <f>IFERROR(__xludf.DUMMYFUNCTION("""COMPUTED_VALUE"""),241.5)</f>
        <v>241.5</v>
      </c>
      <c r="C441" s="1">
        <f>IFERROR(__xludf.DUMMYFUNCTION("""COMPUTED_VALUE"""),245.95)</f>
        <v>245.95</v>
      </c>
      <c r="D441" s="1">
        <f>IFERROR(__xludf.DUMMYFUNCTION("""COMPUTED_VALUE"""),239.13)</f>
        <v>239.13</v>
      </c>
      <c r="E441" s="1">
        <f>IFERROR(__xludf.DUMMYFUNCTION("""COMPUTED_VALUE"""),244.69)</f>
        <v>244.69</v>
      </c>
      <c r="F441" s="1">
        <f>IFERROR(__xludf.DUMMYFUNCTION("""COMPUTED_VALUE"""),6196290.0)</f>
        <v>6196290</v>
      </c>
    </row>
    <row r="442">
      <c r="A442" s="2">
        <f>IFERROR(__xludf.DUMMYFUNCTION("""COMPUTED_VALUE"""),43740.66666666667)</f>
        <v>43740.66667</v>
      </c>
      <c r="B442" s="1">
        <f>IFERROR(__xludf.DUMMYFUNCTION("""COMPUTED_VALUE"""),243.29)</f>
        <v>243.29</v>
      </c>
      <c r="C442" s="1">
        <f>IFERROR(__xludf.DUMMYFUNCTION("""COMPUTED_VALUE"""),244.65)</f>
        <v>244.65</v>
      </c>
      <c r="D442" s="1">
        <f>IFERROR(__xludf.DUMMYFUNCTION("""COMPUTED_VALUE"""),239.43)</f>
        <v>239.43</v>
      </c>
      <c r="E442" s="1">
        <f>IFERROR(__xludf.DUMMYFUNCTION("""COMPUTED_VALUE"""),243.13)</f>
        <v>243.13</v>
      </c>
      <c r="F442" s="1">
        <f>IFERROR(__xludf.DUMMYFUNCTION("""COMPUTED_VALUE"""),6256548.0)</f>
        <v>6256548</v>
      </c>
    </row>
    <row r="443">
      <c r="A443" s="2">
        <f>IFERROR(__xludf.DUMMYFUNCTION("""COMPUTED_VALUE"""),43741.66666666667)</f>
        <v>43741.66667</v>
      </c>
      <c r="B443" s="1">
        <f>IFERROR(__xludf.DUMMYFUNCTION("""COMPUTED_VALUE"""),231.86)</f>
        <v>231.86</v>
      </c>
      <c r="C443" s="1">
        <f>IFERROR(__xludf.DUMMYFUNCTION("""COMPUTED_VALUE"""),234.48)</f>
        <v>234.48</v>
      </c>
      <c r="D443" s="1">
        <f>IFERROR(__xludf.DUMMYFUNCTION("""COMPUTED_VALUE"""),224.28)</f>
        <v>224.28</v>
      </c>
      <c r="E443" s="1">
        <f>IFERROR(__xludf.DUMMYFUNCTION("""COMPUTED_VALUE"""),233.03)</f>
        <v>233.03</v>
      </c>
      <c r="F443" s="1">
        <f>IFERROR(__xludf.DUMMYFUNCTION("""COMPUTED_VALUE"""),1.5137763E7)</f>
        <v>15137763</v>
      </c>
    </row>
    <row r="444">
      <c r="A444" s="2">
        <f>IFERROR(__xludf.DUMMYFUNCTION("""COMPUTED_VALUE"""),43742.66666666667)</f>
        <v>43742.66667</v>
      </c>
      <c r="B444" s="1">
        <f>IFERROR(__xludf.DUMMYFUNCTION("""COMPUTED_VALUE"""),231.61)</f>
        <v>231.61</v>
      </c>
      <c r="C444" s="1">
        <f>IFERROR(__xludf.DUMMYFUNCTION("""COMPUTED_VALUE"""),234.78)</f>
        <v>234.78</v>
      </c>
      <c r="D444" s="1">
        <f>IFERROR(__xludf.DUMMYFUNCTION("""COMPUTED_VALUE"""),228.07)</f>
        <v>228.07</v>
      </c>
      <c r="E444" s="1">
        <f>IFERROR(__xludf.DUMMYFUNCTION("""COMPUTED_VALUE"""),231.43)</f>
        <v>231.43</v>
      </c>
      <c r="F444" s="1">
        <f>IFERROR(__xludf.DUMMYFUNCTION("""COMPUTED_VALUE"""),8021180.0)</f>
        <v>8021180</v>
      </c>
    </row>
    <row r="445">
      <c r="A445" s="2">
        <f>IFERROR(__xludf.DUMMYFUNCTION("""COMPUTED_VALUE"""),43745.66666666667)</f>
        <v>43745.66667</v>
      </c>
      <c r="B445" s="1">
        <f>IFERROR(__xludf.DUMMYFUNCTION("""COMPUTED_VALUE"""),229.8)</f>
        <v>229.8</v>
      </c>
      <c r="C445" s="1">
        <f>IFERROR(__xludf.DUMMYFUNCTION("""COMPUTED_VALUE"""),238.56)</f>
        <v>238.56</v>
      </c>
      <c r="D445" s="1">
        <f>IFERROR(__xludf.DUMMYFUNCTION("""COMPUTED_VALUE"""),228.55)</f>
        <v>228.55</v>
      </c>
      <c r="E445" s="1">
        <f>IFERROR(__xludf.DUMMYFUNCTION("""COMPUTED_VALUE"""),237.72)</f>
        <v>237.72</v>
      </c>
      <c r="F445" s="1">
        <f>IFERROR(__xludf.DUMMYFUNCTION("""COMPUTED_VALUE"""),8086957.0)</f>
        <v>8086957</v>
      </c>
    </row>
    <row r="446">
      <c r="A446" s="2">
        <f>IFERROR(__xludf.DUMMYFUNCTION("""COMPUTED_VALUE"""),43746.66666666667)</f>
        <v>43746.66667</v>
      </c>
      <c r="B446" s="1">
        <f>IFERROR(__xludf.DUMMYFUNCTION("""COMPUTED_VALUE"""),235.87)</f>
        <v>235.87</v>
      </c>
      <c r="C446" s="1">
        <f>IFERROR(__xludf.DUMMYFUNCTION("""COMPUTED_VALUE"""),243.94)</f>
        <v>243.94</v>
      </c>
      <c r="D446" s="1">
        <f>IFERROR(__xludf.DUMMYFUNCTION("""COMPUTED_VALUE"""),234.5)</f>
        <v>234.5</v>
      </c>
      <c r="E446" s="1">
        <f>IFERROR(__xludf.DUMMYFUNCTION("""COMPUTED_VALUE"""),240.05)</f>
        <v>240.05</v>
      </c>
      <c r="F446" s="1">
        <f>IFERROR(__xludf.DUMMYFUNCTION("""COMPUTED_VALUE"""),8702338.0)</f>
        <v>8702338</v>
      </c>
    </row>
    <row r="447">
      <c r="A447" s="2">
        <f>IFERROR(__xludf.DUMMYFUNCTION("""COMPUTED_VALUE"""),43747.66666666667)</f>
        <v>43747.66667</v>
      </c>
      <c r="B447" s="1">
        <f>IFERROR(__xludf.DUMMYFUNCTION("""COMPUTED_VALUE"""),241.32)</f>
        <v>241.32</v>
      </c>
      <c r="C447" s="1">
        <f>IFERROR(__xludf.DUMMYFUNCTION("""COMPUTED_VALUE"""),247.3)</f>
        <v>247.3</v>
      </c>
      <c r="D447" s="1">
        <f>IFERROR(__xludf.DUMMYFUNCTION("""COMPUTED_VALUE"""),240.65)</f>
        <v>240.65</v>
      </c>
      <c r="E447" s="1">
        <f>IFERROR(__xludf.DUMMYFUNCTION("""COMPUTED_VALUE"""),244.53)</f>
        <v>244.53</v>
      </c>
      <c r="F447" s="1">
        <f>IFERROR(__xludf.DUMMYFUNCTION("""COMPUTED_VALUE"""),6935033.0)</f>
        <v>6935033</v>
      </c>
    </row>
    <row r="448">
      <c r="A448" s="2">
        <f>IFERROR(__xludf.DUMMYFUNCTION("""COMPUTED_VALUE"""),43748.66666666667)</f>
        <v>43748.66667</v>
      </c>
      <c r="B448" s="1">
        <f>IFERROR(__xludf.DUMMYFUNCTION("""COMPUTED_VALUE"""),245.28)</f>
        <v>245.28</v>
      </c>
      <c r="C448" s="1">
        <f>IFERROR(__xludf.DUMMYFUNCTION("""COMPUTED_VALUE"""),249.28)</f>
        <v>249.28</v>
      </c>
      <c r="D448" s="1">
        <f>IFERROR(__xludf.DUMMYFUNCTION("""COMPUTED_VALUE"""),241.58)</f>
        <v>241.58</v>
      </c>
      <c r="E448" s="1">
        <f>IFERROR(__xludf.DUMMYFUNCTION("""COMPUTED_VALUE"""),244.74)</f>
        <v>244.74</v>
      </c>
      <c r="F448" s="1">
        <f>IFERROR(__xludf.DUMMYFUNCTION("""COMPUTED_VALUE"""),6313417.0)</f>
        <v>6313417</v>
      </c>
    </row>
    <row r="449">
      <c r="A449" s="2">
        <f>IFERROR(__xludf.DUMMYFUNCTION("""COMPUTED_VALUE"""),43749.66666666667)</f>
        <v>43749.66667</v>
      </c>
      <c r="B449" s="1">
        <f>IFERROR(__xludf.DUMMYFUNCTION("""COMPUTED_VALUE"""),247.15)</f>
        <v>247.15</v>
      </c>
      <c r="C449" s="1">
        <f>IFERROR(__xludf.DUMMYFUNCTION("""COMPUTED_VALUE"""),251.08)</f>
        <v>251.08</v>
      </c>
      <c r="D449" s="1">
        <f>IFERROR(__xludf.DUMMYFUNCTION("""COMPUTED_VALUE"""),246.81)</f>
        <v>246.81</v>
      </c>
      <c r="E449" s="1">
        <f>IFERROR(__xludf.DUMMYFUNCTION("""COMPUTED_VALUE"""),247.89)</f>
        <v>247.89</v>
      </c>
      <c r="F449" s="1">
        <f>IFERROR(__xludf.DUMMYFUNCTION("""COMPUTED_VALUE"""),8488159.0)</f>
        <v>8488159</v>
      </c>
    </row>
    <row r="450">
      <c r="A450" s="2">
        <f>IFERROR(__xludf.DUMMYFUNCTION("""COMPUTED_VALUE"""),43752.66666666667)</f>
        <v>43752.66667</v>
      </c>
      <c r="B450" s="1">
        <f>IFERROR(__xludf.DUMMYFUNCTION("""COMPUTED_VALUE"""),247.9)</f>
        <v>247.9</v>
      </c>
      <c r="C450" s="1">
        <f>IFERROR(__xludf.DUMMYFUNCTION("""COMPUTED_VALUE"""),258.55)</f>
        <v>258.55</v>
      </c>
      <c r="D450" s="1">
        <f>IFERROR(__xludf.DUMMYFUNCTION("""COMPUTED_VALUE"""),247.13)</f>
        <v>247.13</v>
      </c>
      <c r="E450" s="1">
        <f>IFERROR(__xludf.DUMMYFUNCTION("""COMPUTED_VALUE"""),256.96)</f>
        <v>256.96</v>
      </c>
      <c r="F450" s="1">
        <f>IFERROR(__xludf.DUMMYFUNCTION("""COMPUTED_VALUE"""),1.0226863E7)</f>
        <v>10226863</v>
      </c>
    </row>
    <row r="451">
      <c r="A451" s="2">
        <f>IFERROR(__xludf.DUMMYFUNCTION("""COMPUTED_VALUE"""),43753.66666666667)</f>
        <v>43753.66667</v>
      </c>
      <c r="B451" s="1">
        <f>IFERROR(__xludf.DUMMYFUNCTION("""COMPUTED_VALUE"""),257.7)</f>
        <v>257.7</v>
      </c>
      <c r="C451" s="1">
        <f>IFERROR(__xludf.DUMMYFUNCTION("""COMPUTED_VALUE"""),260.0)</f>
        <v>260</v>
      </c>
      <c r="D451" s="1">
        <f>IFERROR(__xludf.DUMMYFUNCTION("""COMPUTED_VALUE"""),254.12)</f>
        <v>254.12</v>
      </c>
      <c r="E451" s="1">
        <f>IFERROR(__xludf.DUMMYFUNCTION("""COMPUTED_VALUE"""),257.89)</f>
        <v>257.89</v>
      </c>
      <c r="F451" s="1">
        <f>IFERROR(__xludf.DUMMYFUNCTION("""COMPUTED_VALUE"""),6479456.0)</f>
        <v>6479456</v>
      </c>
    </row>
    <row r="452">
      <c r="A452" s="2">
        <f>IFERROR(__xludf.DUMMYFUNCTION("""COMPUTED_VALUE"""),43754.66666666667)</f>
        <v>43754.66667</v>
      </c>
      <c r="B452" s="1">
        <f>IFERROR(__xludf.DUMMYFUNCTION("""COMPUTED_VALUE"""),257.39)</f>
        <v>257.39</v>
      </c>
      <c r="C452" s="1">
        <f>IFERROR(__xludf.DUMMYFUNCTION("""COMPUTED_VALUE"""),262.1)</f>
        <v>262.1</v>
      </c>
      <c r="D452" s="1">
        <f>IFERROR(__xludf.DUMMYFUNCTION("""COMPUTED_VALUE"""),256.92)</f>
        <v>256.92</v>
      </c>
      <c r="E452" s="1">
        <f>IFERROR(__xludf.DUMMYFUNCTION("""COMPUTED_VALUE"""),259.75)</f>
        <v>259.75</v>
      </c>
      <c r="F452" s="1">
        <f>IFERROR(__xludf.DUMMYFUNCTION("""COMPUTED_VALUE"""),6704303.0)</f>
        <v>6704303</v>
      </c>
    </row>
    <row r="453">
      <c r="A453" s="2">
        <f>IFERROR(__xludf.DUMMYFUNCTION("""COMPUTED_VALUE"""),43755.66666666667)</f>
        <v>43755.66667</v>
      </c>
      <c r="B453" s="1">
        <f>IFERROR(__xludf.DUMMYFUNCTION("""COMPUTED_VALUE"""),262.5)</f>
        <v>262.5</v>
      </c>
      <c r="C453" s="1">
        <f>IFERROR(__xludf.DUMMYFUNCTION("""COMPUTED_VALUE"""),264.78)</f>
        <v>264.78</v>
      </c>
      <c r="D453" s="1">
        <f>IFERROR(__xludf.DUMMYFUNCTION("""COMPUTED_VALUE"""),260.17)</f>
        <v>260.17</v>
      </c>
      <c r="E453" s="1">
        <f>IFERROR(__xludf.DUMMYFUNCTION("""COMPUTED_VALUE"""),261.97)</f>
        <v>261.97</v>
      </c>
      <c r="F453" s="1">
        <f>IFERROR(__xludf.DUMMYFUNCTION("""COMPUTED_VALUE"""),4779043.0)</f>
        <v>4779043</v>
      </c>
    </row>
    <row r="454">
      <c r="A454" s="2">
        <f>IFERROR(__xludf.DUMMYFUNCTION("""COMPUTED_VALUE"""),43756.66666666667)</f>
        <v>43756.66667</v>
      </c>
      <c r="B454" s="1">
        <f>IFERROR(__xludf.DUMMYFUNCTION("""COMPUTED_VALUE"""),260.7)</f>
        <v>260.7</v>
      </c>
      <c r="C454" s="1">
        <f>IFERROR(__xludf.DUMMYFUNCTION("""COMPUTED_VALUE"""),262.8)</f>
        <v>262.8</v>
      </c>
      <c r="D454" s="1">
        <f>IFERROR(__xludf.DUMMYFUNCTION("""COMPUTED_VALUE"""),255.1)</f>
        <v>255.1</v>
      </c>
      <c r="E454" s="1">
        <f>IFERROR(__xludf.DUMMYFUNCTION("""COMPUTED_VALUE"""),256.95)</f>
        <v>256.95</v>
      </c>
      <c r="F454" s="1">
        <f>IFERROR(__xludf.DUMMYFUNCTION("""COMPUTED_VALUE"""),5753666.0)</f>
        <v>5753666</v>
      </c>
    </row>
    <row r="455">
      <c r="A455" s="2">
        <f>IFERROR(__xludf.DUMMYFUNCTION("""COMPUTED_VALUE"""),43759.66666666667)</f>
        <v>43759.66667</v>
      </c>
      <c r="B455" s="1">
        <f>IFERROR(__xludf.DUMMYFUNCTION("""COMPUTED_VALUE"""),258.33)</f>
        <v>258.33</v>
      </c>
      <c r="C455" s="1">
        <f>IFERROR(__xludf.DUMMYFUNCTION("""COMPUTED_VALUE"""),259.5)</f>
        <v>259.5</v>
      </c>
      <c r="D455" s="1">
        <f>IFERROR(__xludf.DUMMYFUNCTION("""COMPUTED_VALUE"""),250.18)</f>
        <v>250.18</v>
      </c>
      <c r="E455" s="1">
        <f>IFERROR(__xludf.DUMMYFUNCTION("""COMPUTED_VALUE"""),253.5)</f>
        <v>253.5</v>
      </c>
      <c r="F455" s="1">
        <f>IFERROR(__xludf.DUMMYFUNCTION("""COMPUTED_VALUE"""),5108101.0)</f>
        <v>5108101</v>
      </c>
    </row>
    <row r="456">
      <c r="A456" s="2">
        <f>IFERROR(__xludf.DUMMYFUNCTION("""COMPUTED_VALUE"""),43760.66666666667)</f>
        <v>43760.66667</v>
      </c>
      <c r="B456" s="1">
        <f>IFERROR(__xludf.DUMMYFUNCTION("""COMPUTED_VALUE"""),254.32)</f>
        <v>254.32</v>
      </c>
      <c r="C456" s="1">
        <f>IFERROR(__xludf.DUMMYFUNCTION("""COMPUTED_VALUE"""),258.33)</f>
        <v>258.33</v>
      </c>
      <c r="D456" s="1">
        <f>IFERROR(__xludf.DUMMYFUNCTION("""COMPUTED_VALUE"""),250.85)</f>
        <v>250.85</v>
      </c>
      <c r="E456" s="1">
        <f>IFERROR(__xludf.DUMMYFUNCTION("""COMPUTED_VALUE"""),255.58)</f>
        <v>255.58</v>
      </c>
      <c r="F456" s="1">
        <f>IFERROR(__xludf.DUMMYFUNCTION("""COMPUTED_VALUE"""),4625095.0)</f>
        <v>4625095</v>
      </c>
    </row>
    <row r="457">
      <c r="A457" s="2">
        <f>IFERROR(__xludf.DUMMYFUNCTION("""COMPUTED_VALUE"""),43761.66666666667)</f>
        <v>43761.66667</v>
      </c>
      <c r="B457" s="1">
        <f>IFERROR(__xludf.DUMMYFUNCTION("""COMPUTED_VALUE"""),254.5)</f>
        <v>254.5</v>
      </c>
      <c r="C457" s="1">
        <f>IFERROR(__xludf.DUMMYFUNCTION("""COMPUTED_VALUE"""),256.14)</f>
        <v>256.14</v>
      </c>
      <c r="D457" s="1">
        <f>IFERROR(__xludf.DUMMYFUNCTION("""COMPUTED_VALUE"""),251.35)</f>
        <v>251.35</v>
      </c>
      <c r="E457" s="1">
        <f>IFERROR(__xludf.DUMMYFUNCTION("""COMPUTED_VALUE"""),254.68)</f>
        <v>254.68</v>
      </c>
      <c r="F457" s="1">
        <f>IFERROR(__xludf.DUMMYFUNCTION("""COMPUTED_VALUE"""),1.1216182E7)</f>
        <v>11216182</v>
      </c>
    </row>
    <row r="458">
      <c r="A458" s="2">
        <f>IFERROR(__xludf.DUMMYFUNCTION("""COMPUTED_VALUE"""),43762.66666666667)</f>
        <v>43762.66667</v>
      </c>
      <c r="B458" s="1">
        <f>IFERROR(__xludf.DUMMYFUNCTION("""COMPUTED_VALUE"""),298.37)</f>
        <v>298.37</v>
      </c>
      <c r="C458" s="1">
        <f>IFERROR(__xludf.DUMMYFUNCTION("""COMPUTED_VALUE"""),304.93)</f>
        <v>304.93</v>
      </c>
      <c r="D458" s="1">
        <f>IFERROR(__xludf.DUMMYFUNCTION("""COMPUTED_VALUE"""),289.2)</f>
        <v>289.2</v>
      </c>
      <c r="E458" s="1">
        <f>IFERROR(__xludf.DUMMYFUNCTION("""COMPUTED_VALUE"""),299.68)</f>
        <v>299.68</v>
      </c>
      <c r="F458" s="1">
        <f>IFERROR(__xludf.DUMMYFUNCTION("""COMPUTED_VALUE"""),2.9819231E7)</f>
        <v>29819231</v>
      </c>
    </row>
    <row r="459">
      <c r="A459" s="2">
        <f>IFERROR(__xludf.DUMMYFUNCTION("""COMPUTED_VALUE"""),43763.66666666667)</f>
        <v>43763.66667</v>
      </c>
      <c r="B459" s="1">
        <f>IFERROR(__xludf.DUMMYFUNCTION("""COMPUTED_VALUE"""),297.72)</f>
        <v>297.72</v>
      </c>
      <c r="C459" s="1">
        <f>IFERROR(__xludf.DUMMYFUNCTION("""COMPUTED_VALUE"""),330.0)</f>
        <v>330</v>
      </c>
      <c r="D459" s="1">
        <f>IFERROR(__xludf.DUMMYFUNCTION("""COMPUTED_VALUE"""),296.11)</f>
        <v>296.11</v>
      </c>
      <c r="E459" s="1">
        <f>IFERROR(__xludf.DUMMYFUNCTION("""COMPUTED_VALUE"""),328.13)</f>
        <v>328.13</v>
      </c>
      <c r="F459" s="1">
        <f>IFERROR(__xludf.DUMMYFUNCTION("""COMPUTED_VALUE"""),3.0006091E7)</f>
        <v>30006091</v>
      </c>
    </row>
    <row r="460">
      <c r="A460" s="2">
        <f>IFERROR(__xludf.DUMMYFUNCTION("""COMPUTED_VALUE"""),43766.66666666667)</f>
        <v>43766.66667</v>
      </c>
      <c r="B460" s="1">
        <f>IFERROR(__xludf.DUMMYFUNCTION("""COMPUTED_VALUE"""),327.54)</f>
        <v>327.54</v>
      </c>
      <c r="C460" s="1">
        <f>IFERROR(__xludf.DUMMYFUNCTION("""COMPUTED_VALUE"""),340.84)</f>
        <v>340.84</v>
      </c>
      <c r="D460" s="1">
        <f>IFERROR(__xludf.DUMMYFUNCTION("""COMPUTED_VALUE"""),322.6)</f>
        <v>322.6</v>
      </c>
      <c r="E460" s="1">
        <f>IFERROR(__xludf.DUMMYFUNCTION("""COMPUTED_VALUE"""),327.71)</f>
        <v>327.71</v>
      </c>
      <c r="F460" s="1">
        <f>IFERROR(__xludf.DUMMYFUNCTION("""COMPUTED_VALUE"""),1.8870286E7)</f>
        <v>18870286</v>
      </c>
    </row>
    <row r="461">
      <c r="A461" s="2">
        <f>IFERROR(__xludf.DUMMYFUNCTION("""COMPUTED_VALUE"""),43767.66666666667)</f>
        <v>43767.66667</v>
      </c>
      <c r="B461" s="1">
        <f>IFERROR(__xludf.DUMMYFUNCTION("""COMPUTED_VALUE"""),319.99)</f>
        <v>319.99</v>
      </c>
      <c r="C461" s="1">
        <f>IFERROR(__xludf.DUMMYFUNCTION("""COMPUTED_VALUE"""),324.3)</f>
        <v>324.3</v>
      </c>
      <c r="D461" s="1">
        <f>IFERROR(__xludf.DUMMYFUNCTION("""COMPUTED_VALUE"""),314.75)</f>
        <v>314.75</v>
      </c>
      <c r="E461" s="1">
        <f>IFERROR(__xludf.DUMMYFUNCTION("""COMPUTED_VALUE"""),316.22)</f>
        <v>316.22</v>
      </c>
      <c r="F461" s="1">
        <f>IFERROR(__xludf.DUMMYFUNCTION("""COMPUTED_VALUE"""),1.2684267E7)</f>
        <v>12684267</v>
      </c>
    </row>
    <row r="462">
      <c r="A462" s="2">
        <f>IFERROR(__xludf.DUMMYFUNCTION("""COMPUTED_VALUE"""),43768.66666666667)</f>
        <v>43768.66667</v>
      </c>
      <c r="B462" s="1">
        <f>IFERROR(__xludf.DUMMYFUNCTION("""COMPUTED_VALUE"""),313.0)</f>
        <v>313</v>
      </c>
      <c r="C462" s="1">
        <f>IFERROR(__xludf.DUMMYFUNCTION("""COMPUTED_VALUE"""),318.79)</f>
        <v>318.79</v>
      </c>
      <c r="D462" s="1">
        <f>IFERROR(__xludf.DUMMYFUNCTION("""COMPUTED_VALUE"""),309.97)</f>
        <v>309.97</v>
      </c>
      <c r="E462" s="1">
        <f>IFERROR(__xludf.DUMMYFUNCTION("""COMPUTED_VALUE"""),315.01)</f>
        <v>315.01</v>
      </c>
      <c r="F462" s="1">
        <f>IFERROR(__xludf.DUMMYFUNCTION("""COMPUTED_VALUE"""),9641810.0)</f>
        <v>9641810</v>
      </c>
    </row>
    <row r="463">
      <c r="A463" s="2">
        <f>IFERROR(__xludf.DUMMYFUNCTION("""COMPUTED_VALUE"""),43769.66666666667)</f>
        <v>43769.66667</v>
      </c>
      <c r="B463" s="1">
        <f>IFERROR(__xludf.DUMMYFUNCTION("""COMPUTED_VALUE"""),313.1)</f>
        <v>313.1</v>
      </c>
      <c r="C463" s="1">
        <f>IFERROR(__xludf.DUMMYFUNCTION("""COMPUTED_VALUE"""),319.0)</f>
        <v>319</v>
      </c>
      <c r="D463" s="1">
        <f>IFERROR(__xludf.DUMMYFUNCTION("""COMPUTED_VALUE"""),313.0)</f>
        <v>313</v>
      </c>
      <c r="E463" s="1">
        <f>IFERROR(__xludf.DUMMYFUNCTION("""COMPUTED_VALUE"""),314.92)</f>
        <v>314.92</v>
      </c>
      <c r="F463" s="1">
        <f>IFERROR(__xludf.DUMMYFUNCTION("""COMPUTED_VALUE"""),5066956.0)</f>
        <v>5066956</v>
      </c>
    </row>
    <row r="464">
      <c r="A464" s="2">
        <f>IFERROR(__xludf.DUMMYFUNCTION("""COMPUTED_VALUE"""),43770.66666666667)</f>
        <v>43770.66667</v>
      </c>
      <c r="B464" s="1">
        <f>IFERROR(__xludf.DUMMYFUNCTION("""COMPUTED_VALUE"""),316.32)</f>
        <v>316.32</v>
      </c>
      <c r="C464" s="1">
        <f>IFERROR(__xludf.DUMMYFUNCTION("""COMPUTED_VALUE"""),316.48)</f>
        <v>316.48</v>
      </c>
      <c r="D464" s="1">
        <f>IFERROR(__xludf.DUMMYFUNCTION("""COMPUTED_VALUE"""),309.8)</f>
        <v>309.8</v>
      </c>
      <c r="E464" s="1">
        <f>IFERROR(__xludf.DUMMYFUNCTION("""COMPUTED_VALUE"""),313.31)</f>
        <v>313.31</v>
      </c>
      <c r="F464" s="1">
        <f>IFERROR(__xludf.DUMMYFUNCTION("""COMPUTED_VALUE"""),6383929.0)</f>
        <v>6383929</v>
      </c>
    </row>
    <row r="465">
      <c r="A465" s="2">
        <f>IFERROR(__xludf.DUMMYFUNCTION("""COMPUTED_VALUE"""),43773.66666666667)</f>
        <v>43773.66667</v>
      </c>
      <c r="B465" s="1">
        <f>IFERROR(__xludf.DUMMYFUNCTION("""COMPUTED_VALUE"""),314.8)</f>
        <v>314.8</v>
      </c>
      <c r="C465" s="1">
        <f>IFERROR(__xludf.DUMMYFUNCTION("""COMPUTED_VALUE"""),321.94)</f>
        <v>321.94</v>
      </c>
      <c r="D465" s="1">
        <f>IFERROR(__xludf.DUMMYFUNCTION("""COMPUTED_VALUE"""),309.26)</f>
        <v>309.26</v>
      </c>
      <c r="E465" s="1">
        <f>IFERROR(__xludf.DUMMYFUNCTION("""COMPUTED_VALUE"""),317.47)</f>
        <v>317.47</v>
      </c>
      <c r="F465" s="1">
        <f>IFERROR(__xludf.DUMMYFUNCTION("""COMPUTED_VALUE"""),8787040.0)</f>
        <v>8787040</v>
      </c>
    </row>
    <row r="466">
      <c r="A466" s="2">
        <f>IFERROR(__xludf.DUMMYFUNCTION("""COMPUTED_VALUE"""),43774.66666666667)</f>
        <v>43774.66667</v>
      </c>
      <c r="B466" s="1">
        <f>IFERROR(__xludf.DUMMYFUNCTION("""COMPUTED_VALUE"""),319.62)</f>
        <v>319.62</v>
      </c>
      <c r="C466" s="1">
        <f>IFERROR(__xludf.DUMMYFUNCTION("""COMPUTED_VALUE"""),323.51)</f>
        <v>323.51</v>
      </c>
      <c r="D466" s="1">
        <f>IFERROR(__xludf.DUMMYFUNCTION("""COMPUTED_VALUE"""),316.12)</f>
        <v>316.12</v>
      </c>
      <c r="E466" s="1">
        <f>IFERROR(__xludf.DUMMYFUNCTION("""COMPUTED_VALUE"""),317.22)</f>
        <v>317.22</v>
      </c>
      <c r="F466" s="1">
        <f>IFERROR(__xludf.DUMMYFUNCTION("""COMPUTED_VALUE"""),6943417.0)</f>
        <v>6943417</v>
      </c>
    </row>
    <row r="467">
      <c r="A467" s="2">
        <f>IFERROR(__xludf.DUMMYFUNCTION("""COMPUTED_VALUE"""),43775.66666666667)</f>
        <v>43775.66667</v>
      </c>
      <c r="B467" s="1">
        <f>IFERROR(__xludf.DUMMYFUNCTION("""COMPUTED_VALUE"""),318.0)</f>
        <v>318</v>
      </c>
      <c r="C467" s="1">
        <f>IFERROR(__xludf.DUMMYFUNCTION("""COMPUTED_VALUE"""),326.72)</f>
        <v>326.72</v>
      </c>
      <c r="D467" s="1">
        <f>IFERROR(__xludf.DUMMYFUNCTION("""COMPUTED_VALUE"""),314.5)</f>
        <v>314.5</v>
      </c>
      <c r="E467" s="1">
        <f>IFERROR(__xludf.DUMMYFUNCTION("""COMPUTED_VALUE"""),326.58)</f>
        <v>326.58</v>
      </c>
      <c r="F467" s="1">
        <f>IFERROR(__xludf.DUMMYFUNCTION("""COMPUTED_VALUE"""),7940932.0)</f>
        <v>7940932</v>
      </c>
    </row>
    <row r="468">
      <c r="A468" s="2">
        <f>IFERROR(__xludf.DUMMYFUNCTION("""COMPUTED_VALUE"""),43776.66666666667)</f>
        <v>43776.66667</v>
      </c>
      <c r="B468" s="1">
        <f>IFERROR(__xludf.DUMMYFUNCTION("""COMPUTED_VALUE"""),329.14)</f>
        <v>329.14</v>
      </c>
      <c r="C468" s="1">
        <f>IFERROR(__xludf.DUMMYFUNCTION("""COMPUTED_VALUE"""),341.5)</f>
        <v>341.5</v>
      </c>
      <c r="D468" s="1">
        <f>IFERROR(__xludf.DUMMYFUNCTION("""COMPUTED_VALUE"""),328.02)</f>
        <v>328.02</v>
      </c>
      <c r="E468" s="1">
        <f>IFERROR(__xludf.DUMMYFUNCTION("""COMPUTED_VALUE"""),335.54)</f>
        <v>335.54</v>
      </c>
      <c r="F468" s="1">
        <f>IFERROR(__xludf.DUMMYFUNCTION("""COMPUTED_VALUE"""),1.4467348E7)</f>
        <v>14467348</v>
      </c>
    </row>
    <row r="469">
      <c r="A469" s="2">
        <f>IFERROR(__xludf.DUMMYFUNCTION("""COMPUTED_VALUE"""),43777.66666666667)</f>
        <v>43777.66667</v>
      </c>
      <c r="B469" s="1">
        <f>IFERROR(__xludf.DUMMYFUNCTION("""COMPUTED_VALUE"""),334.5)</f>
        <v>334.5</v>
      </c>
      <c r="C469" s="1">
        <f>IFERROR(__xludf.DUMMYFUNCTION("""COMPUTED_VALUE"""),337.46)</f>
        <v>337.46</v>
      </c>
      <c r="D469" s="1">
        <f>IFERROR(__xludf.DUMMYFUNCTION("""COMPUTED_VALUE"""),332.5)</f>
        <v>332.5</v>
      </c>
      <c r="E469" s="1">
        <f>IFERROR(__xludf.DUMMYFUNCTION("""COMPUTED_VALUE"""),337.14)</f>
        <v>337.14</v>
      </c>
      <c r="F469" s="1">
        <f>IFERROR(__xludf.DUMMYFUNCTION("""COMPUTED_VALUE"""),6074221.0)</f>
        <v>6074221</v>
      </c>
    </row>
    <row r="470">
      <c r="A470" s="2">
        <f>IFERROR(__xludf.DUMMYFUNCTION("""COMPUTED_VALUE"""),43780.66666666667)</f>
        <v>43780.66667</v>
      </c>
      <c r="B470" s="1">
        <f>IFERROR(__xludf.DUMMYFUNCTION("""COMPUTED_VALUE"""),343.95)</f>
        <v>343.95</v>
      </c>
      <c r="C470" s="1">
        <f>IFERROR(__xludf.DUMMYFUNCTION("""COMPUTED_VALUE"""),349.19)</f>
        <v>349.19</v>
      </c>
      <c r="D470" s="1">
        <f>IFERROR(__xludf.DUMMYFUNCTION("""COMPUTED_VALUE"""),342.0)</f>
        <v>342</v>
      </c>
      <c r="E470" s="1">
        <f>IFERROR(__xludf.DUMMYFUNCTION("""COMPUTED_VALUE"""),345.09)</f>
        <v>345.09</v>
      </c>
      <c r="F470" s="1">
        <f>IFERROR(__xludf.DUMMYFUNCTION("""COMPUTED_VALUE"""),9993689.0)</f>
        <v>9993689</v>
      </c>
    </row>
    <row r="471">
      <c r="A471" s="2">
        <f>IFERROR(__xludf.DUMMYFUNCTION("""COMPUTED_VALUE"""),43781.66666666667)</f>
        <v>43781.66667</v>
      </c>
      <c r="B471" s="1">
        <f>IFERROR(__xludf.DUMMYFUNCTION("""COMPUTED_VALUE"""),346.9)</f>
        <v>346.9</v>
      </c>
      <c r="C471" s="1">
        <f>IFERROR(__xludf.DUMMYFUNCTION("""COMPUTED_VALUE"""),350.37)</f>
        <v>350.37</v>
      </c>
      <c r="D471" s="1">
        <f>IFERROR(__xludf.DUMMYFUNCTION("""COMPUTED_VALUE"""),344.04)</f>
        <v>344.04</v>
      </c>
      <c r="E471" s="1">
        <f>IFERROR(__xludf.DUMMYFUNCTION("""COMPUTED_VALUE"""),349.93)</f>
        <v>349.93</v>
      </c>
      <c r="F471" s="1">
        <f>IFERROR(__xludf.DUMMYFUNCTION("""COMPUTED_VALUE"""),7359383.0)</f>
        <v>7359383</v>
      </c>
    </row>
    <row r="472">
      <c r="A472" s="2">
        <f>IFERROR(__xludf.DUMMYFUNCTION("""COMPUTED_VALUE"""),43782.66666666667)</f>
        <v>43782.66667</v>
      </c>
      <c r="B472" s="1">
        <f>IFERROR(__xludf.DUMMYFUNCTION("""COMPUTED_VALUE"""),355.0)</f>
        <v>355</v>
      </c>
      <c r="C472" s="1">
        <f>IFERROR(__xludf.DUMMYFUNCTION("""COMPUTED_VALUE"""),356.33)</f>
        <v>356.33</v>
      </c>
      <c r="D472" s="1">
        <f>IFERROR(__xludf.DUMMYFUNCTION("""COMPUTED_VALUE"""),345.18)</f>
        <v>345.18</v>
      </c>
      <c r="E472" s="1">
        <f>IFERROR(__xludf.DUMMYFUNCTION("""COMPUTED_VALUE"""),346.11)</f>
        <v>346.11</v>
      </c>
      <c r="F472" s="1">
        <f>IFERROR(__xludf.DUMMYFUNCTION("""COMPUTED_VALUE"""),8467863.0)</f>
        <v>8467863</v>
      </c>
    </row>
    <row r="473">
      <c r="A473" s="2">
        <f>IFERROR(__xludf.DUMMYFUNCTION("""COMPUTED_VALUE"""),43783.66666666667)</f>
        <v>43783.66667</v>
      </c>
      <c r="B473" s="1">
        <f>IFERROR(__xludf.DUMMYFUNCTION("""COMPUTED_VALUE"""),346.11)</f>
        <v>346.11</v>
      </c>
      <c r="C473" s="1">
        <f>IFERROR(__xludf.DUMMYFUNCTION("""COMPUTED_VALUE"""),353.84)</f>
        <v>353.84</v>
      </c>
      <c r="D473" s="1">
        <f>IFERROR(__xludf.DUMMYFUNCTION("""COMPUTED_VALUE"""),342.91)</f>
        <v>342.91</v>
      </c>
      <c r="E473" s="1">
        <f>IFERROR(__xludf.DUMMYFUNCTION("""COMPUTED_VALUE"""),349.35)</f>
        <v>349.35</v>
      </c>
      <c r="F473" s="1">
        <f>IFERROR(__xludf.DUMMYFUNCTION("""COMPUTED_VALUE"""),6471703.0)</f>
        <v>6471703</v>
      </c>
    </row>
    <row r="474">
      <c r="A474" s="2">
        <f>IFERROR(__xludf.DUMMYFUNCTION("""COMPUTED_VALUE"""),43784.66666666667)</f>
        <v>43784.66667</v>
      </c>
      <c r="B474" s="1">
        <f>IFERROR(__xludf.DUMMYFUNCTION("""COMPUTED_VALUE"""),350.64)</f>
        <v>350.64</v>
      </c>
      <c r="C474" s="1">
        <f>IFERROR(__xludf.DUMMYFUNCTION("""COMPUTED_VALUE"""),352.8)</f>
        <v>352.8</v>
      </c>
      <c r="D474" s="1">
        <f>IFERROR(__xludf.DUMMYFUNCTION("""COMPUTED_VALUE"""),348.36)</f>
        <v>348.36</v>
      </c>
      <c r="E474" s="1">
        <f>IFERROR(__xludf.DUMMYFUNCTION("""COMPUTED_VALUE"""),352.17)</f>
        <v>352.17</v>
      </c>
      <c r="F474" s="1">
        <f>IFERROR(__xludf.DUMMYFUNCTION("""COMPUTED_VALUE"""),4812563.0)</f>
        <v>4812563</v>
      </c>
    </row>
    <row r="475">
      <c r="A475" s="2">
        <f>IFERROR(__xludf.DUMMYFUNCTION("""COMPUTED_VALUE"""),43787.66666666667)</f>
        <v>43787.66667</v>
      </c>
      <c r="B475" s="1">
        <f>IFERROR(__xludf.DUMMYFUNCTION("""COMPUTED_VALUE"""),352.92)</f>
        <v>352.92</v>
      </c>
      <c r="C475" s="1">
        <f>IFERROR(__xludf.DUMMYFUNCTION("""COMPUTED_VALUE"""),353.15)</f>
        <v>353.15</v>
      </c>
      <c r="D475" s="1">
        <f>IFERROR(__xludf.DUMMYFUNCTION("""COMPUTED_VALUE"""),346.1)</f>
        <v>346.1</v>
      </c>
      <c r="E475" s="1">
        <f>IFERROR(__xludf.DUMMYFUNCTION("""COMPUTED_VALUE"""),349.99)</f>
        <v>349.99</v>
      </c>
      <c r="F475" s="1">
        <f>IFERROR(__xludf.DUMMYFUNCTION("""COMPUTED_VALUE"""),4408505.0)</f>
        <v>4408505</v>
      </c>
    </row>
    <row r="476">
      <c r="A476" s="2">
        <f>IFERROR(__xludf.DUMMYFUNCTION("""COMPUTED_VALUE"""),43788.66666666667)</f>
        <v>43788.66667</v>
      </c>
      <c r="B476" s="1">
        <f>IFERROR(__xludf.DUMMYFUNCTION("""COMPUTED_VALUE"""),351.75)</f>
        <v>351.75</v>
      </c>
      <c r="C476" s="1">
        <f>IFERROR(__xludf.DUMMYFUNCTION("""COMPUTED_VALUE"""),359.99)</f>
        <v>359.99</v>
      </c>
      <c r="D476" s="1">
        <f>IFERROR(__xludf.DUMMYFUNCTION("""COMPUTED_VALUE"""),347.8)</f>
        <v>347.8</v>
      </c>
      <c r="E476" s="1">
        <f>IFERROR(__xludf.DUMMYFUNCTION("""COMPUTED_VALUE"""),359.52)</f>
        <v>359.52</v>
      </c>
      <c r="F476" s="1">
        <f>IFERROR(__xludf.DUMMYFUNCTION("""COMPUTED_VALUE"""),7736078.0)</f>
        <v>7736078</v>
      </c>
    </row>
    <row r="477">
      <c r="A477" s="2">
        <f>IFERROR(__xludf.DUMMYFUNCTION("""COMPUTED_VALUE"""),43789.66666666667)</f>
        <v>43789.66667</v>
      </c>
      <c r="B477" s="1">
        <f>IFERROR(__xludf.DUMMYFUNCTION("""COMPUTED_VALUE"""),360.0)</f>
        <v>360</v>
      </c>
      <c r="C477" s="1">
        <f>IFERROR(__xludf.DUMMYFUNCTION("""COMPUTED_VALUE"""),361.2)</f>
        <v>361.2</v>
      </c>
      <c r="D477" s="1">
        <f>IFERROR(__xludf.DUMMYFUNCTION("""COMPUTED_VALUE"""),349.57)</f>
        <v>349.57</v>
      </c>
      <c r="E477" s="1">
        <f>IFERROR(__xludf.DUMMYFUNCTION("""COMPUTED_VALUE"""),352.22)</f>
        <v>352.22</v>
      </c>
      <c r="F477" s="1">
        <f>IFERROR(__xludf.DUMMYFUNCTION("""COMPUTED_VALUE"""),6733965.0)</f>
        <v>6733965</v>
      </c>
    </row>
    <row r="478">
      <c r="A478" s="2">
        <f>IFERROR(__xludf.DUMMYFUNCTION("""COMPUTED_VALUE"""),43790.66666666667)</f>
        <v>43790.66667</v>
      </c>
      <c r="B478" s="1">
        <f>IFERROR(__xludf.DUMMYFUNCTION("""COMPUTED_VALUE"""),354.51)</f>
        <v>354.51</v>
      </c>
      <c r="C478" s="1">
        <f>IFERROR(__xludf.DUMMYFUNCTION("""COMPUTED_VALUE"""),360.84)</f>
        <v>360.84</v>
      </c>
      <c r="D478" s="1">
        <f>IFERROR(__xludf.DUMMYFUNCTION("""COMPUTED_VALUE"""),354.0)</f>
        <v>354</v>
      </c>
      <c r="E478" s="1">
        <f>IFERROR(__xludf.DUMMYFUNCTION("""COMPUTED_VALUE"""),354.83)</f>
        <v>354.83</v>
      </c>
      <c r="F478" s="1">
        <f>IFERROR(__xludf.DUMMYFUNCTION("""COMPUTED_VALUE"""),6110013.0)</f>
        <v>6110013</v>
      </c>
    </row>
    <row r="479">
      <c r="A479" s="2">
        <f>IFERROR(__xludf.DUMMYFUNCTION("""COMPUTED_VALUE"""),43791.66666666667)</f>
        <v>43791.66667</v>
      </c>
      <c r="B479" s="1">
        <f>IFERROR(__xludf.DUMMYFUNCTION("""COMPUTED_VALUE"""),340.16)</f>
        <v>340.16</v>
      </c>
      <c r="C479" s="1">
        <f>IFERROR(__xludf.DUMMYFUNCTION("""COMPUTED_VALUE"""),341.0)</f>
        <v>341</v>
      </c>
      <c r="D479" s="1">
        <f>IFERROR(__xludf.DUMMYFUNCTION("""COMPUTED_VALUE"""),330.0)</f>
        <v>330</v>
      </c>
      <c r="E479" s="1">
        <f>IFERROR(__xludf.DUMMYFUNCTION("""COMPUTED_VALUE"""),333.04)</f>
        <v>333.04</v>
      </c>
      <c r="F479" s="1">
        <f>IFERROR(__xludf.DUMMYFUNCTION("""COMPUTED_VALUE"""),1.6870642E7)</f>
        <v>16870642</v>
      </c>
    </row>
    <row r="480">
      <c r="A480" s="2">
        <f>IFERROR(__xludf.DUMMYFUNCTION("""COMPUTED_VALUE"""),43794.66666666667)</f>
        <v>43794.66667</v>
      </c>
      <c r="B480" s="1">
        <f>IFERROR(__xludf.DUMMYFUNCTION("""COMPUTED_VALUE"""),344.32)</f>
        <v>344.32</v>
      </c>
      <c r="C480" s="1">
        <f>IFERROR(__xludf.DUMMYFUNCTION("""COMPUTED_VALUE"""),344.57)</f>
        <v>344.57</v>
      </c>
      <c r="D480" s="1">
        <f>IFERROR(__xludf.DUMMYFUNCTION("""COMPUTED_VALUE"""),334.46)</f>
        <v>334.46</v>
      </c>
      <c r="E480" s="1">
        <f>IFERROR(__xludf.DUMMYFUNCTION("""COMPUTED_VALUE"""),336.34)</f>
        <v>336.34</v>
      </c>
      <c r="F480" s="1">
        <f>IFERROR(__xludf.DUMMYFUNCTION("""COMPUTED_VALUE"""),1.2345765E7)</f>
        <v>12345765</v>
      </c>
    </row>
    <row r="481">
      <c r="A481" s="2">
        <f>IFERROR(__xludf.DUMMYFUNCTION("""COMPUTED_VALUE"""),43795.66666666667)</f>
        <v>43795.66667</v>
      </c>
      <c r="B481" s="1">
        <f>IFERROR(__xludf.DUMMYFUNCTION("""COMPUTED_VALUE"""),335.27)</f>
        <v>335.27</v>
      </c>
      <c r="C481" s="1">
        <f>IFERROR(__xludf.DUMMYFUNCTION("""COMPUTED_VALUE"""),335.5)</f>
        <v>335.5</v>
      </c>
      <c r="D481" s="1">
        <f>IFERROR(__xludf.DUMMYFUNCTION("""COMPUTED_VALUE"""),327.1)</f>
        <v>327.1</v>
      </c>
      <c r="E481" s="1">
        <f>IFERROR(__xludf.DUMMYFUNCTION("""COMPUTED_VALUE"""),328.92)</f>
        <v>328.92</v>
      </c>
      <c r="F481" s="1">
        <f>IFERROR(__xludf.DUMMYFUNCTION("""COMPUTED_VALUE"""),7956239.0)</f>
        <v>7956239</v>
      </c>
    </row>
    <row r="482">
      <c r="A482" s="2">
        <f>IFERROR(__xludf.DUMMYFUNCTION("""COMPUTED_VALUE"""),43796.66666666667)</f>
        <v>43796.66667</v>
      </c>
      <c r="B482" s="1">
        <f>IFERROR(__xludf.DUMMYFUNCTION("""COMPUTED_VALUE"""),331.12)</f>
        <v>331.12</v>
      </c>
      <c r="C482" s="1">
        <f>IFERROR(__xludf.DUMMYFUNCTION("""COMPUTED_VALUE"""),333.93)</f>
        <v>333.93</v>
      </c>
      <c r="D482" s="1">
        <f>IFERROR(__xludf.DUMMYFUNCTION("""COMPUTED_VALUE"""),328.57)</f>
        <v>328.57</v>
      </c>
      <c r="E482" s="1">
        <f>IFERROR(__xludf.DUMMYFUNCTION("""COMPUTED_VALUE"""),331.29)</f>
        <v>331.29</v>
      </c>
      <c r="F482" s="1">
        <f>IFERROR(__xludf.DUMMYFUNCTION("""COMPUTED_VALUE"""),5563459.0)</f>
        <v>5563459</v>
      </c>
    </row>
    <row r="483">
      <c r="A483" s="2">
        <f>IFERROR(__xludf.DUMMYFUNCTION("""COMPUTED_VALUE"""),43798.54166666667)</f>
        <v>43798.54167</v>
      </c>
      <c r="B483" s="1">
        <f>IFERROR(__xludf.DUMMYFUNCTION("""COMPUTED_VALUE"""),331.11)</f>
        <v>331.11</v>
      </c>
      <c r="C483" s="1">
        <f>IFERROR(__xludf.DUMMYFUNCTION("""COMPUTED_VALUE"""),331.26)</f>
        <v>331.26</v>
      </c>
      <c r="D483" s="1">
        <f>IFERROR(__xludf.DUMMYFUNCTION("""COMPUTED_VALUE"""),327.5)</f>
        <v>327.5</v>
      </c>
      <c r="E483" s="1">
        <f>IFERROR(__xludf.DUMMYFUNCTION("""COMPUTED_VALUE"""),329.94)</f>
        <v>329.94</v>
      </c>
      <c r="F483" s="1">
        <f>IFERROR(__xludf.DUMMYFUNCTION("""COMPUTED_VALUE"""),2465629.0)</f>
        <v>2465629</v>
      </c>
    </row>
    <row r="484">
      <c r="A484" s="2">
        <f>IFERROR(__xludf.DUMMYFUNCTION("""COMPUTED_VALUE"""),43801.66666666667)</f>
        <v>43801.66667</v>
      </c>
      <c r="B484" s="1">
        <f>IFERROR(__xludf.DUMMYFUNCTION("""COMPUTED_VALUE"""),329.4)</f>
        <v>329.4</v>
      </c>
      <c r="C484" s="1">
        <f>IFERROR(__xludf.DUMMYFUNCTION("""COMPUTED_VALUE"""),336.38)</f>
        <v>336.38</v>
      </c>
      <c r="D484" s="1">
        <f>IFERROR(__xludf.DUMMYFUNCTION("""COMPUTED_VALUE"""),328.69)</f>
        <v>328.69</v>
      </c>
      <c r="E484" s="1">
        <f>IFERROR(__xludf.DUMMYFUNCTION("""COMPUTED_VALUE"""),334.87)</f>
        <v>334.87</v>
      </c>
      <c r="F484" s="1">
        <f>IFERROR(__xludf.DUMMYFUNCTION("""COMPUTED_VALUE"""),6081986.0)</f>
        <v>6081986</v>
      </c>
    </row>
    <row r="485">
      <c r="A485" s="2">
        <f>IFERROR(__xludf.DUMMYFUNCTION("""COMPUTED_VALUE"""),43802.66666666667)</f>
        <v>43802.66667</v>
      </c>
      <c r="B485" s="1">
        <f>IFERROR(__xludf.DUMMYFUNCTION("""COMPUTED_VALUE"""),332.62)</f>
        <v>332.62</v>
      </c>
      <c r="C485" s="1">
        <f>IFERROR(__xludf.DUMMYFUNCTION("""COMPUTED_VALUE"""),337.91)</f>
        <v>337.91</v>
      </c>
      <c r="D485" s="1">
        <f>IFERROR(__xludf.DUMMYFUNCTION("""COMPUTED_VALUE"""),332.19)</f>
        <v>332.19</v>
      </c>
      <c r="E485" s="1">
        <f>IFERROR(__xludf.DUMMYFUNCTION("""COMPUTED_VALUE"""),336.2)</f>
        <v>336.2</v>
      </c>
      <c r="F485" s="1">
        <f>IFERROR(__xludf.DUMMYFUNCTION("""COMPUTED_VALUE"""),6613476.0)</f>
        <v>6613476</v>
      </c>
    </row>
    <row r="486">
      <c r="A486" s="2">
        <f>IFERROR(__xludf.DUMMYFUNCTION("""COMPUTED_VALUE"""),43803.66666666667)</f>
        <v>43803.66667</v>
      </c>
      <c r="B486" s="1">
        <f>IFERROR(__xludf.DUMMYFUNCTION("""COMPUTED_VALUE"""),337.75)</f>
        <v>337.75</v>
      </c>
      <c r="C486" s="1">
        <f>IFERROR(__xludf.DUMMYFUNCTION("""COMPUTED_VALUE"""),337.86)</f>
        <v>337.86</v>
      </c>
      <c r="D486" s="1">
        <f>IFERROR(__xludf.DUMMYFUNCTION("""COMPUTED_VALUE"""),332.85)</f>
        <v>332.85</v>
      </c>
      <c r="E486" s="1">
        <f>IFERROR(__xludf.DUMMYFUNCTION("""COMPUTED_VALUE"""),333.03)</f>
        <v>333.03</v>
      </c>
      <c r="F486" s="1">
        <f>IFERROR(__xludf.DUMMYFUNCTION("""COMPUTED_VALUE"""),5536255.0)</f>
        <v>5536255</v>
      </c>
    </row>
    <row r="487">
      <c r="A487" s="2">
        <f>IFERROR(__xludf.DUMMYFUNCTION("""COMPUTED_VALUE"""),43804.66666666667)</f>
        <v>43804.66667</v>
      </c>
      <c r="B487" s="1">
        <f>IFERROR(__xludf.DUMMYFUNCTION("""COMPUTED_VALUE"""),332.83)</f>
        <v>332.83</v>
      </c>
      <c r="C487" s="1">
        <f>IFERROR(__xludf.DUMMYFUNCTION("""COMPUTED_VALUE"""),334.42)</f>
        <v>334.42</v>
      </c>
      <c r="D487" s="1">
        <f>IFERROR(__xludf.DUMMYFUNCTION("""COMPUTED_VALUE"""),327.25)</f>
        <v>327.25</v>
      </c>
      <c r="E487" s="1">
        <f>IFERROR(__xludf.DUMMYFUNCTION("""COMPUTED_VALUE"""),330.37)</f>
        <v>330.37</v>
      </c>
      <c r="F487" s="1">
        <f>IFERROR(__xludf.DUMMYFUNCTION("""COMPUTED_VALUE"""),3736976.0)</f>
        <v>3736976</v>
      </c>
    </row>
    <row r="488">
      <c r="A488" s="2">
        <f>IFERROR(__xludf.DUMMYFUNCTION("""COMPUTED_VALUE"""),43805.66666666667)</f>
        <v>43805.66667</v>
      </c>
      <c r="B488" s="1">
        <f>IFERROR(__xludf.DUMMYFUNCTION("""COMPUTED_VALUE"""),335.0)</f>
        <v>335</v>
      </c>
      <c r="C488" s="1">
        <f>IFERROR(__xludf.DUMMYFUNCTION("""COMPUTED_VALUE"""),338.86)</f>
        <v>338.86</v>
      </c>
      <c r="D488" s="1">
        <f>IFERROR(__xludf.DUMMYFUNCTION("""COMPUTED_VALUE"""),334.77)</f>
        <v>334.77</v>
      </c>
      <c r="E488" s="1">
        <f>IFERROR(__xludf.DUMMYFUNCTION("""COMPUTED_VALUE"""),335.89)</f>
        <v>335.89</v>
      </c>
      <c r="F488" s="1">
        <f>IFERROR(__xludf.DUMMYFUNCTION("""COMPUTED_VALUE"""),7618937.0)</f>
        <v>7618937</v>
      </c>
    </row>
    <row r="489">
      <c r="A489" s="2">
        <f>IFERROR(__xludf.DUMMYFUNCTION("""COMPUTED_VALUE"""),43808.66666666667)</f>
        <v>43808.66667</v>
      </c>
      <c r="B489" s="1">
        <f>IFERROR(__xludf.DUMMYFUNCTION("""COMPUTED_VALUE"""),336.59)</f>
        <v>336.59</v>
      </c>
      <c r="C489" s="1">
        <f>IFERROR(__xludf.DUMMYFUNCTION("""COMPUTED_VALUE"""),344.45)</f>
        <v>344.45</v>
      </c>
      <c r="D489" s="1">
        <f>IFERROR(__xludf.DUMMYFUNCTION("""COMPUTED_VALUE"""),335.08)</f>
        <v>335.08</v>
      </c>
      <c r="E489" s="1">
        <f>IFERROR(__xludf.DUMMYFUNCTION("""COMPUTED_VALUE"""),339.53)</f>
        <v>339.53</v>
      </c>
      <c r="F489" s="1">
        <f>IFERROR(__xludf.DUMMYFUNCTION("""COMPUTED_VALUE"""),9040217.0)</f>
        <v>9040217</v>
      </c>
    </row>
    <row r="490">
      <c r="A490" s="2">
        <f>IFERROR(__xludf.DUMMYFUNCTION("""COMPUTED_VALUE"""),43809.66666666667)</f>
        <v>43809.66667</v>
      </c>
      <c r="B490" s="1">
        <f>IFERROR(__xludf.DUMMYFUNCTION("""COMPUTED_VALUE"""),339.96)</f>
        <v>339.96</v>
      </c>
      <c r="C490" s="1">
        <f>IFERROR(__xludf.DUMMYFUNCTION("""COMPUTED_VALUE"""),350.73)</f>
        <v>350.73</v>
      </c>
      <c r="D490" s="1">
        <f>IFERROR(__xludf.DUMMYFUNCTION("""COMPUTED_VALUE"""),339.31)</f>
        <v>339.31</v>
      </c>
      <c r="E490" s="1">
        <f>IFERROR(__xludf.DUMMYFUNCTION("""COMPUTED_VALUE"""),348.84)</f>
        <v>348.84</v>
      </c>
      <c r="F490" s="1">
        <f>IFERROR(__xludf.DUMMYFUNCTION("""COMPUTED_VALUE"""),8839951.0)</f>
        <v>8839951</v>
      </c>
    </row>
    <row r="491">
      <c r="A491" s="2">
        <f>IFERROR(__xludf.DUMMYFUNCTION("""COMPUTED_VALUE"""),43810.66666666667)</f>
        <v>43810.66667</v>
      </c>
      <c r="B491" s="1">
        <f>IFERROR(__xludf.DUMMYFUNCTION("""COMPUTED_VALUE"""),351.88)</f>
        <v>351.88</v>
      </c>
      <c r="C491" s="1">
        <f>IFERROR(__xludf.DUMMYFUNCTION("""COMPUTED_VALUE"""),357.19)</f>
        <v>357.19</v>
      </c>
      <c r="D491" s="1">
        <f>IFERROR(__xludf.DUMMYFUNCTION("""COMPUTED_VALUE"""),351.09)</f>
        <v>351.09</v>
      </c>
      <c r="E491" s="1">
        <f>IFERROR(__xludf.DUMMYFUNCTION("""COMPUTED_VALUE"""),352.7)</f>
        <v>352.7</v>
      </c>
      <c r="F491" s="1">
        <f>IFERROR(__xludf.DUMMYFUNCTION("""COMPUTED_VALUE"""),6919162.0)</f>
        <v>6919162</v>
      </c>
    </row>
    <row r="492">
      <c r="A492" s="2">
        <f>IFERROR(__xludf.DUMMYFUNCTION("""COMPUTED_VALUE"""),43811.66666666667)</f>
        <v>43811.66667</v>
      </c>
      <c r="B492" s="1">
        <f>IFERROR(__xludf.DUMMYFUNCTION("""COMPUTED_VALUE"""),354.92)</f>
        <v>354.92</v>
      </c>
      <c r="C492" s="1">
        <f>IFERROR(__xludf.DUMMYFUNCTION("""COMPUTED_VALUE"""),362.74)</f>
        <v>362.74</v>
      </c>
      <c r="D492" s="1">
        <f>IFERROR(__xludf.DUMMYFUNCTION("""COMPUTED_VALUE"""),353.23)</f>
        <v>353.23</v>
      </c>
      <c r="E492" s="1">
        <f>IFERROR(__xludf.DUMMYFUNCTION("""COMPUTED_VALUE"""),359.68)</f>
        <v>359.68</v>
      </c>
      <c r="F492" s="1">
        <f>IFERROR(__xludf.DUMMYFUNCTION("""COMPUTED_VALUE"""),7776211.0)</f>
        <v>7776211</v>
      </c>
    </row>
    <row r="493">
      <c r="A493" s="2">
        <f>IFERROR(__xludf.DUMMYFUNCTION("""COMPUTED_VALUE"""),43812.66666666667)</f>
        <v>43812.66667</v>
      </c>
      <c r="B493" s="1">
        <f>IFERROR(__xludf.DUMMYFUNCTION("""COMPUTED_VALUE"""),361.05)</f>
        <v>361.05</v>
      </c>
      <c r="C493" s="1">
        <f>IFERROR(__xludf.DUMMYFUNCTION("""COMPUTED_VALUE"""),365.21)</f>
        <v>365.21</v>
      </c>
      <c r="D493" s="1">
        <f>IFERROR(__xludf.DUMMYFUNCTION("""COMPUTED_VALUE"""),354.64)</f>
        <v>354.64</v>
      </c>
      <c r="E493" s="1">
        <f>IFERROR(__xludf.DUMMYFUNCTION("""COMPUTED_VALUE"""),358.39)</f>
        <v>358.39</v>
      </c>
      <c r="F493" s="1">
        <f>IFERROR(__xludf.DUMMYFUNCTION("""COMPUTED_VALUE"""),6574281.0)</f>
        <v>6574281</v>
      </c>
    </row>
    <row r="494">
      <c r="A494" s="2">
        <f>IFERROR(__xludf.DUMMYFUNCTION("""COMPUTED_VALUE"""),43815.66666666667)</f>
        <v>43815.66667</v>
      </c>
      <c r="B494" s="1">
        <f>IFERROR(__xludf.DUMMYFUNCTION("""COMPUTED_VALUE"""),362.55)</f>
        <v>362.55</v>
      </c>
      <c r="C494" s="1">
        <f>IFERROR(__xludf.DUMMYFUNCTION("""COMPUTED_VALUE"""),383.61)</f>
        <v>383.61</v>
      </c>
      <c r="D494" s="1">
        <f>IFERROR(__xludf.DUMMYFUNCTION("""COMPUTED_VALUE"""),362.5)</f>
        <v>362.5</v>
      </c>
      <c r="E494" s="1">
        <f>IFERROR(__xludf.DUMMYFUNCTION("""COMPUTED_VALUE"""),381.5)</f>
        <v>381.5</v>
      </c>
      <c r="F494" s="1">
        <f>IFERROR(__xludf.DUMMYFUNCTION("""COMPUTED_VALUE"""),1.822094E7)</f>
        <v>18220940</v>
      </c>
    </row>
    <row r="495">
      <c r="A495" s="2">
        <f>IFERROR(__xludf.DUMMYFUNCTION("""COMPUTED_VALUE"""),43816.66666666667)</f>
        <v>43816.66667</v>
      </c>
      <c r="B495" s="1">
        <f>IFERROR(__xludf.DUMMYFUNCTION("""COMPUTED_VALUE"""),378.99)</f>
        <v>378.99</v>
      </c>
      <c r="C495" s="1">
        <f>IFERROR(__xludf.DUMMYFUNCTION("""COMPUTED_VALUE"""),385.5)</f>
        <v>385.5</v>
      </c>
      <c r="D495" s="1">
        <f>IFERROR(__xludf.DUMMYFUNCTION("""COMPUTED_VALUE"""),375.9)</f>
        <v>375.9</v>
      </c>
      <c r="E495" s="1">
        <f>IFERROR(__xludf.DUMMYFUNCTION("""COMPUTED_VALUE"""),378.99)</f>
        <v>378.99</v>
      </c>
      <c r="F495" s="1">
        <f>IFERROR(__xludf.DUMMYFUNCTION("""COMPUTED_VALUE"""),8503775.0)</f>
        <v>8503775</v>
      </c>
    </row>
    <row r="496">
      <c r="A496" s="2">
        <f>IFERROR(__xludf.DUMMYFUNCTION("""COMPUTED_VALUE"""),43817.66666666667)</f>
        <v>43817.66667</v>
      </c>
      <c r="B496" s="1">
        <f>IFERROR(__xludf.DUMMYFUNCTION("""COMPUTED_VALUE"""),380.63)</f>
        <v>380.63</v>
      </c>
      <c r="C496" s="1">
        <f>IFERROR(__xludf.DUMMYFUNCTION("""COMPUTED_VALUE"""),395.22)</f>
        <v>395.22</v>
      </c>
      <c r="D496" s="1">
        <f>IFERROR(__xludf.DUMMYFUNCTION("""COMPUTED_VALUE"""),380.58)</f>
        <v>380.58</v>
      </c>
      <c r="E496" s="1">
        <f>IFERROR(__xludf.DUMMYFUNCTION("""COMPUTED_VALUE"""),393.15)</f>
        <v>393.15</v>
      </c>
      <c r="F496" s="1">
        <f>IFERROR(__xludf.DUMMYFUNCTION("""COMPUTED_VALUE"""),1.4136392E7)</f>
        <v>14136392</v>
      </c>
    </row>
    <row r="497">
      <c r="A497" s="2">
        <f>IFERROR(__xludf.DUMMYFUNCTION("""COMPUTED_VALUE"""),43818.66666666667)</f>
        <v>43818.66667</v>
      </c>
      <c r="B497" s="1">
        <f>IFERROR(__xludf.DUMMYFUNCTION("""COMPUTED_VALUE"""),397.32)</f>
        <v>397.32</v>
      </c>
      <c r="C497" s="1">
        <f>IFERROR(__xludf.DUMMYFUNCTION("""COMPUTED_VALUE"""),406.85)</f>
        <v>406.85</v>
      </c>
      <c r="D497" s="1">
        <f>IFERROR(__xludf.DUMMYFUNCTION("""COMPUTED_VALUE"""),396.5)</f>
        <v>396.5</v>
      </c>
      <c r="E497" s="1">
        <f>IFERROR(__xludf.DUMMYFUNCTION("""COMPUTED_VALUE"""),404.04)</f>
        <v>404.04</v>
      </c>
      <c r="F497" s="1">
        <f>IFERROR(__xludf.DUMMYFUNCTION("""COMPUTED_VALUE"""),1.8120307E7)</f>
        <v>18120307</v>
      </c>
    </row>
    <row r="498">
      <c r="A498" s="2">
        <f>IFERROR(__xludf.DUMMYFUNCTION("""COMPUTED_VALUE"""),43819.66666666667)</f>
        <v>43819.66667</v>
      </c>
      <c r="B498" s="1">
        <f>IFERROR(__xludf.DUMMYFUNCTION("""COMPUTED_VALUE"""),410.29)</f>
        <v>410.29</v>
      </c>
      <c r="C498" s="1">
        <f>IFERROR(__xludf.DUMMYFUNCTION("""COMPUTED_VALUE"""),413.0)</f>
        <v>413</v>
      </c>
      <c r="D498" s="1">
        <f>IFERROR(__xludf.DUMMYFUNCTION("""COMPUTED_VALUE"""),400.19)</f>
        <v>400.19</v>
      </c>
      <c r="E498" s="1">
        <f>IFERROR(__xludf.DUMMYFUNCTION("""COMPUTED_VALUE"""),405.59)</f>
        <v>405.59</v>
      </c>
      <c r="F498" s="1">
        <f>IFERROR(__xludf.DUMMYFUNCTION("""COMPUTED_VALUE"""),1.4785206E7)</f>
        <v>14785206</v>
      </c>
    </row>
    <row r="499">
      <c r="A499" s="2">
        <f>IFERROR(__xludf.DUMMYFUNCTION("""COMPUTED_VALUE"""),43822.66666666667)</f>
        <v>43822.66667</v>
      </c>
      <c r="B499" s="1">
        <f>IFERROR(__xludf.DUMMYFUNCTION("""COMPUTED_VALUE"""),411.78)</f>
        <v>411.78</v>
      </c>
      <c r="C499" s="1">
        <f>IFERROR(__xludf.DUMMYFUNCTION("""COMPUTED_VALUE"""),422.01)</f>
        <v>422.01</v>
      </c>
      <c r="D499" s="1">
        <f>IFERROR(__xludf.DUMMYFUNCTION("""COMPUTED_VALUE"""),410.0)</f>
        <v>410</v>
      </c>
      <c r="E499" s="1">
        <f>IFERROR(__xludf.DUMMYFUNCTION("""COMPUTED_VALUE"""),419.22)</f>
        <v>419.22</v>
      </c>
      <c r="F499" s="1">
        <f>IFERROR(__xludf.DUMMYFUNCTION("""COMPUTED_VALUE"""),1.3332821E7)</f>
        <v>13332821</v>
      </c>
    </row>
    <row r="500">
      <c r="A500" s="2">
        <f>IFERROR(__xludf.DUMMYFUNCTION("""COMPUTED_VALUE"""),43823.54166666667)</f>
        <v>43823.54167</v>
      </c>
      <c r="B500" s="1">
        <f>IFERROR(__xludf.DUMMYFUNCTION("""COMPUTED_VALUE"""),418.36)</f>
        <v>418.36</v>
      </c>
      <c r="C500" s="1">
        <f>IFERROR(__xludf.DUMMYFUNCTION("""COMPUTED_VALUE"""),425.47)</f>
        <v>425.47</v>
      </c>
      <c r="D500" s="1">
        <f>IFERROR(__xludf.DUMMYFUNCTION("""COMPUTED_VALUE"""),412.69)</f>
        <v>412.69</v>
      </c>
      <c r="E500" s="1">
        <f>IFERROR(__xludf.DUMMYFUNCTION("""COMPUTED_VALUE"""),425.25)</f>
        <v>425.25</v>
      </c>
      <c r="F500" s="1">
        <f>IFERROR(__xludf.DUMMYFUNCTION("""COMPUTED_VALUE"""),8054720.0)</f>
        <v>8054720</v>
      </c>
    </row>
    <row r="501">
      <c r="A501" s="2">
        <f>IFERROR(__xludf.DUMMYFUNCTION("""COMPUTED_VALUE"""),43825.66666666667)</f>
        <v>43825.66667</v>
      </c>
      <c r="B501" s="1">
        <f>IFERROR(__xludf.DUMMYFUNCTION("""COMPUTED_VALUE"""),427.91)</f>
        <v>427.91</v>
      </c>
      <c r="C501" s="1">
        <f>IFERROR(__xludf.DUMMYFUNCTION("""COMPUTED_VALUE"""),433.48)</f>
        <v>433.48</v>
      </c>
      <c r="D501" s="1">
        <f>IFERROR(__xludf.DUMMYFUNCTION("""COMPUTED_VALUE"""),426.35)</f>
        <v>426.35</v>
      </c>
      <c r="E501" s="1">
        <f>IFERROR(__xludf.DUMMYFUNCTION("""COMPUTED_VALUE"""),430.94)</f>
        <v>430.94</v>
      </c>
      <c r="F501" s="1">
        <f>IFERROR(__xludf.DUMMYFUNCTION("""COMPUTED_VALUE"""),1.0648289E7)</f>
        <v>10648289</v>
      </c>
    </row>
    <row r="502">
      <c r="A502" s="2">
        <f>IFERROR(__xludf.DUMMYFUNCTION("""COMPUTED_VALUE"""),43826.66666666667)</f>
        <v>43826.66667</v>
      </c>
      <c r="B502" s="1">
        <f>IFERROR(__xludf.DUMMYFUNCTION("""COMPUTED_VALUE"""),435.0)</f>
        <v>435</v>
      </c>
      <c r="C502" s="1">
        <f>IFERROR(__xludf.DUMMYFUNCTION("""COMPUTED_VALUE"""),435.31)</f>
        <v>435.31</v>
      </c>
      <c r="D502" s="1">
        <f>IFERROR(__xludf.DUMMYFUNCTION("""COMPUTED_VALUE"""),426.11)</f>
        <v>426.11</v>
      </c>
      <c r="E502" s="1">
        <f>IFERROR(__xludf.DUMMYFUNCTION("""COMPUTED_VALUE"""),430.38)</f>
        <v>430.38</v>
      </c>
      <c r="F502" s="1">
        <f>IFERROR(__xludf.DUMMYFUNCTION("""COMPUTED_VALUE"""),9956827.0)</f>
        <v>9956827</v>
      </c>
    </row>
    <row r="503">
      <c r="A503" s="2">
        <f>IFERROR(__xludf.DUMMYFUNCTION("""COMPUTED_VALUE"""),43829.66666666667)</f>
        <v>43829.66667</v>
      </c>
      <c r="B503" s="1">
        <f>IFERROR(__xludf.DUMMYFUNCTION("""COMPUTED_VALUE"""),428.79)</f>
        <v>428.79</v>
      </c>
      <c r="C503" s="1">
        <f>IFERROR(__xludf.DUMMYFUNCTION("""COMPUTED_VALUE"""),429.0)</f>
        <v>429</v>
      </c>
      <c r="D503" s="1">
        <f>IFERROR(__xludf.DUMMYFUNCTION("""COMPUTED_VALUE"""),409.26)</f>
        <v>409.26</v>
      </c>
      <c r="E503" s="1">
        <f>IFERROR(__xludf.DUMMYFUNCTION("""COMPUTED_VALUE"""),414.7)</f>
        <v>414.7</v>
      </c>
      <c r="F503" s="1">
        <f>IFERROR(__xludf.DUMMYFUNCTION("""COMPUTED_VALUE"""),1.2601265E7)</f>
        <v>12601265</v>
      </c>
    </row>
    <row r="504">
      <c r="A504" s="2">
        <f>IFERROR(__xludf.DUMMYFUNCTION("""COMPUTED_VALUE"""),43830.66666666667)</f>
        <v>43830.66667</v>
      </c>
      <c r="B504" s="1">
        <f>IFERROR(__xludf.DUMMYFUNCTION("""COMPUTED_VALUE"""),405.0)</f>
        <v>405</v>
      </c>
      <c r="C504" s="1">
        <f>IFERROR(__xludf.DUMMYFUNCTION("""COMPUTED_VALUE"""),421.29)</f>
        <v>421.29</v>
      </c>
      <c r="D504" s="1">
        <f>IFERROR(__xludf.DUMMYFUNCTION("""COMPUTED_VALUE"""),402.08)</f>
        <v>402.08</v>
      </c>
      <c r="E504" s="1">
        <f>IFERROR(__xludf.DUMMYFUNCTION("""COMPUTED_VALUE"""),418.33)</f>
        <v>418.33</v>
      </c>
      <c r="F504" s="1">
        <f>IFERROR(__xludf.DUMMYFUNCTION("""COMPUTED_VALUE"""),1.0292456E7)</f>
        <v>10292456</v>
      </c>
    </row>
    <row r="505">
      <c r="A505" s="2">
        <f>IFERROR(__xludf.DUMMYFUNCTION("""COMPUTED_VALUE"""),43832.66666666667)</f>
        <v>43832.66667</v>
      </c>
      <c r="B505" s="1">
        <f>IFERROR(__xludf.DUMMYFUNCTION("""COMPUTED_VALUE"""),424.5)</f>
        <v>424.5</v>
      </c>
      <c r="C505" s="1">
        <f>IFERROR(__xludf.DUMMYFUNCTION("""COMPUTED_VALUE"""),430.7)</f>
        <v>430.7</v>
      </c>
      <c r="D505" s="1">
        <f>IFERROR(__xludf.DUMMYFUNCTION("""COMPUTED_VALUE"""),421.71)</f>
        <v>421.71</v>
      </c>
      <c r="E505" s="1">
        <f>IFERROR(__xludf.DUMMYFUNCTION("""COMPUTED_VALUE"""),430.26)</f>
        <v>430.26</v>
      </c>
      <c r="F505" s="1">
        <f>IFERROR(__xludf.DUMMYFUNCTION("""COMPUTED_VALUE"""),9558386.0)</f>
        <v>9558386</v>
      </c>
    </row>
    <row r="506">
      <c r="A506" s="2">
        <f>IFERROR(__xludf.DUMMYFUNCTION("""COMPUTED_VALUE"""),43833.66666666667)</f>
        <v>43833.66667</v>
      </c>
      <c r="B506" s="1">
        <f>IFERROR(__xludf.DUMMYFUNCTION("""COMPUTED_VALUE"""),440.5)</f>
        <v>440.5</v>
      </c>
      <c r="C506" s="1">
        <f>IFERROR(__xludf.DUMMYFUNCTION("""COMPUTED_VALUE"""),454.0)</f>
        <v>454</v>
      </c>
      <c r="D506" s="1">
        <f>IFERROR(__xludf.DUMMYFUNCTION("""COMPUTED_VALUE"""),436.92)</f>
        <v>436.92</v>
      </c>
      <c r="E506" s="1">
        <f>IFERROR(__xludf.DUMMYFUNCTION("""COMPUTED_VALUE"""),443.01)</f>
        <v>443.01</v>
      </c>
      <c r="F506" s="1">
        <f>IFERROR(__xludf.DUMMYFUNCTION("""COMPUTED_VALUE"""),1.7794697E7)</f>
        <v>17794697</v>
      </c>
    </row>
    <row r="507">
      <c r="A507" s="2">
        <f>IFERROR(__xludf.DUMMYFUNCTION("""COMPUTED_VALUE"""),43836.66666666667)</f>
        <v>43836.66667</v>
      </c>
      <c r="B507" s="1">
        <f>IFERROR(__xludf.DUMMYFUNCTION("""COMPUTED_VALUE"""),440.47)</f>
        <v>440.47</v>
      </c>
      <c r="C507" s="1">
        <f>IFERROR(__xludf.DUMMYFUNCTION("""COMPUTED_VALUE"""),451.56)</f>
        <v>451.56</v>
      </c>
      <c r="D507" s="1">
        <f>IFERROR(__xludf.DUMMYFUNCTION("""COMPUTED_VALUE"""),440.0)</f>
        <v>440</v>
      </c>
      <c r="E507" s="1">
        <f>IFERROR(__xludf.DUMMYFUNCTION("""COMPUTED_VALUE"""),451.54)</f>
        <v>451.54</v>
      </c>
      <c r="F507" s="1">
        <f>IFERROR(__xludf.DUMMYFUNCTION("""COMPUTED_VALUE"""),1.0157499E7)</f>
        <v>10157499</v>
      </c>
    </row>
    <row r="508">
      <c r="A508" s="2">
        <f>IFERROR(__xludf.DUMMYFUNCTION("""COMPUTED_VALUE"""),43837.66666666667)</f>
        <v>43837.66667</v>
      </c>
      <c r="B508" s="1">
        <f>IFERROR(__xludf.DUMMYFUNCTION("""COMPUTED_VALUE"""),461.4)</f>
        <v>461.4</v>
      </c>
      <c r="C508" s="1">
        <f>IFERROR(__xludf.DUMMYFUNCTION("""COMPUTED_VALUE"""),471.63)</f>
        <v>471.63</v>
      </c>
      <c r="D508" s="1">
        <f>IFERROR(__xludf.DUMMYFUNCTION("""COMPUTED_VALUE"""),453.36)</f>
        <v>453.36</v>
      </c>
      <c r="E508" s="1">
        <f>IFERROR(__xludf.DUMMYFUNCTION("""COMPUTED_VALUE"""),469.06)</f>
        <v>469.06</v>
      </c>
      <c r="F508" s="1">
        <f>IFERROR(__xludf.DUMMYFUNCTION("""COMPUTED_VALUE"""),1.8209138E7)</f>
        <v>18209138</v>
      </c>
    </row>
    <row r="509">
      <c r="A509" s="2">
        <f>IFERROR(__xludf.DUMMYFUNCTION("""COMPUTED_VALUE"""),43838.66666666667)</f>
        <v>43838.66667</v>
      </c>
      <c r="B509" s="1">
        <f>IFERROR(__xludf.DUMMYFUNCTION("""COMPUTED_VALUE"""),473.7)</f>
        <v>473.7</v>
      </c>
      <c r="C509" s="1">
        <f>IFERROR(__xludf.DUMMYFUNCTION("""COMPUTED_VALUE"""),498.49)</f>
        <v>498.49</v>
      </c>
      <c r="D509" s="1">
        <f>IFERROR(__xludf.DUMMYFUNCTION("""COMPUTED_VALUE"""),468.23)</f>
        <v>468.23</v>
      </c>
      <c r="E509" s="1">
        <f>IFERROR(__xludf.DUMMYFUNCTION("""COMPUTED_VALUE"""),492.14)</f>
        <v>492.14</v>
      </c>
      <c r="F509" s="1">
        <f>IFERROR(__xludf.DUMMYFUNCTION("""COMPUTED_VALUE"""),3.1199393E7)</f>
        <v>31199393</v>
      </c>
    </row>
    <row r="510">
      <c r="A510" s="2">
        <f>IFERROR(__xludf.DUMMYFUNCTION("""COMPUTED_VALUE"""),43839.66666666667)</f>
        <v>43839.66667</v>
      </c>
      <c r="B510" s="1">
        <f>IFERROR(__xludf.DUMMYFUNCTION("""COMPUTED_VALUE"""),497.1)</f>
        <v>497.1</v>
      </c>
      <c r="C510" s="1">
        <f>IFERROR(__xludf.DUMMYFUNCTION("""COMPUTED_VALUE"""),498.8)</f>
        <v>498.8</v>
      </c>
      <c r="D510" s="1">
        <f>IFERROR(__xludf.DUMMYFUNCTION("""COMPUTED_VALUE"""),472.87)</f>
        <v>472.87</v>
      </c>
      <c r="E510" s="1">
        <f>IFERROR(__xludf.DUMMYFUNCTION("""COMPUTED_VALUE"""),481.34)</f>
        <v>481.34</v>
      </c>
      <c r="F510" s="1">
        <f>IFERROR(__xludf.DUMMYFUNCTION("""COMPUTED_VALUE"""),2.8463186E7)</f>
        <v>28463186</v>
      </c>
    </row>
    <row r="511">
      <c r="A511" s="2">
        <f>IFERROR(__xludf.DUMMYFUNCTION("""COMPUTED_VALUE"""),43840.66666666667)</f>
        <v>43840.66667</v>
      </c>
      <c r="B511" s="1">
        <f>IFERROR(__xludf.DUMMYFUNCTION("""COMPUTED_VALUE"""),481.79)</f>
        <v>481.79</v>
      </c>
      <c r="C511" s="1">
        <f>IFERROR(__xludf.DUMMYFUNCTION("""COMPUTED_VALUE"""),484.94)</f>
        <v>484.94</v>
      </c>
      <c r="D511" s="1">
        <f>IFERROR(__xludf.DUMMYFUNCTION("""COMPUTED_VALUE"""),473.7)</f>
        <v>473.7</v>
      </c>
      <c r="E511" s="1">
        <f>IFERROR(__xludf.DUMMYFUNCTION("""COMPUTED_VALUE"""),478.15)</f>
        <v>478.15</v>
      </c>
      <c r="F511" s="1">
        <f>IFERROR(__xludf.DUMMYFUNCTION("""COMPUTED_VALUE"""),1.2976832E7)</f>
        <v>12976832</v>
      </c>
    </row>
    <row r="512">
      <c r="A512" s="2">
        <f>IFERROR(__xludf.DUMMYFUNCTION("""COMPUTED_VALUE"""),43843.66666666667)</f>
        <v>43843.66667</v>
      </c>
      <c r="B512" s="1">
        <f>IFERROR(__xludf.DUMMYFUNCTION("""COMPUTED_VALUE"""),493.5)</f>
        <v>493.5</v>
      </c>
      <c r="C512" s="1">
        <f>IFERROR(__xludf.DUMMYFUNCTION("""COMPUTED_VALUE"""),525.63)</f>
        <v>525.63</v>
      </c>
      <c r="D512" s="1">
        <f>IFERROR(__xludf.DUMMYFUNCTION("""COMPUTED_VALUE"""),492.0)</f>
        <v>492</v>
      </c>
      <c r="E512" s="1">
        <f>IFERROR(__xludf.DUMMYFUNCTION("""COMPUTED_VALUE"""),524.86)</f>
        <v>524.86</v>
      </c>
      <c r="F512" s="1">
        <f>IFERROR(__xludf.DUMMYFUNCTION("""COMPUTED_VALUE"""),2.6634547E7)</f>
        <v>26634547</v>
      </c>
    </row>
    <row r="513">
      <c r="A513" s="2">
        <f>IFERROR(__xludf.DUMMYFUNCTION("""COMPUTED_VALUE"""),43844.66666666667)</f>
        <v>43844.66667</v>
      </c>
      <c r="B513" s="1">
        <f>IFERROR(__xludf.DUMMYFUNCTION("""COMPUTED_VALUE"""),544.26)</f>
        <v>544.26</v>
      </c>
      <c r="C513" s="1">
        <f>IFERROR(__xludf.DUMMYFUNCTION("""COMPUTED_VALUE"""),547.41)</f>
        <v>547.41</v>
      </c>
      <c r="D513" s="1">
        <f>IFERROR(__xludf.DUMMYFUNCTION("""COMPUTED_VALUE"""),524.9)</f>
        <v>524.9</v>
      </c>
      <c r="E513" s="1">
        <f>IFERROR(__xludf.DUMMYFUNCTION("""COMPUTED_VALUE"""),537.92)</f>
        <v>537.92</v>
      </c>
      <c r="F513" s="1">
        <f>IFERROR(__xludf.DUMMYFUNCTION("""COMPUTED_VALUE"""),2.9061377E7)</f>
        <v>29061377</v>
      </c>
    </row>
    <row r="514">
      <c r="A514" s="2">
        <f>IFERROR(__xludf.DUMMYFUNCTION("""COMPUTED_VALUE"""),43845.66666666667)</f>
        <v>43845.66667</v>
      </c>
      <c r="B514" s="1">
        <f>IFERROR(__xludf.DUMMYFUNCTION("""COMPUTED_VALUE"""),529.76)</f>
        <v>529.76</v>
      </c>
      <c r="C514" s="1">
        <f>IFERROR(__xludf.DUMMYFUNCTION("""COMPUTED_VALUE"""),537.84)</f>
        <v>537.84</v>
      </c>
      <c r="D514" s="1">
        <f>IFERROR(__xludf.DUMMYFUNCTION("""COMPUTED_VALUE"""),516.79)</f>
        <v>516.79</v>
      </c>
      <c r="E514" s="1">
        <f>IFERROR(__xludf.DUMMYFUNCTION("""COMPUTED_VALUE"""),518.5)</f>
        <v>518.5</v>
      </c>
      <c r="F514" s="1">
        <f>IFERROR(__xludf.DUMMYFUNCTION("""COMPUTED_VALUE"""),1.7368831E7)</f>
        <v>17368831</v>
      </c>
    </row>
    <row r="515">
      <c r="A515" s="2">
        <f>IFERROR(__xludf.DUMMYFUNCTION("""COMPUTED_VALUE"""),43846.66666666667)</f>
        <v>43846.66667</v>
      </c>
      <c r="B515" s="1">
        <f>IFERROR(__xludf.DUMMYFUNCTION("""COMPUTED_VALUE"""),493.75)</f>
        <v>493.75</v>
      </c>
      <c r="C515" s="1">
        <f>IFERROR(__xludf.DUMMYFUNCTION("""COMPUTED_VALUE"""),514.46)</f>
        <v>514.46</v>
      </c>
      <c r="D515" s="1">
        <f>IFERROR(__xludf.DUMMYFUNCTION("""COMPUTED_VALUE"""),492.17)</f>
        <v>492.17</v>
      </c>
      <c r="E515" s="1">
        <f>IFERROR(__xludf.DUMMYFUNCTION("""COMPUTED_VALUE"""),513.49)</f>
        <v>513.49</v>
      </c>
      <c r="F515" s="1">
        <f>IFERROR(__xludf.DUMMYFUNCTION("""COMPUTED_VALUE"""),2.1736653E7)</f>
        <v>21736653</v>
      </c>
    </row>
    <row r="516">
      <c r="A516" s="2">
        <f>IFERROR(__xludf.DUMMYFUNCTION("""COMPUTED_VALUE"""),43847.66666666667)</f>
        <v>43847.66667</v>
      </c>
      <c r="B516" s="1">
        <f>IFERROR(__xludf.DUMMYFUNCTION("""COMPUTED_VALUE"""),507.61)</f>
        <v>507.61</v>
      </c>
      <c r="C516" s="1">
        <f>IFERROR(__xludf.DUMMYFUNCTION("""COMPUTED_VALUE"""),515.67)</f>
        <v>515.67</v>
      </c>
      <c r="D516" s="1">
        <f>IFERROR(__xludf.DUMMYFUNCTION("""COMPUTED_VALUE"""),503.16)</f>
        <v>503.16</v>
      </c>
      <c r="E516" s="1">
        <f>IFERROR(__xludf.DUMMYFUNCTION("""COMPUTED_VALUE"""),510.5)</f>
        <v>510.5</v>
      </c>
      <c r="F516" s="1">
        <f>IFERROR(__xludf.DUMMYFUNCTION("""COMPUTED_VALUE"""),1.3629073E7)</f>
        <v>13629073</v>
      </c>
    </row>
    <row r="517">
      <c r="A517" s="2">
        <f>IFERROR(__xludf.DUMMYFUNCTION("""COMPUTED_VALUE"""),43851.66666666667)</f>
        <v>43851.66667</v>
      </c>
      <c r="B517" s="1">
        <f>IFERROR(__xludf.DUMMYFUNCTION("""COMPUTED_VALUE"""),530.25)</f>
        <v>530.25</v>
      </c>
      <c r="C517" s="1">
        <f>IFERROR(__xludf.DUMMYFUNCTION("""COMPUTED_VALUE"""),548.58)</f>
        <v>548.58</v>
      </c>
      <c r="D517" s="1">
        <f>IFERROR(__xludf.DUMMYFUNCTION("""COMPUTED_VALUE"""),528.41)</f>
        <v>528.41</v>
      </c>
      <c r="E517" s="1">
        <f>IFERROR(__xludf.DUMMYFUNCTION("""COMPUTED_VALUE"""),547.2)</f>
        <v>547.2</v>
      </c>
      <c r="F517" s="1">
        <f>IFERROR(__xludf.DUMMYFUNCTION("""COMPUTED_VALUE"""),1.7803471E7)</f>
        <v>17803471</v>
      </c>
    </row>
    <row r="518">
      <c r="A518" s="2">
        <f>IFERROR(__xludf.DUMMYFUNCTION("""COMPUTED_VALUE"""),43852.66666666667)</f>
        <v>43852.66667</v>
      </c>
      <c r="B518" s="1">
        <f>IFERROR(__xludf.DUMMYFUNCTION("""COMPUTED_VALUE"""),571.89)</f>
        <v>571.89</v>
      </c>
      <c r="C518" s="1">
        <f>IFERROR(__xludf.DUMMYFUNCTION("""COMPUTED_VALUE"""),594.5)</f>
        <v>594.5</v>
      </c>
      <c r="D518" s="1">
        <f>IFERROR(__xludf.DUMMYFUNCTION("""COMPUTED_VALUE"""),559.1)</f>
        <v>559.1</v>
      </c>
      <c r="E518" s="1">
        <f>IFERROR(__xludf.DUMMYFUNCTION("""COMPUTED_VALUE"""),569.56)</f>
        <v>569.56</v>
      </c>
      <c r="F518" s="1">
        <f>IFERROR(__xludf.DUMMYFUNCTION("""COMPUTED_VALUE"""),3.1369028E7)</f>
        <v>31369028</v>
      </c>
    </row>
    <row r="519">
      <c r="A519" s="2">
        <f>IFERROR(__xludf.DUMMYFUNCTION("""COMPUTED_VALUE"""),43853.66666666667)</f>
        <v>43853.66667</v>
      </c>
      <c r="B519" s="1">
        <f>IFERROR(__xludf.DUMMYFUNCTION("""COMPUTED_VALUE"""),564.25)</f>
        <v>564.25</v>
      </c>
      <c r="C519" s="1">
        <f>IFERROR(__xludf.DUMMYFUNCTION("""COMPUTED_VALUE"""),582.0)</f>
        <v>582</v>
      </c>
      <c r="D519" s="1">
        <f>IFERROR(__xludf.DUMMYFUNCTION("""COMPUTED_VALUE"""),555.6)</f>
        <v>555.6</v>
      </c>
      <c r="E519" s="1">
        <f>IFERROR(__xludf.DUMMYFUNCTION("""COMPUTED_VALUE"""),572.2)</f>
        <v>572.2</v>
      </c>
      <c r="F519" s="1">
        <f>IFERROR(__xludf.DUMMYFUNCTION("""COMPUTED_VALUE"""),1.9651042E7)</f>
        <v>19651042</v>
      </c>
    </row>
    <row r="520">
      <c r="A520" s="2">
        <f>IFERROR(__xludf.DUMMYFUNCTION("""COMPUTED_VALUE"""),43854.66666666667)</f>
        <v>43854.66667</v>
      </c>
      <c r="B520" s="1">
        <f>IFERROR(__xludf.DUMMYFUNCTION("""COMPUTED_VALUE"""),570.63)</f>
        <v>570.63</v>
      </c>
      <c r="C520" s="1">
        <f>IFERROR(__xludf.DUMMYFUNCTION("""COMPUTED_VALUE"""),573.86)</f>
        <v>573.86</v>
      </c>
      <c r="D520" s="1">
        <f>IFERROR(__xludf.DUMMYFUNCTION("""COMPUTED_VALUE"""),554.26)</f>
        <v>554.26</v>
      </c>
      <c r="E520" s="1">
        <f>IFERROR(__xludf.DUMMYFUNCTION("""COMPUTED_VALUE"""),564.82)</f>
        <v>564.82</v>
      </c>
      <c r="F520" s="1">
        <f>IFERROR(__xludf.DUMMYFUNCTION("""COMPUTED_VALUE"""),1.43536E7)</f>
        <v>14353600</v>
      </c>
    </row>
    <row r="521">
      <c r="A521" s="2">
        <f>IFERROR(__xludf.DUMMYFUNCTION("""COMPUTED_VALUE"""),43857.66666666667)</f>
        <v>43857.66667</v>
      </c>
      <c r="B521" s="1">
        <f>IFERROR(__xludf.DUMMYFUNCTION("""COMPUTED_VALUE"""),541.99)</f>
        <v>541.99</v>
      </c>
      <c r="C521" s="1">
        <f>IFERROR(__xludf.DUMMYFUNCTION("""COMPUTED_VALUE"""),564.44)</f>
        <v>564.44</v>
      </c>
      <c r="D521" s="1">
        <f>IFERROR(__xludf.DUMMYFUNCTION("""COMPUTED_VALUE"""),539.28)</f>
        <v>539.28</v>
      </c>
      <c r="E521" s="1">
        <f>IFERROR(__xludf.DUMMYFUNCTION("""COMPUTED_VALUE"""),558.02)</f>
        <v>558.02</v>
      </c>
      <c r="F521" s="1">
        <f>IFERROR(__xludf.DUMMYFUNCTION("""COMPUTED_VALUE"""),1.3608068E7)</f>
        <v>13608068</v>
      </c>
    </row>
    <row r="522">
      <c r="A522" s="2">
        <f>IFERROR(__xludf.DUMMYFUNCTION("""COMPUTED_VALUE"""),43858.66666666667)</f>
        <v>43858.66667</v>
      </c>
      <c r="B522" s="1">
        <f>IFERROR(__xludf.DUMMYFUNCTION("""COMPUTED_VALUE"""),568.49)</f>
        <v>568.49</v>
      </c>
      <c r="C522" s="1">
        <f>IFERROR(__xludf.DUMMYFUNCTION("""COMPUTED_VALUE"""),576.81)</f>
        <v>576.81</v>
      </c>
      <c r="D522" s="1">
        <f>IFERROR(__xludf.DUMMYFUNCTION("""COMPUTED_VALUE"""),558.08)</f>
        <v>558.08</v>
      </c>
      <c r="E522" s="1">
        <f>IFERROR(__xludf.DUMMYFUNCTION("""COMPUTED_VALUE"""),566.9)</f>
        <v>566.9</v>
      </c>
      <c r="F522" s="1">
        <f>IFERROR(__xludf.DUMMYFUNCTION("""COMPUTED_VALUE"""),1.1788493E7)</f>
        <v>11788493</v>
      </c>
    </row>
    <row r="523">
      <c r="A523" s="2">
        <f>IFERROR(__xludf.DUMMYFUNCTION("""COMPUTED_VALUE"""),43859.66666666667)</f>
        <v>43859.66667</v>
      </c>
      <c r="B523" s="1">
        <f>IFERROR(__xludf.DUMMYFUNCTION("""COMPUTED_VALUE"""),575.69)</f>
        <v>575.69</v>
      </c>
      <c r="C523" s="1">
        <f>IFERROR(__xludf.DUMMYFUNCTION("""COMPUTED_VALUE"""),589.8)</f>
        <v>589.8</v>
      </c>
      <c r="D523" s="1">
        <f>IFERROR(__xludf.DUMMYFUNCTION("""COMPUTED_VALUE"""),567.43)</f>
        <v>567.43</v>
      </c>
      <c r="E523" s="1">
        <f>IFERROR(__xludf.DUMMYFUNCTION("""COMPUTED_VALUE"""),580.99)</f>
        <v>580.99</v>
      </c>
      <c r="F523" s="1">
        <f>IFERROR(__xludf.DUMMYFUNCTION("""COMPUTED_VALUE"""),1.8216672E7)</f>
        <v>18216672</v>
      </c>
    </row>
    <row r="524">
      <c r="A524" s="2">
        <f>IFERROR(__xludf.DUMMYFUNCTION("""COMPUTED_VALUE"""),43860.66666666667)</f>
        <v>43860.66667</v>
      </c>
      <c r="B524" s="1">
        <f>IFERROR(__xludf.DUMMYFUNCTION("""COMPUTED_VALUE"""),632.42)</f>
        <v>632.42</v>
      </c>
      <c r="C524" s="1">
        <f>IFERROR(__xludf.DUMMYFUNCTION("""COMPUTED_VALUE"""),650.88)</f>
        <v>650.88</v>
      </c>
      <c r="D524" s="1">
        <f>IFERROR(__xludf.DUMMYFUNCTION("""COMPUTED_VALUE"""),618.0)</f>
        <v>618</v>
      </c>
      <c r="E524" s="1">
        <f>IFERROR(__xludf.DUMMYFUNCTION("""COMPUTED_VALUE"""),640.81)</f>
        <v>640.81</v>
      </c>
      <c r="F524" s="1">
        <f>IFERROR(__xludf.DUMMYFUNCTION("""COMPUTED_VALUE"""),2.9005676E7)</f>
        <v>29005676</v>
      </c>
    </row>
    <row r="525">
      <c r="A525" s="2">
        <f>IFERROR(__xludf.DUMMYFUNCTION("""COMPUTED_VALUE"""),43861.66666666667)</f>
        <v>43861.66667</v>
      </c>
      <c r="B525" s="1">
        <f>IFERROR(__xludf.DUMMYFUNCTION("""COMPUTED_VALUE"""),640.0)</f>
        <v>640</v>
      </c>
      <c r="C525" s="1">
        <f>IFERROR(__xludf.DUMMYFUNCTION("""COMPUTED_VALUE"""),653.0)</f>
        <v>653</v>
      </c>
      <c r="D525" s="1">
        <f>IFERROR(__xludf.DUMMYFUNCTION("""COMPUTED_VALUE"""),632.52)</f>
        <v>632.52</v>
      </c>
      <c r="E525" s="1">
        <f>IFERROR(__xludf.DUMMYFUNCTION("""COMPUTED_VALUE"""),650.57)</f>
        <v>650.57</v>
      </c>
      <c r="F525" s="1">
        <f>IFERROR(__xludf.DUMMYFUNCTION("""COMPUTED_VALUE"""),1.5719266E7)</f>
        <v>15719266</v>
      </c>
    </row>
    <row r="526">
      <c r="A526" s="2">
        <f>IFERROR(__xludf.DUMMYFUNCTION("""COMPUTED_VALUE"""),43864.66666666667)</f>
        <v>43864.66667</v>
      </c>
      <c r="B526" s="1">
        <f>IFERROR(__xludf.DUMMYFUNCTION("""COMPUTED_VALUE"""),673.69)</f>
        <v>673.69</v>
      </c>
      <c r="C526" s="1">
        <f>IFERROR(__xludf.DUMMYFUNCTION("""COMPUTED_VALUE"""),786.14)</f>
        <v>786.14</v>
      </c>
      <c r="D526" s="1">
        <f>IFERROR(__xludf.DUMMYFUNCTION("""COMPUTED_VALUE"""),673.52)</f>
        <v>673.52</v>
      </c>
      <c r="E526" s="1">
        <f>IFERROR(__xludf.DUMMYFUNCTION("""COMPUTED_VALUE"""),780.0)</f>
        <v>780</v>
      </c>
      <c r="F526" s="1">
        <f>IFERROR(__xludf.DUMMYFUNCTION("""COMPUTED_VALUE"""),4.7233495E7)</f>
        <v>47233495</v>
      </c>
    </row>
    <row r="527">
      <c r="A527" s="2">
        <f>IFERROR(__xludf.DUMMYFUNCTION("""COMPUTED_VALUE"""),43865.66666666667)</f>
        <v>43865.66667</v>
      </c>
      <c r="B527" s="1">
        <f>IFERROR(__xludf.DUMMYFUNCTION("""COMPUTED_VALUE"""),882.96)</f>
        <v>882.96</v>
      </c>
      <c r="C527" s="1">
        <f>IFERROR(__xludf.DUMMYFUNCTION("""COMPUTED_VALUE"""),968.99)</f>
        <v>968.99</v>
      </c>
      <c r="D527" s="1">
        <f>IFERROR(__xludf.DUMMYFUNCTION("""COMPUTED_VALUE"""),833.88)</f>
        <v>833.88</v>
      </c>
      <c r="E527" s="1">
        <f>IFERROR(__xludf.DUMMYFUNCTION("""COMPUTED_VALUE"""),887.06)</f>
        <v>887.06</v>
      </c>
      <c r="F527" s="1">
        <f>IFERROR(__xludf.DUMMYFUNCTION("""COMPUTED_VALUE"""),6.0938758E7)</f>
        <v>60938758</v>
      </c>
    </row>
    <row r="528">
      <c r="A528" s="2">
        <f>IFERROR(__xludf.DUMMYFUNCTION("""COMPUTED_VALUE"""),43866.66666666667)</f>
        <v>43866.66667</v>
      </c>
      <c r="B528" s="1">
        <f>IFERROR(__xludf.DUMMYFUNCTION("""COMPUTED_VALUE"""),823.26)</f>
        <v>823.26</v>
      </c>
      <c r="C528" s="1">
        <f>IFERROR(__xludf.DUMMYFUNCTION("""COMPUTED_VALUE"""),845.98)</f>
        <v>845.98</v>
      </c>
      <c r="D528" s="1">
        <f>IFERROR(__xludf.DUMMYFUNCTION("""COMPUTED_VALUE"""),704.11)</f>
        <v>704.11</v>
      </c>
      <c r="E528" s="1">
        <f>IFERROR(__xludf.DUMMYFUNCTION("""COMPUTED_VALUE"""),734.7)</f>
        <v>734.7</v>
      </c>
      <c r="F528" s="1">
        <f>IFERROR(__xludf.DUMMYFUNCTION("""COMPUTED_VALUE"""),4.8423837E7)</f>
        <v>48423837</v>
      </c>
    </row>
    <row r="529">
      <c r="A529" s="2">
        <f>IFERROR(__xludf.DUMMYFUNCTION("""COMPUTED_VALUE"""),43867.66666666667)</f>
        <v>43867.66667</v>
      </c>
      <c r="B529" s="1">
        <f>IFERROR(__xludf.DUMMYFUNCTION("""COMPUTED_VALUE"""),699.92)</f>
        <v>699.92</v>
      </c>
      <c r="C529" s="1">
        <f>IFERROR(__xludf.DUMMYFUNCTION("""COMPUTED_VALUE"""),795.83)</f>
        <v>795.83</v>
      </c>
      <c r="D529" s="1">
        <f>IFERROR(__xludf.DUMMYFUNCTION("""COMPUTED_VALUE"""),687.0)</f>
        <v>687</v>
      </c>
      <c r="E529" s="1">
        <f>IFERROR(__xludf.DUMMYFUNCTION("""COMPUTED_VALUE"""),748.96)</f>
        <v>748.96</v>
      </c>
      <c r="F529" s="1">
        <f>IFERROR(__xludf.DUMMYFUNCTION("""COMPUTED_VALUE"""),3.9880752E7)</f>
        <v>39880752</v>
      </c>
    </row>
    <row r="530">
      <c r="A530" s="2">
        <f>IFERROR(__xludf.DUMMYFUNCTION("""COMPUTED_VALUE"""),43868.66666666667)</f>
        <v>43868.66667</v>
      </c>
      <c r="B530" s="1">
        <f>IFERROR(__xludf.DUMMYFUNCTION("""COMPUTED_VALUE"""),730.55)</f>
        <v>730.55</v>
      </c>
      <c r="C530" s="1">
        <f>IFERROR(__xludf.DUMMYFUNCTION("""COMPUTED_VALUE"""),769.75)</f>
        <v>769.75</v>
      </c>
      <c r="D530" s="1">
        <f>IFERROR(__xludf.DUMMYFUNCTION("""COMPUTED_VALUE"""),730.0)</f>
        <v>730</v>
      </c>
      <c r="E530" s="1">
        <f>IFERROR(__xludf.DUMMYFUNCTION("""COMPUTED_VALUE"""),748.07)</f>
        <v>748.07</v>
      </c>
      <c r="F530" s="1">
        <f>IFERROR(__xludf.DUMMYFUNCTION("""COMPUTED_VALUE"""),1.7063521E7)</f>
        <v>17063521</v>
      </c>
    </row>
    <row r="531">
      <c r="A531" s="2">
        <f>IFERROR(__xludf.DUMMYFUNCTION("""COMPUTED_VALUE"""),43871.66666666667)</f>
        <v>43871.66667</v>
      </c>
      <c r="B531" s="1">
        <f>IFERROR(__xludf.DUMMYFUNCTION("""COMPUTED_VALUE"""),800.0)</f>
        <v>800</v>
      </c>
      <c r="C531" s="1">
        <f>IFERROR(__xludf.DUMMYFUNCTION("""COMPUTED_VALUE"""),819.99)</f>
        <v>819.99</v>
      </c>
      <c r="D531" s="1">
        <f>IFERROR(__xludf.DUMMYFUNCTION("""COMPUTED_VALUE"""),752.4)</f>
        <v>752.4</v>
      </c>
      <c r="E531" s="1">
        <f>IFERROR(__xludf.DUMMYFUNCTION("""COMPUTED_VALUE"""),771.28)</f>
        <v>771.28</v>
      </c>
      <c r="F531" s="1">
        <f>IFERROR(__xludf.DUMMYFUNCTION("""COMPUTED_VALUE"""),2.4689163E7)</f>
        <v>24689163</v>
      </c>
    </row>
    <row r="532">
      <c r="A532" s="2">
        <f>IFERROR(__xludf.DUMMYFUNCTION("""COMPUTED_VALUE"""),43872.66666666667)</f>
        <v>43872.66667</v>
      </c>
      <c r="B532" s="1">
        <f>IFERROR(__xludf.DUMMYFUNCTION("""COMPUTED_VALUE"""),768.79)</f>
        <v>768.79</v>
      </c>
      <c r="C532" s="1">
        <f>IFERROR(__xludf.DUMMYFUNCTION("""COMPUTED_VALUE"""),783.51)</f>
        <v>783.51</v>
      </c>
      <c r="D532" s="1">
        <f>IFERROR(__xludf.DUMMYFUNCTION("""COMPUTED_VALUE"""),758.0)</f>
        <v>758</v>
      </c>
      <c r="E532" s="1">
        <f>IFERROR(__xludf.DUMMYFUNCTION("""COMPUTED_VALUE"""),774.38)</f>
        <v>774.38</v>
      </c>
      <c r="F532" s="1">
        <f>IFERROR(__xludf.DUMMYFUNCTION("""COMPUTED_VALUE"""),1.1697473E7)</f>
        <v>11697473</v>
      </c>
    </row>
    <row r="533">
      <c r="A533" s="2">
        <f>IFERROR(__xludf.DUMMYFUNCTION("""COMPUTED_VALUE"""),43873.66666666667)</f>
        <v>43873.66667</v>
      </c>
      <c r="B533" s="1">
        <f>IFERROR(__xludf.DUMMYFUNCTION("""COMPUTED_VALUE"""),777.87)</f>
        <v>777.87</v>
      </c>
      <c r="C533" s="1">
        <f>IFERROR(__xludf.DUMMYFUNCTION("""COMPUTED_VALUE"""),789.75)</f>
        <v>789.75</v>
      </c>
      <c r="D533" s="1">
        <f>IFERROR(__xludf.DUMMYFUNCTION("""COMPUTED_VALUE"""),763.37)</f>
        <v>763.37</v>
      </c>
      <c r="E533" s="1">
        <f>IFERROR(__xludf.DUMMYFUNCTION("""COMPUTED_VALUE"""),767.29)</f>
        <v>767.29</v>
      </c>
      <c r="F533" s="1">
        <f>IFERROR(__xludf.DUMMYFUNCTION("""COMPUTED_VALUE"""),1.202247E7)</f>
        <v>12022470</v>
      </c>
    </row>
    <row r="534">
      <c r="A534" s="2">
        <f>IFERROR(__xludf.DUMMYFUNCTION("""COMPUTED_VALUE"""),43874.66666666667)</f>
        <v>43874.66667</v>
      </c>
      <c r="B534" s="1">
        <f>IFERROR(__xludf.DUMMYFUNCTION("""COMPUTED_VALUE"""),741.84)</f>
        <v>741.84</v>
      </c>
      <c r="C534" s="1">
        <f>IFERROR(__xludf.DUMMYFUNCTION("""COMPUTED_VALUE"""),818.0)</f>
        <v>818</v>
      </c>
      <c r="D534" s="1">
        <f>IFERROR(__xludf.DUMMYFUNCTION("""COMPUTED_VALUE"""),735.0)</f>
        <v>735</v>
      </c>
      <c r="E534" s="1">
        <f>IFERROR(__xludf.DUMMYFUNCTION("""COMPUTED_VALUE"""),804.0)</f>
        <v>804</v>
      </c>
      <c r="F534" s="1">
        <f>IFERROR(__xludf.DUMMYFUNCTION("""COMPUTED_VALUE"""),2.6289348E7)</f>
        <v>26289348</v>
      </c>
    </row>
    <row r="535">
      <c r="A535" s="2">
        <f>IFERROR(__xludf.DUMMYFUNCTION("""COMPUTED_VALUE"""),43875.66666666667)</f>
        <v>43875.66667</v>
      </c>
      <c r="B535" s="1">
        <f>IFERROR(__xludf.DUMMYFUNCTION("""COMPUTED_VALUE"""),787.22)</f>
        <v>787.22</v>
      </c>
      <c r="C535" s="1">
        <f>IFERROR(__xludf.DUMMYFUNCTION("""COMPUTED_VALUE"""),812.97)</f>
        <v>812.97</v>
      </c>
      <c r="D535" s="1">
        <f>IFERROR(__xludf.DUMMYFUNCTION("""COMPUTED_VALUE"""),785.5)</f>
        <v>785.5</v>
      </c>
      <c r="E535" s="1">
        <f>IFERROR(__xludf.DUMMYFUNCTION("""COMPUTED_VALUE"""),800.03)</f>
        <v>800.03</v>
      </c>
      <c r="F535" s="1">
        <f>IFERROR(__xludf.DUMMYFUNCTION("""COMPUTED_VALUE"""),1.5693711E7)</f>
        <v>15693711</v>
      </c>
    </row>
    <row r="536">
      <c r="A536" s="2">
        <f>IFERROR(__xludf.DUMMYFUNCTION("""COMPUTED_VALUE"""),43879.66666666667)</f>
        <v>43879.66667</v>
      </c>
      <c r="B536" s="1">
        <f>IFERROR(__xludf.DUMMYFUNCTION("""COMPUTED_VALUE"""),841.6)</f>
        <v>841.6</v>
      </c>
      <c r="C536" s="1">
        <f>IFERROR(__xludf.DUMMYFUNCTION("""COMPUTED_VALUE"""),860.0)</f>
        <v>860</v>
      </c>
      <c r="D536" s="1">
        <f>IFERROR(__xludf.DUMMYFUNCTION("""COMPUTED_VALUE"""),832.36)</f>
        <v>832.36</v>
      </c>
      <c r="E536" s="1">
        <f>IFERROR(__xludf.DUMMYFUNCTION("""COMPUTED_VALUE"""),858.4)</f>
        <v>858.4</v>
      </c>
      <c r="F536" s="1">
        <f>IFERROR(__xludf.DUMMYFUNCTION("""COMPUTED_VALUE"""),1.6698369E7)</f>
        <v>16698369</v>
      </c>
    </row>
    <row r="537">
      <c r="A537" s="2">
        <f>IFERROR(__xludf.DUMMYFUNCTION("""COMPUTED_VALUE"""),43880.66666666667)</f>
        <v>43880.66667</v>
      </c>
      <c r="B537" s="1">
        <f>IFERROR(__xludf.DUMMYFUNCTION("""COMPUTED_VALUE"""),923.5)</f>
        <v>923.5</v>
      </c>
      <c r="C537" s="1">
        <f>IFERROR(__xludf.DUMMYFUNCTION("""COMPUTED_VALUE"""),944.78)</f>
        <v>944.78</v>
      </c>
      <c r="D537" s="1">
        <f>IFERROR(__xludf.DUMMYFUNCTION("""COMPUTED_VALUE"""),901.02)</f>
        <v>901.02</v>
      </c>
      <c r="E537" s="1">
        <f>IFERROR(__xludf.DUMMYFUNCTION("""COMPUTED_VALUE"""),917.42)</f>
        <v>917.42</v>
      </c>
      <c r="F537" s="1">
        <f>IFERROR(__xludf.DUMMYFUNCTION("""COMPUTED_VALUE"""),2.5422958E7)</f>
        <v>25422958</v>
      </c>
    </row>
    <row r="538">
      <c r="A538" s="2">
        <f>IFERROR(__xludf.DUMMYFUNCTION("""COMPUTED_VALUE"""),43881.66666666667)</f>
        <v>43881.66667</v>
      </c>
      <c r="B538" s="1">
        <f>IFERROR(__xludf.DUMMYFUNCTION("""COMPUTED_VALUE"""),911.95)</f>
        <v>911.95</v>
      </c>
      <c r="C538" s="1">
        <f>IFERROR(__xludf.DUMMYFUNCTION("""COMPUTED_VALUE"""),912.0)</f>
        <v>912</v>
      </c>
      <c r="D538" s="1">
        <f>IFERROR(__xludf.DUMMYFUNCTION("""COMPUTED_VALUE"""),859.94)</f>
        <v>859.94</v>
      </c>
      <c r="E538" s="1">
        <f>IFERROR(__xludf.DUMMYFUNCTION("""COMPUTED_VALUE"""),899.41)</f>
        <v>899.41</v>
      </c>
      <c r="F538" s="1">
        <f>IFERROR(__xludf.DUMMYFUNCTION("""COMPUTED_VALUE"""),1.7634893E7)</f>
        <v>17634893</v>
      </c>
    </row>
    <row r="539">
      <c r="A539" s="2">
        <f>IFERROR(__xludf.DUMMYFUNCTION("""COMPUTED_VALUE"""),43882.66666666667)</f>
        <v>43882.66667</v>
      </c>
      <c r="B539" s="1">
        <f>IFERROR(__xludf.DUMMYFUNCTION("""COMPUTED_VALUE"""),906.98)</f>
        <v>906.98</v>
      </c>
      <c r="C539" s="1">
        <f>IFERROR(__xludf.DUMMYFUNCTION("""COMPUTED_VALUE"""),913.06)</f>
        <v>913.06</v>
      </c>
      <c r="D539" s="1">
        <f>IFERROR(__xludf.DUMMYFUNCTION("""COMPUTED_VALUE"""),880.45)</f>
        <v>880.45</v>
      </c>
      <c r="E539" s="1">
        <f>IFERROR(__xludf.DUMMYFUNCTION("""COMPUTED_VALUE"""),901.0)</f>
        <v>901</v>
      </c>
      <c r="F539" s="1">
        <f>IFERROR(__xludf.DUMMYFUNCTION("""COMPUTED_VALUE"""),1.4339446E7)</f>
        <v>14339446</v>
      </c>
    </row>
    <row r="540">
      <c r="A540" s="2">
        <f>IFERROR(__xludf.DUMMYFUNCTION("""COMPUTED_VALUE"""),43885.66666666667)</f>
        <v>43885.66667</v>
      </c>
      <c r="B540" s="1">
        <f>IFERROR(__xludf.DUMMYFUNCTION("""COMPUTED_VALUE"""),839.0)</f>
        <v>839</v>
      </c>
      <c r="C540" s="1">
        <f>IFERROR(__xludf.DUMMYFUNCTION("""COMPUTED_VALUE"""),863.5)</f>
        <v>863.5</v>
      </c>
      <c r="D540" s="1">
        <f>IFERROR(__xludf.DUMMYFUNCTION("""COMPUTED_VALUE"""),822.2)</f>
        <v>822.2</v>
      </c>
      <c r="E540" s="1">
        <f>IFERROR(__xludf.DUMMYFUNCTION("""COMPUTED_VALUE"""),833.79)</f>
        <v>833.79</v>
      </c>
      <c r="F540" s="1">
        <f>IFERROR(__xludf.DUMMYFUNCTION("""COMPUTED_VALUE"""),1.5192163E7)</f>
        <v>15192163</v>
      </c>
    </row>
    <row r="541">
      <c r="A541" s="2">
        <f>IFERROR(__xludf.DUMMYFUNCTION("""COMPUTED_VALUE"""),43886.66666666667)</f>
        <v>43886.66667</v>
      </c>
      <c r="B541" s="1">
        <f>IFERROR(__xludf.DUMMYFUNCTION("""COMPUTED_VALUE"""),849.0)</f>
        <v>849</v>
      </c>
      <c r="C541" s="1">
        <f>IFERROR(__xludf.DUMMYFUNCTION("""COMPUTED_VALUE"""),856.6)</f>
        <v>856.6</v>
      </c>
      <c r="D541" s="1">
        <f>IFERROR(__xludf.DUMMYFUNCTION("""COMPUTED_VALUE"""),787.0)</f>
        <v>787</v>
      </c>
      <c r="E541" s="1">
        <f>IFERROR(__xludf.DUMMYFUNCTION("""COMPUTED_VALUE"""),799.91)</f>
        <v>799.91</v>
      </c>
      <c r="F541" s="1">
        <f>IFERROR(__xludf.DUMMYFUNCTION("""COMPUTED_VALUE"""),1.7290481E7)</f>
        <v>17290481</v>
      </c>
    </row>
    <row r="542">
      <c r="A542" s="2">
        <f>IFERROR(__xludf.DUMMYFUNCTION("""COMPUTED_VALUE"""),43887.66666666667)</f>
        <v>43887.66667</v>
      </c>
      <c r="B542" s="1">
        <f>IFERROR(__xludf.DUMMYFUNCTION("""COMPUTED_VALUE"""),782.5)</f>
        <v>782.5</v>
      </c>
      <c r="C542" s="1">
        <f>IFERROR(__xludf.DUMMYFUNCTION("""COMPUTED_VALUE"""),813.31)</f>
        <v>813.31</v>
      </c>
      <c r="D542" s="1">
        <f>IFERROR(__xludf.DUMMYFUNCTION("""COMPUTED_VALUE"""),776.11)</f>
        <v>776.11</v>
      </c>
      <c r="E542" s="1">
        <f>IFERROR(__xludf.DUMMYFUNCTION("""COMPUTED_VALUE"""),778.8)</f>
        <v>778.8</v>
      </c>
      <c r="F542" s="1">
        <f>IFERROR(__xludf.DUMMYFUNCTION("""COMPUTED_VALUE"""),1.4153843E7)</f>
        <v>14153843</v>
      </c>
    </row>
    <row r="543">
      <c r="A543" s="2">
        <f>IFERROR(__xludf.DUMMYFUNCTION("""COMPUTED_VALUE"""),43888.66666666667)</f>
        <v>43888.66667</v>
      </c>
      <c r="B543" s="1">
        <f>IFERROR(__xludf.DUMMYFUNCTION("""COMPUTED_VALUE"""),730.0)</f>
        <v>730</v>
      </c>
      <c r="C543" s="1">
        <f>IFERROR(__xludf.DUMMYFUNCTION("""COMPUTED_VALUE"""),739.77)</f>
        <v>739.77</v>
      </c>
      <c r="D543" s="1">
        <f>IFERROR(__xludf.DUMMYFUNCTION("""COMPUTED_VALUE"""),669.0)</f>
        <v>669</v>
      </c>
      <c r="E543" s="1">
        <f>IFERROR(__xludf.DUMMYFUNCTION("""COMPUTED_VALUE"""),679.0)</f>
        <v>679</v>
      </c>
      <c r="F543" s="1">
        <f>IFERROR(__xludf.DUMMYFUNCTION("""COMPUTED_VALUE"""),2.427716E7)</f>
        <v>24277160</v>
      </c>
    </row>
    <row r="544">
      <c r="A544" s="2">
        <f>IFERROR(__xludf.DUMMYFUNCTION("""COMPUTED_VALUE"""),43889.66666666667)</f>
        <v>43889.66667</v>
      </c>
      <c r="B544" s="1">
        <f>IFERROR(__xludf.DUMMYFUNCTION("""COMPUTED_VALUE"""),629.7)</f>
        <v>629.7</v>
      </c>
      <c r="C544" s="1">
        <f>IFERROR(__xludf.DUMMYFUNCTION("""COMPUTED_VALUE"""),690.52)</f>
        <v>690.52</v>
      </c>
      <c r="D544" s="1">
        <f>IFERROR(__xludf.DUMMYFUNCTION("""COMPUTED_VALUE"""),611.52)</f>
        <v>611.52</v>
      </c>
      <c r="E544" s="1">
        <f>IFERROR(__xludf.DUMMYFUNCTION("""COMPUTED_VALUE"""),667.99)</f>
        <v>667.99</v>
      </c>
      <c r="F544" s="1">
        <f>IFERROR(__xludf.DUMMYFUNCTION("""COMPUTED_VALUE"""),2.4564171E7)</f>
        <v>24564171</v>
      </c>
    </row>
    <row r="545">
      <c r="A545" s="2">
        <f>IFERROR(__xludf.DUMMYFUNCTION("""COMPUTED_VALUE"""),43892.66666666667)</f>
        <v>43892.66667</v>
      </c>
      <c r="B545" s="1">
        <f>IFERROR(__xludf.DUMMYFUNCTION("""COMPUTED_VALUE"""),711.26)</f>
        <v>711.26</v>
      </c>
      <c r="C545" s="1">
        <f>IFERROR(__xludf.DUMMYFUNCTION("""COMPUTED_VALUE"""),743.69)</f>
        <v>743.69</v>
      </c>
      <c r="D545" s="1">
        <f>IFERROR(__xludf.DUMMYFUNCTION("""COMPUTED_VALUE"""),686.67)</f>
        <v>686.67</v>
      </c>
      <c r="E545" s="1">
        <f>IFERROR(__xludf.DUMMYFUNCTION("""COMPUTED_VALUE"""),743.62)</f>
        <v>743.62</v>
      </c>
      <c r="F545" s="1">
        <f>IFERROR(__xludf.DUMMYFUNCTION("""COMPUTED_VALUE"""),2.0194991E7)</f>
        <v>20194991</v>
      </c>
    </row>
    <row r="546">
      <c r="A546" s="2">
        <f>IFERROR(__xludf.DUMMYFUNCTION("""COMPUTED_VALUE"""),43893.66666666667)</f>
        <v>43893.66667</v>
      </c>
      <c r="B546" s="1">
        <f>IFERROR(__xludf.DUMMYFUNCTION("""COMPUTED_VALUE"""),805.0)</f>
        <v>805</v>
      </c>
      <c r="C546" s="1">
        <f>IFERROR(__xludf.DUMMYFUNCTION("""COMPUTED_VALUE"""),806.98)</f>
        <v>806.98</v>
      </c>
      <c r="D546" s="1">
        <f>IFERROR(__xludf.DUMMYFUNCTION("""COMPUTED_VALUE"""),716.11)</f>
        <v>716.11</v>
      </c>
      <c r="E546" s="1">
        <f>IFERROR(__xludf.DUMMYFUNCTION("""COMPUTED_VALUE"""),745.51)</f>
        <v>745.51</v>
      </c>
      <c r="F546" s="1">
        <f>IFERROR(__xludf.DUMMYFUNCTION("""COMPUTED_VALUE"""),2.5784003E7)</f>
        <v>25784003</v>
      </c>
    </row>
    <row r="547">
      <c r="A547" s="2">
        <f>IFERROR(__xludf.DUMMYFUNCTION("""COMPUTED_VALUE"""),43894.66666666667)</f>
        <v>43894.66667</v>
      </c>
      <c r="B547" s="1">
        <f>IFERROR(__xludf.DUMMYFUNCTION("""COMPUTED_VALUE"""),763.96)</f>
        <v>763.96</v>
      </c>
      <c r="C547" s="1">
        <f>IFERROR(__xludf.DUMMYFUNCTION("""COMPUTED_VALUE"""),766.52)</f>
        <v>766.52</v>
      </c>
      <c r="D547" s="1">
        <f>IFERROR(__xludf.DUMMYFUNCTION("""COMPUTED_VALUE"""),724.73)</f>
        <v>724.73</v>
      </c>
      <c r="E547" s="1">
        <f>IFERROR(__xludf.DUMMYFUNCTION("""COMPUTED_VALUE"""),749.5)</f>
        <v>749.5</v>
      </c>
      <c r="F547" s="1">
        <f>IFERROR(__xludf.DUMMYFUNCTION("""COMPUTED_VALUE"""),1.5048977E7)</f>
        <v>15048977</v>
      </c>
    </row>
    <row r="548">
      <c r="A548" s="2">
        <f>IFERROR(__xludf.DUMMYFUNCTION("""COMPUTED_VALUE"""),43895.66666666667)</f>
        <v>43895.66667</v>
      </c>
      <c r="B548" s="1">
        <f>IFERROR(__xludf.DUMMYFUNCTION("""COMPUTED_VALUE"""),723.77)</f>
        <v>723.77</v>
      </c>
      <c r="C548" s="1">
        <f>IFERROR(__xludf.DUMMYFUNCTION("""COMPUTED_VALUE"""),745.75)</f>
        <v>745.75</v>
      </c>
      <c r="D548" s="1">
        <f>IFERROR(__xludf.DUMMYFUNCTION("""COMPUTED_VALUE"""),718.07)</f>
        <v>718.07</v>
      </c>
      <c r="E548" s="1">
        <f>IFERROR(__xludf.DUMMYFUNCTION("""COMPUTED_VALUE"""),724.54)</f>
        <v>724.54</v>
      </c>
      <c r="F548" s="1">
        <f>IFERROR(__xludf.DUMMYFUNCTION("""COMPUTED_VALUE"""),1.0852657E7)</f>
        <v>10852657</v>
      </c>
    </row>
    <row r="549">
      <c r="A549" s="2">
        <f>IFERROR(__xludf.DUMMYFUNCTION("""COMPUTED_VALUE"""),43896.66666666667)</f>
        <v>43896.66667</v>
      </c>
      <c r="B549" s="1">
        <f>IFERROR(__xludf.DUMMYFUNCTION("""COMPUTED_VALUE"""),690.0)</f>
        <v>690</v>
      </c>
      <c r="C549" s="1">
        <f>IFERROR(__xludf.DUMMYFUNCTION("""COMPUTED_VALUE"""),707.0)</f>
        <v>707</v>
      </c>
      <c r="D549" s="1">
        <f>IFERROR(__xludf.DUMMYFUNCTION("""COMPUTED_VALUE"""),684.27)</f>
        <v>684.27</v>
      </c>
      <c r="E549" s="1">
        <f>IFERROR(__xludf.DUMMYFUNCTION("""COMPUTED_VALUE"""),703.48)</f>
        <v>703.48</v>
      </c>
      <c r="F549" s="1">
        <f>IFERROR(__xludf.DUMMYFUNCTION("""COMPUTED_VALUE"""),1.2662918E7)</f>
        <v>12662918</v>
      </c>
    </row>
    <row r="550">
      <c r="A550" s="2">
        <f>IFERROR(__xludf.DUMMYFUNCTION("""COMPUTED_VALUE"""),43899.66666666667)</f>
        <v>43899.66667</v>
      </c>
      <c r="B550" s="1">
        <f>IFERROR(__xludf.DUMMYFUNCTION("""COMPUTED_VALUE"""),605.39)</f>
        <v>605.39</v>
      </c>
      <c r="C550" s="1">
        <f>IFERROR(__xludf.DUMMYFUNCTION("""COMPUTED_VALUE"""),663.0)</f>
        <v>663</v>
      </c>
      <c r="D550" s="1">
        <f>IFERROR(__xludf.DUMMYFUNCTION("""COMPUTED_VALUE"""),605.0)</f>
        <v>605</v>
      </c>
      <c r="E550" s="1">
        <f>IFERROR(__xludf.DUMMYFUNCTION("""COMPUTED_VALUE"""),608.0)</f>
        <v>608</v>
      </c>
      <c r="F550" s="1">
        <f>IFERROR(__xludf.DUMMYFUNCTION("""COMPUTED_VALUE"""),1.707374E7)</f>
        <v>17073740</v>
      </c>
    </row>
    <row r="551">
      <c r="A551" s="2">
        <f>IFERROR(__xludf.DUMMYFUNCTION("""COMPUTED_VALUE"""),43900.66666666667)</f>
        <v>43900.66667</v>
      </c>
      <c r="B551" s="1">
        <f>IFERROR(__xludf.DUMMYFUNCTION("""COMPUTED_VALUE"""),659.43)</f>
        <v>659.43</v>
      </c>
      <c r="C551" s="1">
        <f>IFERROR(__xludf.DUMMYFUNCTION("""COMPUTED_VALUE"""),668.0)</f>
        <v>668</v>
      </c>
      <c r="D551" s="1">
        <f>IFERROR(__xludf.DUMMYFUNCTION("""COMPUTED_VALUE"""),608.0)</f>
        <v>608</v>
      </c>
      <c r="E551" s="1">
        <f>IFERROR(__xludf.DUMMYFUNCTION("""COMPUTED_VALUE"""),645.33)</f>
        <v>645.33</v>
      </c>
      <c r="F551" s="1">
        <f>IFERROR(__xludf.DUMMYFUNCTION("""COMPUTED_VALUE"""),1.5594443E7)</f>
        <v>15594443</v>
      </c>
    </row>
    <row r="552">
      <c r="A552" s="2">
        <f>IFERROR(__xludf.DUMMYFUNCTION("""COMPUTED_VALUE"""),43901.66666666667)</f>
        <v>43901.66667</v>
      </c>
      <c r="B552" s="1">
        <f>IFERROR(__xludf.DUMMYFUNCTION("""COMPUTED_VALUE"""),640.2)</f>
        <v>640.2</v>
      </c>
      <c r="C552" s="1">
        <f>IFERROR(__xludf.DUMMYFUNCTION("""COMPUTED_VALUE"""),653.58)</f>
        <v>653.58</v>
      </c>
      <c r="D552" s="1">
        <f>IFERROR(__xludf.DUMMYFUNCTION("""COMPUTED_VALUE"""),613.0)</f>
        <v>613</v>
      </c>
      <c r="E552" s="1">
        <f>IFERROR(__xludf.DUMMYFUNCTION("""COMPUTED_VALUE"""),634.23)</f>
        <v>634.23</v>
      </c>
      <c r="F552" s="1">
        <f>IFERROR(__xludf.DUMMYFUNCTION("""COMPUTED_VALUE"""),1.3413587E7)</f>
        <v>13413587</v>
      </c>
    </row>
    <row r="553">
      <c r="A553" s="2">
        <f>IFERROR(__xludf.DUMMYFUNCTION("""COMPUTED_VALUE"""),43902.66666666667)</f>
        <v>43902.66667</v>
      </c>
      <c r="B553" s="1">
        <f>IFERROR(__xludf.DUMMYFUNCTION("""COMPUTED_VALUE"""),580.89)</f>
        <v>580.89</v>
      </c>
      <c r="C553" s="1">
        <f>IFERROR(__xludf.DUMMYFUNCTION("""COMPUTED_VALUE"""),594.5)</f>
        <v>594.5</v>
      </c>
      <c r="D553" s="1">
        <f>IFERROR(__xludf.DUMMYFUNCTION("""COMPUTED_VALUE"""),546.25)</f>
        <v>546.25</v>
      </c>
      <c r="E553" s="1">
        <f>IFERROR(__xludf.DUMMYFUNCTION("""COMPUTED_VALUE"""),560.55)</f>
        <v>560.55</v>
      </c>
      <c r="F553" s="1">
        <f>IFERROR(__xludf.DUMMYFUNCTION("""COMPUTED_VALUE"""),1.8909052E7)</f>
        <v>18909052</v>
      </c>
    </row>
    <row r="554">
      <c r="A554" s="2">
        <f>IFERROR(__xludf.DUMMYFUNCTION("""COMPUTED_VALUE"""),43903.66666666667)</f>
        <v>43903.66667</v>
      </c>
      <c r="B554" s="1">
        <f>IFERROR(__xludf.DUMMYFUNCTION("""COMPUTED_VALUE"""),595.0)</f>
        <v>595</v>
      </c>
      <c r="C554" s="1">
        <f>IFERROR(__xludf.DUMMYFUNCTION("""COMPUTED_VALUE"""),607.57)</f>
        <v>607.57</v>
      </c>
      <c r="D554" s="1">
        <f>IFERROR(__xludf.DUMMYFUNCTION("""COMPUTED_VALUE"""),502.0)</f>
        <v>502</v>
      </c>
      <c r="E554" s="1">
        <f>IFERROR(__xludf.DUMMYFUNCTION("""COMPUTED_VALUE"""),546.62)</f>
        <v>546.62</v>
      </c>
      <c r="F554" s="1">
        <f>IFERROR(__xludf.DUMMYFUNCTION("""COMPUTED_VALUE"""),2.2640254E7)</f>
        <v>22640254</v>
      </c>
    </row>
    <row r="555">
      <c r="A555" s="2">
        <f>IFERROR(__xludf.DUMMYFUNCTION("""COMPUTED_VALUE"""),43906.66666666667)</f>
        <v>43906.66667</v>
      </c>
      <c r="B555" s="1">
        <f>IFERROR(__xludf.DUMMYFUNCTION("""COMPUTED_VALUE"""),469.5)</f>
        <v>469.5</v>
      </c>
      <c r="C555" s="1">
        <f>IFERROR(__xludf.DUMMYFUNCTION("""COMPUTED_VALUE"""),494.87)</f>
        <v>494.87</v>
      </c>
      <c r="D555" s="1">
        <f>IFERROR(__xludf.DUMMYFUNCTION("""COMPUTED_VALUE"""),442.17)</f>
        <v>442.17</v>
      </c>
      <c r="E555" s="1">
        <f>IFERROR(__xludf.DUMMYFUNCTION("""COMPUTED_VALUE"""),445.07)</f>
        <v>445.07</v>
      </c>
      <c r="F555" s="1">
        <f>IFERROR(__xludf.DUMMYFUNCTION("""COMPUTED_VALUE"""),2.0489464E7)</f>
        <v>20489464</v>
      </c>
    </row>
    <row r="556">
      <c r="A556" s="2">
        <f>IFERROR(__xludf.DUMMYFUNCTION("""COMPUTED_VALUE"""),43907.66666666667)</f>
        <v>43907.66667</v>
      </c>
      <c r="B556" s="1">
        <f>IFERROR(__xludf.DUMMYFUNCTION("""COMPUTED_VALUE"""),440.01)</f>
        <v>440.01</v>
      </c>
      <c r="C556" s="1">
        <f>IFERROR(__xludf.DUMMYFUNCTION("""COMPUTED_VALUE"""),471.85)</f>
        <v>471.85</v>
      </c>
      <c r="D556" s="1">
        <f>IFERROR(__xludf.DUMMYFUNCTION("""COMPUTED_VALUE"""),396.0)</f>
        <v>396</v>
      </c>
      <c r="E556" s="1">
        <f>IFERROR(__xludf.DUMMYFUNCTION("""COMPUTED_VALUE"""),430.2)</f>
        <v>430.2</v>
      </c>
      <c r="F556" s="1">
        <f>IFERROR(__xludf.DUMMYFUNCTION("""COMPUTED_VALUE"""),2.399458E7)</f>
        <v>23994580</v>
      </c>
    </row>
    <row r="557">
      <c r="A557" s="2">
        <f>IFERROR(__xludf.DUMMYFUNCTION("""COMPUTED_VALUE"""),43908.66666666667)</f>
        <v>43908.66667</v>
      </c>
      <c r="B557" s="1">
        <f>IFERROR(__xludf.DUMMYFUNCTION("""COMPUTED_VALUE"""),389.0)</f>
        <v>389</v>
      </c>
      <c r="C557" s="1">
        <f>IFERROR(__xludf.DUMMYFUNCTION("""COMPUTED_VALUE"""),404.86)</f>
        <v>404.86</v>
      </c>
      <c r="D557" s="1">
        <f>IFERROR(__xludf.DUMMYFUNCTION("""COMPUTED_VALUE"""),350.51)</f>
        <v>350.51</v>
      </c>
      <c r="E557" s="1">
        <f>IFERROR(__xludf.DUMMYFUNCTION("""COMPUTED_VALUE"""),361.22)</f>
        <v>361.22</v>
      </c>
      <c r="F557" s="1">
        <f>IFERROR(__xludf.DUMMYFUNCTION("""COMPUTED_VALUE"""),2.3786162E7)</f>
        <v>23786162</v>
      </c>
    </row>
    <row r="558">
      <c r="A558" s="2">
        <f>IFERROR(__xludf.DUMMYFUNCTION("""COMPUTED_VALUE"""),43909.66666666667)</f>
        <v>43909.66667</v>
      </c>
      <c r="B558" s="1">
        <f>IFERROR(__xludf.DUMMYFUNCTION("""COMPUTED_VALUE"""),374.7)</f>
        <v>374.7</v>
      </c>
      <c r="C558" s="1">
        <f>IFERROR(__xludf.DUMMYFUNCTION("""COMPUTED_VALUE"""),452.0)</f>
        <v>452</v>
      </c>
      <c r="D558" s="1">
        <f>IFERROR(__xludf.DUMMYFUNCTION("""COMPUTED_VALUE"""),358.46)</f>
        <v>358.46</v>
      </c>
      <c r="E558" s="1">
        <f>IFERROR(__xludf.DUMMYFUNCTION("""COMPUTED_VALUE"""),427.64)</f>
        <v>427.64</v>
      </c>
      <c r="F558" s="1">
        <f>IFERROR(__xludf.DUMMYFUNCTION("""COMPUTED_VALUE"""),3.019546E7)</f>
        <v>30195460</v>
      </c>
    </row>
    <row r="559">
      <c r="A559" s="2">
        <f>IFERROR(__xludf.DUMMYFUNCTION("""COMPUTED_VALUE"""),43910.66666666667)</f>
        <v>43910.66667</v>
      </c>
      <c r="B559" s="1">
        <f>IFERROR(__xludf.DUMMYFUNCTION("""COMPUTED_VALUE"""),438.2)</f>
        <v>438.2</v>
      </c>
      <c r="C559" s="1">
        <f>IFERROR(__xludf.DUMMYFUNCTION("""COMPUTED_VALUE"""),477.0)</f>
        <v>477</v>
      </c>
      <c r="D559" s="1">
        <f>IFERROR(__xludf.DUMMYFUNCTION("""COMPUTED_VALUE"""),425.79)</f>
        <v>425.79</v>
      </c>
      <c r="E559" s="1">
        <f>IFERROR(__xludf.DUMMYFUNCTION("""COMPUTED_VALUE"""),427.53)</f>
        <v>427.53</v>
      </c>
      <c r="F559" s="1">
        <f>IFERROR(__xludf.DUMMYFUNCTION("""COMPUTED_VALUE"""),2.8285502E7)</f>
        <v>28285502</v>
      </c>
    </row>
    <row r="560">
      <c r="A560" s="2">
        <f>IFERROR(__xludf.DUMMYFUNCTION("""COMPUTED_VALUE"""),43913.66666666667)</f>
        <v>43913.66667</v>
      </c>
      <c r="B560" s="1">
        <f>IFERROR(__xludf.DUMMYFUNCTION("""COMPUTED_VALUE"""),433.6)</f>
        <v>433.6</v>
      </c>
      <c r="C560" s="1">
        <f>IFERROR(__xludf.DUMMYFUNCTION("""COMPUTED_VALUE"""),442.0)</f>
        <v>442</v>
      </c>
      <c r="D560" s="1">
        <f>IFERROR(__xludf.DUMMYFUNCTION("""COMPUTED_VALUE"""),410.5)</f>
        <v>410.5</v>
      </c>
      <c r="E560" s="1">
        <f>IFERROR(__xludf.DUMMYFUNCTION("""COMPUTED_VALUE"""),434.29)</f>
        <v>434.29</v>
      </c>
      <c r="F560" s="1">
        <f>IFERROR(__xludf.DUMMYFUNCTION("""COMPUTED_VALUE"""),1.6454549E7)</f>
        <v>16454549</v>
      </c>
    </row>
    <row r="561">
      <c r="A561" s="2">
        <f>IFERROR(__xludf.DUMMYFUNCTION("""COMPUTED_VALUE"""),43914.66666666667)</f>
        <v>43914.66667</v>
      </c>
      <c r="B561" s="1">
        <f>IFERROR(__xludf.DUMMYFUNCTION("""COMPUTED_VALUE"""),477.3)</f>
        <v>477.3</v>
      </c>
      <c r="C561" s="1">
        <f>IFERROR(__xludf.DUMMYFUNCTION("""COMPUTED_VALUE"""),513.69)</f>
        <v>513.69</v>
      </c>
      <c r="D561" s="1">
        <f>IFERROR(__xludf.DUMMYFUNCTION("""COMPUTED_VALUE"""),474.0)</f>
        <v>474</v>
      </c>
      <c r="E561" s="1">
        <f>IFERROR(__xludf.DUMMYFUNCTION("""COMPUTED_VALUE"""),505.0)</f>
        <v>505</v>
      </c>
      <c r="F561" s="1">
        <f>IFERROR(__xludf.DUMMYFUNCTION("""COMPUTED_VALUE"""),2.289517E7)</f>
        <v>22895170</v>
      </c>
    </row>
    <row r="562">
      <c r="A562" s="2">
        <f>IFERROR(__xludf.DUMMYFUNCTION("""COMPUTED_VALUE"""),43915.66666666667)</f>
        <v>43915.66667</v>
      </c>
      <c r="B562" s="1">
        <f>IFERROR(__xludf.DUMMYFUNCTION("""COMPUTED_VALUE"""),545.25)</f>
        <v>545.25</v>
      </c>
      <c r="C562" s="1">
        <f>IFERROR(__xludf.DUMMYFUNCTION("""COMPUTED_VALUE"""),557.0)</f>
        <v>557</v>
      </c>
      <c r="D562" s="1">
        <f>IFERROR(__xludf.DUMMYFUNCTION("""COMPUTED_VALUE"""),511.11)</f>
        <v>511.11</v>
      </c>
      <c r="E562" s="1">
        <f>IFERROR(__xludf.DUMMYFUNCTION("""COMPUTED_VALUE"""),539.25)</f>
        <v>539.25</v>
      </c>
      <c r="F562" s="1">
        <f>IFERROR(__xludf.DUMMYFUNCTION("""COMPUTED_VALUE"""),2.1222745E7)</f>
        <v>21222745</v>
      </c>
    </row>
    <row r="563">
      <c r="A563" s="2">
        <f>IFERROR(__xludf.DUMMYFUNCTION("""COMPUTED_VALUE"""),43916.66666666667)</f>
        <v>43916.66667</v>
      </c>
      <c r="B563" s="1">
        <f>IFERROR(__xludf.DUMMYFUNCTION("""COMPUTED_VALUE"""),547.39)</f>
        <v>547.39</v>
      </c>
      <c r="C563" s="1">
        <f>IFERROR(__xludf.DUMMYFUNCTION("""COMPUTED_VALUE"""),560.0)</f>
        <v>560</v>
      </c>
      <c r="D563" s="1">
        <f>IFERROR(__xludf.DUMMYFUNCTION("""COMPUTED_VALUE"""),512.25)</f>
        <v>512.25</v>
      </c>
      <c r="E563" s="1">
        <f>IFERROR(__xludf.DUMMYFUNCTION("""COMPUTED_VALUE"""),528.16)</f>
        <v>528.16</v>
      </c>
      <c r="F563" s="1">
        <f>IFERROR(__xludf.DUMMYFUNCTION("""COMPUTED_VALUE"""),1.7422082E7)</f>
        <v>17422082</v>
      </c>
    </row>
    <row r="564">
      <c r="A564" s="2">
        <f>IFERROR(__xludf.DUMMYFUNCTION("""COMPUTED_VALUE"""),43917.66666666667)</f>
        <v>43917.66667</v>
      </c>
      <c r="B564" s="1">
        <f>IFERROR(__xludf.DUMMYFUNCTION("""COMPUTED_VALUE"""),505.0)</f>
        <v>505</v>
      </c>
      <c r="C564" s="1">
        <f>IFERROR(__xludf.DUMMYFUNCTION("""COMPUTED_VALUE"""),525.8)</f>
        <v>525.8</v>
      </c>
      <c r="D564" s="1">
        <f>IFERROR(__xludf.DUMMYFUNCTION("""COMPUTED_VALUE"""),494.03)</f>
        <v>494.03</v>
      </c>
      <c r="E564" s="1">
        <f>IFERROR(__xludf.DUMMYFUNCTION("""COMPUTED_VALUE"""),514.36)</f>
        <v>514.36</v>
      </c>
      <c r="F564" s="1">
        <f>IFERROR(__xludf.DUMMYFUNCTION("""COMPUTED_VALUE"""),1.4377408E7)</f>
        <v>14377408</v>
      </c>
    </row>
    <row r="565">
      <c r="A565" s="2">
        <f>IFERROR(__xludf.DUMMYFUNCTION("""COMPUTED_VALUE"""),43920.66666666667)</f>
        <v>43920.66667</v>
      </c>
      <c r="B565" s="1">
        <f>IFERROR(__xludf.DUMMYFUNCTION("""COMPUTED_VALUE"""),510.26)</f>
        <v>510.26</v>
      </c>
      <c r="C565" s="1">
        <f>IFERROR(__xludf.DUMMYFUNCTION("""COMPUTED_VALUE"""),516.65)</f>
        <v>516.65</v>
      </c>
      <c r="D565" s="1">
        <f>IFERROR(__xludf.DUMMYFUNCTION("""COMPUTED_VALUE"""),491.23)</f>
        <v>491.23</v>
      </c>
      <c r="E565" s="1">
        <f>IFERROR(__xludf.DUMMYFUNCTION("""COMPUTED_VALUE"""),502.13)</f>
        <v>502.13</v>
      </c>
      <c r="F565" s="1">
        <f>IFERROR(__xludf.DUMMYFUNCTION("""COMPUTED_VALUE"""),1.1998067E7)</f>
        <v>11998067</v>
      </c>
    </row>
    <row r="566">
      <c r="A566" s="2">
        <f>IFERROR(__xludf.DUMMYFUNCTION("""COMPUTED_VALUE"""),43921.66666666667)</f>
        <v>43921.66667</v>
      </c>
      <c r="B566" s="1">
        <f>IFERROR(__xludf.DUMMYFUNCTION("""COMPUTED_VALUE"""),501.25)</f>
        <v>501.25</v>
      </c>
      <c r="C566" s="1">
        <f>IFERROR(__xludf.DUMMYFUNCTION("""COMPUTED_VALUE"""),542.96)</f>
        <v>542.96</v>
      </c>
      <c r="D566" s="1">
        <f>IFERROR(__xludf.DUMMYFUNCTION("""COMPUTED_VALUE"""),497.0)</f>
        <v>497</v>
      </c>
      <c r="E566" s="1">
        <f>IFERROR(__xludf.DUMMYFUNCTION("""COMPUTED_VALUE"""),524.0)</f>
        <v>524</v>
      </c>
      <c r="F566" s="1">
        <f>IFERROR(__xludf.DUMMYFUNCTION("""COMPUTED_VALUE"""),1.7771485E7)</f>
        <v>17771485</v>
      </c>
    </row>
    <row r="567">
      <c r="A567" s="2">
        <f>IFERROR(__xludf.DUMMYFUNCTION("""COMPUTED_VALUE"""),43922.66666666667)</f>
        <v>43922.66667</v>
      </c>
      <c r="B567" s="1">
        <f>IFERROR(__xludf.DUMMYFUNCTION("""COMPUTED_VALUE"""),504.0)</f>
        <v>504</v>
      </c>
      <c r="C567" s="1">
        <f>IFERROR(__xludf.DUMMYFUNCTION("""COMPUTED_VALUE"""),513.95)</f>
        <v>513.95</v>
      </c>
      <c r="D567" s="1">
        <f>IFERROR(__xludf.DUMMYFUNCTION("""COMPUTED_VALUE"""),475.1)</f>
        <v>475.1</v>
      </c>
      <c r="E567" s="1">
        <f>IFERROR(__xludf.DUMMYFUNCTION("""COMPUTED_VALUE"""),481.56)</f>
        <v>481.56</v>
      </c>
      <c r="F567" s="1">
        <f>IFERROR(__xludf.DUMMYFUNCTION("""COMPUTED_VALUE"""),1.335318E7)</f>
        <v>13353180</v>
      </c>
    </row>
    <row r="568">
      <c r="A568" s="2">
        <f>IFERROR(__xludf.DUMMYFUNCTION("""COMPUTED_VALUE"""),43923.66666666667)</f>
        <v>43923.66667</v>
      </c>
      <c r="B568" s="1">
        <f>IFERROR(__xludf.DUMMYFUNCTION("""COMPUTED_VALUE"""),481.03)</f>
        <v>481.03</v>
      </c>
      <c r="C568" s="1">
        <f>IFERROR(__xludf.DUMMYFUNCTION("""COMPUTED_VALUE"""),494.26)</f>
        <v>494.26</v>
      </c>
      <c r="D568" s="1">
        <f>IFERROR(__xludf.DUMMYFUNCTION("""COMPUTED_VALUE"""),446.4)</f>
        <v>446.4</v>
      </c>
      <c r="E568" s="1">
        <f>IFERROR(__xludf.DUMMYFUNCTION("""COMPUTED_VALUE"""),454.47)</f>
        <v>454.47</v>
      </c>
      <c r="F568" s="1">
        <f>IFERROR(__xludf.DUMMYFUNCTION("""COMPUTED_VALUE"""),1.9858427E7)</f>
        <v>19858427</v>
      </c>
    </row>
    <row r="569">
      <c r="A569" s="2">
        <f>IFERROR(__xludf.DUMMYFUNCTION("""COMPUTED_VALUE"""),43924.66666666667)</f>
        <v>43924.66667</v>
      </c>
      <c r="B569" s="1">
        <f>IFERROR(__xludf.DUMMYFUNCTION("""COMPUTED_VALUE"""),509.5)</f>
        <v>509.5</v>
      </c>
      <c r="C569" s="1">
        <f>IFERROR(__xludf.DUMMYFUNCTION("""COMPUTED_VALUE"""),515.49)</f>
        <v>515.49</v>
      </c>
      <c r="D569" s="1">
        <f>IFERROR(__xludf.DUMMYFUNCTION("""COMPUTED_VALUE"""),468.39)</f>
        <v>468.39</v>
      </c>
      <c r="E569" s="1">
        <f>IFERROR(__xludf.DUMMYFUNCTION("""COMPUTED_VALUE"""),480.01)</f>
        <v>480.01</v>
      </c>
      <c r="F569" s="1">
        <f>IFERROR(__xludf.DUMMYFUNCTION("""COMPUTED_VALUE"""),2.2562076E7)</f>
        <v>22562076</v>
      </c>
    </row>
    <row r="570">
      <c r="A570" s="2">
        <f>IFERROR(__xludf.DUMMYFUNCTION("""COMPUTED_VALUE"""),43927.66666666667)</f>
        <v>43927.66667</v>
      </c>
      <c r="B570" s="1">
        <f>IFERROR(__xludf.DUMMYFUNCTION("""COMPUTED_VALUE"""),511.2)</f>
        <v>511.2</v>
      </c>
      <c r="C570" s="1">
        <f>IFERROR(__xludf.DUMMYFUNCTION("""COMPUTED_VALUE"""),521.0)</f>
        <v>521</v>
      </c>
      <c r="D570" s="1">
        <f>IFERROR(__xludf.DUMMYFUNCTION("""COMPUTED_VALUE"""),497.96)</f>
        <v>497.96</v>
      </c>
      <c r="E570" s="1">
        <f>IFERROR(__xludf.DUMMYFUNCTION("""COMPUTED_VALUE"""),516.24)</f>
        <v>516.24</v>
      </c>
      <c r="F570" s="1">
        <f>IFERROR(__xludf.DUMMYFUNCTION("""COMPUTED_VALUE"""),1.4901836E7)</f>
        <v>14901836</v>
      </c>
    </row>
    <row r="571">
      <c r="A571" s="2">
        <f>IFERROR(__xludf.DUMMYFUNCTION("""COMPUTED_VALUE"""),43928.66666666667)</f>
        <v>43928.66667</v>
      </c>
      <c r="B571" s="1">
        <f>IFERROR(__xludf.DUMMYFUNCTION("""COMPUTED_VALUE"""),545.0)</f>
        <v>545</v>
      </c>
      <c r="C571" s="1">
        <f>IFERROR(__xludf.DUMMYFUNCTION("""COMPUTED_VALUE"""),565.0)</f>
        <v>565</v>
      </c>
      <c r="D571" s="1">
        <f>IFERROR(__xludf.DUMMYFUNCTION("""COMPUTED_VALUE"""),532.34)</f>
        <v>532.34</v>
      </c>
      <c r="E571" s="1">
        <f>IFERROR(__xludf.DUMMYFUNCTION("""COMPUTED_VALUE"""),545.45)</f>
        <v>545.45</v>
      </c>
      <c r="F571" s="1">
        <f>IFERROR(__xludf.DUMMYFUNCTION("""COMPUTED_VALUE"""),1.7919784E7)</f>
        <v>17919784</v>
      </c>
    </row>
    <row r="572">
      <c r="A572" s="2">
        <f>IFERROR(__xludf.DUMMYFUNCTION("""COMPUTED_VALUE"""),43929.66666666667)</f>
        <v>43929.66667</v>
      </c>
      <c r="B572" s="1">
        <f>IFERROR(__xludf.DUMMYFUNCTION("""COMPUTED_VALUE"""),554.2)</f>
        <v>554.2</v>
      </c>
      <c r="C572" s="1">
        <f>IFERROR(__xludf.DUMMYFUNCTION("""COMPUTED_VALUE"""),557.21)</f>
        <v>557.21</v>
      </c>
      <c r="D572" s="1">
        <f>IFERROR(__xludf.DUMMYFUNCTION("""COMPUTED_VALUE"""),533.33)</f>
        <v>533.33</v>
      </c>
      <c r="E572" s="1">
        <f>IFERROR(__xludf.DUMMYFUNCTION("""COMPUTED_VALUE"""),548.84)</f>
        <v>548.84</v>
      </c>
      <c r="F572" s="1">
        <f>IFERROR(__xludf.DUMMYFUNCTION("""COMPUTED_VALUE"""),1.2656024E7)</f>
        <v>12656024</v>
      </c>
    </row>
    <row r="573">
      <c r="A573" s="2">
        <f>IFERROR(__xludf.DUMMYFUNCTION("""COMPUTED_VALUE"""),43930.66666666667)</f>
        <v>43930.66667</v>
      </c>
      <c r="B573" s="1">
        <f>IFERROR(__xludf.DUMMYFUNCTION("""COMPUTED_VALUE"""),562.09)</f>
        <v>562.09</v>
      </c>
      <c r="C573" s="1">
        <f>IFERROR(__xludf.DUMMYFUNCTION("""COMPUTED_VALUE"""),575.18)</f>
        <v>575.18</v>
      </c>
      <c r="D573" s="1">
        <f>IFERROR(__xludf.DUMMYFUNCTION("""COMPUTED_VALUE"""),557.11)</f>
        <v>557.11</v>
      </c>
      <c r="E573" s="1">
        <f>IFERROR(__xludf.DUMMYFUNCTION("""COMPUTED_VALUE"""),573.0)</f>
        <v>573</v>
      </c>
      <c r="F573" s="1">
        <f>IFERROR(__xludf.DUMMYFUNCTION("""COMPUTED_VALUE"""),1.365E7)</f>
        <v>13650000</v>
      </c>
    </row>
    <row r="574">
      <c r="A574" s="2">
        <f>IFERROR(__xludf.DUMMYFUNCTION("""COMPUTED_VALUE"""),43934.66666666667)</f>
        <v>43934.66667</v>
      </c>
      <c r="B574" s="1">
        <f>IFERROR(__xludf.DUMMYFUNCTION("""COMPUTED_VALUE"""),590.16)</f>
        <v>590.16</v>
      </c>
      <c r="C574" s="1">
        <f>IFERROR(__xludf.DUMMYFUNCTION("""COMPUTED_VALUE"""),652.0)</f>
        <v>652</v>
      </c>
      <c r="D574" s="1">
        <f>IFERROR(__xludf.DUMMYFUNCTION("""COMPUTED_VALUE"""),580.53)</f>
        <v>580.53</v>
      </c>
      <c r="E574" s="1">
        <f>IFERROR(__xludf.DUMMYFUNCTION("""COMPUTED_VALUE"""),650.95)</f>
        <v>650.95</v>
      </c>
      <c r="F574" s="1">
        <f>IFERROR(__xludf.DUMMYFUNCTION("""COMPUTED_VALUE"""),2.2475421E7)</f>
        <v>22475421</v>
      </c>
    </row>
    <row r="575">
      <c r="A575" s="2">
        <f>IFERROR(__xludf.DUMMYFUNCTION("""COMPUTED_VALUE"""),43935.66666666667)</f>
        <v>43935.66667</v>
      </c>
      <c r="B575" s="1">
        <f>IFERROR(__xludf.DUMMYFUNCTION("""COMPUTED_VALUE"""),698.97)</f>
        <v>698.97</v>
      </c>
      <c r="C575" s="1">
        <f>IFERROR(__xludf.DUMMYFUNCTION("""COMPUTED_VALUE"""),741.88)</f>
        <v>741.88</v>
      </c>
      <c r="D575" s="1">
        <f>IFERROR(__xludf.DUMMYFUNCTION("""COMPUTED_VALUE"""),692.43)</f>
        <v>692.43</v>
      </c>
      <c r="E575" s="1">
        <f>IFERROR(__xludf.DUMMYFUNCTION("""COMPUTED_VALUE"""),709.89)</f>
        <v>709.89</v>
      </c>
      <c r="F575" s="1">
        <f>IFERROR(__xludf.DUMMYFUNCTION("""COMPUTED_VALUE"""),3.0576511E7)</f>
        <v>30576511</v>
      </c>
    </row>
    <row r="576">
      <c r="A576" s="2">
        <f>IFERROR(__xludf.DUMMYFUNCTION("""COMPUTED_VALUE"""),43936.66666666667)</f>
        <v>43936.66667</v>
      </c>
      <c r="B576" s="1">
        <f>IFERROR(__xludf.DUMMYFUNCTION("""COMPUTED_VALUE"""),742.0)</f>
        <v>742</v>
      </c>
      <c r="C576" s="1">
        <f>IFERROR(__xludf.DUMMYFUNCTION("""COMPUTED_VALUE"""),753.13)</f>
        <v>753.13</v>
      </c>
      <c r="D576" s="1">
        <f>IFERROR(__xludf.DUMMYFUNCTION("""COMPUTED_VALUE"""),710.0)</f>
        <v>710</v>
      </c>
      <c r="E576" s="1">
        <f>IFERROR(__xludf.DUMMYFUNCTION("""COMPUTED_VALUE"""),729.83)</f>
        <v>729.83</v>
      </c>
      <c r="F576" s="1">
        <f>IFERROR(__xludf.DUMMYFUNCTION("""COMPUTED_VALUE"""),2.3577001E7)</f>
        <v>23577001</v>
      </c>
    </row>
    <row r="577">
      <c r="A577" s="2">
        <f>IFERROR(__xludf.DUMMYFUNCTION("""COMPUTED_VALUE"""),43937.66666666667)</f>
        <v>43937.66667</v>
      </c>
      <c r="B577" s="1">
        <f>IFERROR(__xludf.DUMMYFUNCTION("""COMPUTED_VALUE"""),716.94)</f>
        <v>716.94</v>
      </c>
      <c r="C577" s="1">
        <f>IFERROR(__xludf.DUMMYFUNCTION("""COMPUTED_VALUE"""),759.45)</f>
        <v>759.45</v>
      </c>
      <c r="D577" s="1">
        <f>IFERROR(__xludf.DUMMYFUNCTION("""COMPUTED_VALUE"""),706.72)</f>
        <v>706.72</v>
      </c>
      <c r="E577" s="1">
        <f>IFERROR(__xludf.DUMMYFUNCTION("""COMPUTED_VALUE"""),745.21)</f>
        <v>745.21</v>
      </c>
      <c r="F577" s="1">
        <f>IFERROR(__xludf.DUMMYFUNCTION("""COMPUTED_VALUE"""),2.0657862E7)</f>
        <v>20657862</v>
      </c>
    </row>
    <row r="578">
      <c r="A578" s="2">
        <f>IFERROR(__xludf.DUMMYFUNCTION("""COMPUTED_VALUE"""),43938.66666666667)</f>
        <v>43938.66667</v>
      </c>
      <c r="B578" s="1">
        <f>IFERROR(__xludf.DUMMYFUNCTION("""COMPUTED_VALUE"""),772.28)</f>
        <v>772.28</v>
      </c>
      <c r="C578" s="1">
        <f>IFERROR(__xludf.DUMMYFUNCTION("""COMPUTED_VALUE"""),774.95)</f>
        <v>774.95</v>
      </c>
      <c r="D578" s="1">
        <f>IFERROR(__xludf.DUMMYFUNCTION("""COMPUTED_VALUE"""),747.66)</f>
        <v>747.66</v>
      </c>
      <c r="E578" s="1">
        <f>IFERROR(__xludf.DUMMYFUNCTION("""COMPUTED_VALUE"""),753.89)</f>
        <v>753.89</v>
      </c>
      <c r="F578" s="1">
        <f>IFERROR(__xludf.DUMMYFUNCTION("""COMPUTED_VALUE"""),1.3128237E7)</f>
        <v>13128237</v>
      </c>
    </row>
    <row r="579">
      <c r="A579" s="2">
        <f>IFERROR(__xludf.DUMMYFUNCTION("""COMPUTED_VALUE"""),43941.66666666667)</f>
        <v>43941.66667</v>
      </c>
      <c r="B579" s="1">
        <f>IFERROR(__xludf.DUMMYFUNCTION("""COMPUTED_VALUE"""),732.7)</f>
        <v>732.7</v>
      </c>
      <c r="C579" s="1">
        <f>IFERROR(__xludf.DUMMYFUNCTION("""COMPUTED_VALUE"""),765.57)</f>
        <v>765.57</v>
      </c>
      <c r="D579" s="1">
        <f>IFERROR(__xludf.DUMMYFUNCTION("""COMPUTED_VALUE"""),712.21)</f>
        <v>712.21</v>
      </c>
      <c r="E579" s="1">
        <f>IFERROR(__xludf.DUMMYFUNCTION("""COMPUTED_VALUE"""),746.36)</f>
        <v>746.36</v>
      </c>
      <c r="F579" s="1">
        <f>IFERROR(__xludf.DUMMYFUNCTION("""COMPUTED_VALUE"""),1.4746577E7)</f>
        <v>14746577</v>
      </c>
    </row>
    <row r="580">
      <c r="A580" s="2">
        <f>IFERROR(__xludf.DUMMYFUNCTION("""COMPUTED_VALUE"""),43942.66666666667)</f>
        <v>43942.66667</v>
      </c>
      <c r="B580" s="1">
        <f>IFERROR(__xludf.DUMMYFUNCTION("""COMPUTED_VALUE"""),730.12)</f>
        <v>730.12</v>
      </c>
      <c r="C580" s="1">
        <f>IFERROR(__xludf.DUMMYFUNCTION("""COMPUTED_VALUE"""),753.33)</f>
        <v>753.33</v>
      </c>
      <c r="D580" s="1">
        <f>IFERROR(__xludf.DUMMYFUNCTION("""COMPUTED_VALUE"""),673.79)</f>
        <v>673.79</v>
      </c>
      <c r="E580" s="1">
        <f>IFERROR(__xludf.DUMMYFUNCTION("""COMPUTED_VALUE"""),686.72)</f>
        <v>686.72</v>
      </c>
      <c r="F580" s="1">
        <f>IFERROR(__xludf.DUMMYFUNCTION("""COMPUTED_VALUE"""),2.0209093E7)</f>
        <v>20209093</v>
      </c>
    </row>
    <row r="581">
      <c r="A581" s="2">
        <f>IFERROR(__xludf.DUMMYFUNCTION("""COMPUTED_VALUE"""),43943.66666666667)</f>
        <v>43943.66667</v>
      </c>
      <c r="B581" s="1">
        <f>IFERROR(__xludf.DUMMYFUNCTION("""COMPUTED_VALUE"""),703.98)</f>
        <v>703.98</v>
      </c>
      <c r="C581" s="1">
        <f>IFERROR(__xludf.DUMMYFUNCTION("""COMPUTED_VALUE"""),734.0)</f>
        <v>734</v>
      </c>
      <c r="D581" s="1">
        <f>IFERROR(__xludf.DUMMYFUNCTION("""COMPUTED_VALUE"""),688.71)</f>
        <v>688.71</v>
      </c>
      <c r="E581" s="1">
        <f>IFERROR(__xludf.DUMMYFUNCTION("""COMPUTED_VALUE"""),732.11)</f>
        <v>732.11</v>
      </c>
      <c r="F581" s="1">
        <f>IFERROR(__xludf.DUMMYFUNCTION("""COMPUTED_VALUE"""),1.4224831E7)</f>
        <v>14224831</v>
      </c>
    </row>
    <row r="582">
      <c r="A582" s="2">
        <f>IFERROR(__xludf.DUMMYFUNCTION("""COMPUTED_VALUE"""),43944.66666666667)</f>
        <v>43944.66667</v>
      </c>
      <c r="B582" s="1">
        <f>IFERROR(__xludf.DUMMYFUNCTION("""COMPUTED_VALUE"""),727.6)</f>
        <v>727.6</v>
      </c>
      <c r="C582" s="1">
        <f>IFERROR(__xludf.DUMMYFUNCTION("""COMPUTED_VALUE"""),734.0)</f>
        <v>734</v>
      </c>
      <c r="D582" s="1">
        <f>IFERROR(__xludf.DUMMYFUNCTION("""COMPUTED_VALUE"""),703.13)</f>
        <v>703.13</v>
      </c>
      <c r="E582" s="1">
        <f>IFERROR(__xludf.DUMMYFUNCTION("""COMPUTED_VALUE"""),705.63)</f>
        <v>705.63</v>
      </c>
      <c r="F582" s="1">
        <f>IFERROR(__xludf.DUMMYFUNCTION("""COMPUTED_VALUE"""),1.3236697E7)</f>
        <v>13236697</v>
      </c>
    </row>
    <row r="583">
      <c r="A583" s="2">
        <f>IFERROR(__xludf.DUMMYFUNCTION("""COMPUTED_VALUE"""),43945.66666666667)</f>
        <v>43945.66667</v>
      </c>
      <c r="B583" s="1">
        <f>IFERROR(__xludf.DUMMYFUNCTION("""COMPUTED_VALUE"""),710.81)</f>
        <v>710.81</v>
      </c>
      <c r="C583" s="1">
        <f>IFERROR(__xludf.DUMMYFUNCTION("""COMPUTED_VALUE"""),730.73)</f>
        <v>730.73</v>
      </c>
      <c r="D583" s="1">
        <f>IFERROR(__xludf.DUMMYFUNCTION("""COMPUTED_VALUE"""),698.18)</f>
        <v>698.18</v>
      </c>
      <c r="E583" s="1">
        <f>IFERROR(__xludf.DUMMYFUNCTION("""COMPUTED_VALUE"""),725.15)</f>
        <v>725.15</v>
      </c>
      <c r="F583" s="1">
        <f>IFERROR(__xludf.DUMMYFUNCTION("""COMPUTED_VALUE"""),1.3237612E7)</f>
        <v>13237612</v>
      </c>
    </row>
    <row r="584">
      <c r="A584" s="2">
        <f>IFERROR(__xludf.DUMMYFUNCTION("""COMPUTED_VALUE"""),43948.66666666667)</f>
        <v>43948.66667</v>
      </c>
      <c r="B584" s="1">
        <f>IFERROR(__xludf.DUMMYFUNCTION("""COMPUTED_VALUE"""),737.61)</f>
        <v>737.61</v>
      </c>
      <c r="C584" s="1">
        <f>IFERROR(__xludf.DUMMYFUNCTION("""COMPUTED_VALUE"""),799.49)</f>
        <v>799.49</v>
      </c>
      <c r="D584" s="1">
        <f>IFERROR(__xludf.DUMMYFUNCTION("""COMPUTED_VALUE"""),735.0)</f>
        <v>735</v>
      </c>
      <c r="E584" s="1">
        <f>IFERROR(__xludf.DUMMYFUNCTION("""COMPUTED_VALUE"""),798.75)</f>
        <v>798.75</v>
      </c>
      <c r="F584" s="1">
        <f>IFERROR(__xludf.DUMMYFUNCTION("""COMPUTED_VALUE"""),2.0681442E7)</f>
        <v>20681442</v>
      </c>
    </row>
    <row r="585">
      <c r="A585" s="2">
        <f>IFERROR(__xludf.DUMMYFUNCTION("""COMPUTED_VALUE"""),43949.66666666667)</f>
        <v>43949.66667</v>
      </c>
      <c r="B585" s="1">
        <f>IFERROR(__xludf.DUMMYFUNCTION("""COMPUTED_VALUE"""),795.64)</f>
        <v>795.64</v>
      </c>
      <c r="C585" s="1">
        <f>IFERROR(__xludf.DUMMYFUNCTION("""COMPUTED_VALUE"""),805.0)</f>
        <v>805</v>
      </c>
      <c r="D585" s="1">
        <f>IFERROR(__xludf.DUMMYFUNCTION("""COMPUTED_VALUE"""),756.69)</f>
        <v>756.69</v>
      </c>
      <c r="E585" s="1">
        <f>IFERROR(__xludf.DUMMYFUNCTION("""COMPUTED_VALUE"""),769.12)</f>
        <v>769.12</v>
      </c>
      <c r="F585" s="1">
        <f>IFERROR(__xludf.DUMMYFUNCTION("""COMPUTED_VALUE"""),1.5221964E7)</f>
        <v>15221964</v>
      </c>
    </row>
    <row r="586">
      <c r="A586" s="2">
        <f>IFERROR(__xludf.DUMMYFUNCTION("""COMPUTED_VALUE"""),43950.66666666667)</f>
        <v>43950.66667</v>
      </c>
      <c r="B586" s="1">
        <f>IFERROR(__xludf.DUMMYFUNCTION("""COMPUTED_VALUE"""),790.17)</f>
        <v>790.17</v>
      </c>
      <c r="C586" s="1">
        <f>IFERROR(__xludf.DUMMYFUNCTION("""COMPUTED_VALUE"""),803.2)</f>
        <v>803.2</v>
      </c>
      <c r="D586" s="1">
        <f>IFERROR(__xludf.DUMMYFUNCTION("""COMPUTED_VALUE"""),783.16)</f>
        <v>783.16</v>
      </c>
      <c r="E586" s="1">
        <f>IFERROR(__xludf.DUMMYFUNCTION("""COMPUTED_VALUE"""),800.51)</f>
        <v>800.51</v>
      </c>
      <c r="F586" s="1">
        <f>IFERROR(__xludf.DUMMYFUNCTION("""COMPUTED_VALUE"""),1.6215982E7)</f>
        <v>16215982</v>
      </c>
    </row>
    <row r="587">
      <c r="A587" s="2">
        <f>IFERROR(__xludf.DUMMYFUNCTION("""COMPUTED_VALUE"""),43951.66666666667)</f>
        <v>43951.66667</v>
      </c>
      <c r="B587" s="1">
        <f>IFERROR(__xludf.DUMMYFUNCTION("""COMPUTED_VALUE"""),855.19)</f>
        <v>855.19</v>
      </c>
      <c r="C587" s="1">
        <f>IFERROR(__xludf.DUMMYFUNCTION("""COMPUTED_VALUE"""),869.82)</f>
        <v>869.82</v>
      </c>
      <c r="D587" s="1">
        <f>IFERROR(__xludf.DUMMYFUNCTION("""COMPUTED_VALUE"""),763.5)</f>
        <v>763.5</v>
      </c>
      <c r="E587" s="1">
        <f>IFERROR(__xludf.DUMMYFUNCTION("""COMPUTED_VALUE"""),781.88)</f>
        <v>781.88</v>
      </c>
      <c r="F587" s="1">
        <f>IFERROR(__xludf.DUMMYFUNCTION("""COMPUTED_VALUE"""),2.8471854E7)</f>
        <v>28471854</v>
      </c>
    </row>
    <row r="588">
      <c r="A588" s="2">
        <f>IFERROR(__xludf.DUMMYFUNCTION("""COMPUTED_VALUE"""),43952.66666666667)</f>
        <v>43952.66667</v>
      </c>
      <c r="B588" s="1">
        <f>IFERROR(__xludf.DUMMYFUNCTION("""COMPUTED_VALUE"""),755.0)</f>
        <v>755</v>
      </c>
      <c r="C588" s="1">
        <f>IFERROR(__xludf.DUMMYFUNCTION("""COMPUTED_VALUE"""),772.77)</f>
        <v>772.77</v>
      </c>
      <c r="D588" s="1">
        <f>IFERROR(__xludf.DUMMYFUNCTION("""COMPUTED_VALUE"""),683.04)</f>
        <v>683.04</v>
      </c>
      <c r="E588" s="1">
        <f>IFERROR(__xludf.DUMMYFUNCTION("""COMPUTED_VALUE"""),701.32)</f>
        <v>701.32</v>
      </c>
      <c r="F588" s="1">
        <f>IFERROR(__xludf.DUMMYFUNCTION("""COMPUTED_VALUE"""),3.2531807E7)</f>
        <v>32531807</v>
      </c>
    </row>
    <row r="589">
      <c r="A589" s="2">
        <f>IFERROR(__xludf.DUMMYFUNCTION("""COMPUTED_VALUE"""),43955.66666666667)</f>
        <v>43955.66667</v>
      </c>
      <c r="B589" s="1">
        <f>IFERROR(__xludf.DUMMYFUNCTION("""COMPUTED_VALUE"""),701.0)</f>
        <v>701</v>
      </c>
      <c r="C589" s="1">
        <f>IFERROR(__xludf.DUMMYFUNCTION("""COMPUTED_VALUE"""),762.0)</f>
        <v>762</v>
      </c>
      <c r="D589" s="1">
        <f>IFERROR(__xludf.DUMMYFUNCTION("""COMPUTED_VALUE"""),698.0)</f>
        <v>698</v>
      </c>
      <c r="E589" s="1">
        <f>IFERROR(__xludf.DUMMYFUNCTION("""COMPUTED_VALUE"""),761.19)</f>
        <v>761.19</v>
      </c>
      <c r="F589" s="1">
        <f>IFERROR(__xludf.DUMMYFUNCTION("""COMPUTED_VALUE"""),1.923709E7)</f>
        <v>19237090</v>
      </c>
    </row>
    <row r="590">
      <c r="A590" s="2">
        <f>IFERROR(__xludf.DUMMYFUNCTION("""COMPUTED_VALUE"""),43956.66666666667)</f>
        <v>43956.66667</v>
      </c>
      <c r="B590" s="1">
        <f>IFERROR(__xludf.DUMMYFUNCTION("""COMPUTED_VALUE"""),789.79)</f>
        <v>789.79</v>
      </c>
      <c r="C590" s="1">
        <f>IFERROR(__xludf.DUMMYFUNCTION("""COMPUTED_VALUE"""),798.92)</f>
        <v>798.92</v>
      </c>
      <c r="D590" s="1">
        <f>IFERROR(__xludf.DUMMYFUNCTION("""COMPUTED_VALUE"""),762.18)</f>
        <v>762.18</v>
      </c>
      <c r="E590" s="1">
        <f>IFERROR(__xludf.DUMMYFUNCTION("""COMPUTED_VALUE"""),768.21)</f>
        <v>768.21</v>
      </c>
      <c r="F590" s="1">
        <f>IFERROR(__xludf.DUMMYFUNCTION("""COMPUTED_VALUE"""),1.6991656E7)</f>
        <v>16991656</v>
      </c>
    </row>
    <row r="591">
      <c r="A591" s="2">
        <f>IFERROR(__xludf.DUMMYFUNCTION("""COMPUTED_VALUE"""),43957.66666666667)</f>
        <v>43957.66667</v>
      </c>
      <c r="B591" s="1">
        <f>IFERROR(__xludf.DUMMYFUNCTION("""COMPUTED_VALUE"""),776.5)</f>
        <v>776.5</v>
      </c>
      <c r="C591" s="1">
        <f>IFERROR(__xludf.DUMMYFUNCTION("""COMPUTED_VALUE"""),789.8)</f>
        <v>789.8</v>
      </c>
      <c r="D591" s="1">
        <f>IFERROR(__xludf.DUMMYFUNCTION("""COMPUTED_VALUE"""),761.11)</f>
        <v>761.11</v>
      </c>
      <c r="E591" s="1">
        <f>IFERROR(__xludf.DUMMYFUNCTION("""COMPUTED_VALUE"""),782.58)</f>
        <v>782.58</v>
      </c>
      <c r="F591" s="1">
        <f>IFERROR(__xludf.DUMMYFUNCTION("""COMPUTED_VALUE"""),1.1123231E7)</f>
        <v>11123231</v>
      </c>
    </row>
    <row r="592">
      <c r="A592" s="2">
        <f>IFERROR(__xludf.DUMMYFUNCTION("""COMPUTED_VALUE"""),43958.66666666667)</f>
        <v>43958.66667</v>
      </c>
      <c r="B592" s="1">
        <f>IFERROR(__xludf.DUMMYFUNCTION("""COMPUTED_VALUE"""),777.21)</f>
        <v>777.21</v>
      </c>
      <c r="C592" s="1">
        <f>IFERROR(__xludf.DUMMYFUNCTION("""COMPUTED_VALUE"""),796.4)</f>
        <v>796.4</v>
      </c>
      <c r="D592" s="1">
        <f>IFERROR(__xludf.DUMMYFUNCTION("""COMPUTED_VALUE"""),772.35)</f>
        <v>772.35</v>
      </c>
      <c r="E592" s="1">
        <f>IFERROR(__xludf.DUMMYFUNCTION("""COMPUTED_VALUE"""),780.04)</f>
        <v>780.04</v>
      </c>
      <c r="F592" s="1">
        <f>IFERROR(__xludf.DUMMYFUNCTION("""COMPUTED_VALUE"""),1.1527686E7)</f>
        <v>11527686</v>
      </c>
    </row>
    <row r="593">
      <c r="A593" s="2">
        <f>IFERROR(__xludf.DUMMYFUNCTION("""COMPUTED_VALUE"""),43959.66666666667)</f>
        <v>43959.66667</v>
      </c>
      <c r="B593" s="1">
        <f>IFERROR(__xludf.DUMMYFUNCTION("""COMPUTED_VALUE"""),793.77)</f>
        <v>793.77</v>
      </c>
      <c r="C593" s="1">
        <f>IFERROR(__xludf.DUMMYFUNCTION("""COMPUTED_VALUE"""),824.0)</f>
        <v>824</v>
      </c>
      <c r="D593" s="1">
        <f>IFERROR(__xludf.DUMMYFUNCTION("""COMPUTED_VALUE"""),787.01)</f>
        <v>787.01</v>
      </c>
      <c r="E593" s="1">
        <f>IFERROR(__xludf.DUMMYFUNCTION("""COMPUTED_VALUE"""),819.42)</f>
        <v>819.42</v>
      </c>
      <c r="F593" s="1">
        <f>IFERROR(__xludf.DUMMYFUNCTION("""COMPUTED_VALUE"""),1.6130087E7)</f>
        <v>16130087</v>
      </c>
    </row>
    <row r="594">
      <c r="A594" s="2">
        <f>IFERROR(__xludf.DUMMYFUNCTION("""COMPUTED_VALUE"""),43962.66666666667)</f>
        <v>43962.66667</v>
      </c>
      <c r="B594" s="1">
        <f>IFERROR(__xludf.DUMMYFUNCTION("""COMPUTED_VALUE"""),790.51)</f>
        <v>790.51</v>
      </c>
      <c r="C594" s="1">
        <f>IFERROR(__xludf.DUMMYFUNCTION("""COMPUTED_VALUE"""),824.0)</f>
        <v>824</v>
      </c>
      <c r="D594" s="1">
        <f>IFERROR(__xludf.DUMMYFUNCTION("""COMPUTED_VALUE"""),785.0)</f>
        <v>785</v>
      </c>
      <c r="E594" s="1">
        <f>IFERROR(__xludf.DUMMYFUNCTION("""COMPUTED_VALUE"""),811.29)</f>
        <v>811.29</v>
      </c>
      <c r="F594" s="1">
        <f>IFERROR(__xludf.DUMMYFUNCTION("""COMPUTED_VALUE"""),1.6519601E7)</f>
        <v>16519601</v>
      </c>
    </row>
    <row r="595">
      <c r="A595" s="2">
        <f>IFERROR(__xludf.DUMMYFUNCTION("""COMPUTED_VALUE"""),43963.66666666667)</f>
        <v>43963.66667</v>
      </c>
      <c r="B595" s="1">
        <f>IFERROR(__xludf.DUMMYFUNCTION("""COMPUTED_VALUE"""),827.0)</f>
        <v>827</v>
      </c>
      <c r="C595" s="1">
        <f>IFERROR(__xludf.DUMMYFUNCTION("""COMPUTED_VALUE"""),843.29)</f>
        <v>843.29</v>
      </c>
      <c r="D595" s="1">
        <f>IFERROR(__xludf.DUMMYFUNCTION("""COMPUTED_VALUE"""),808.0)</f>
        <v>808</v>
      </c>
      <c r="E595" s="1">
        <f>IFERROR(__xludf.DUMMYFUNCTION("""COMPUTED_VALUE"""),809.41)</f>
        <v>809.41</v>
      </c>
      <c r="F595" s="1">
        <f>IFERROR(__xludf.DUMMYFUNCTION("""COMPUTED_VALUE"""),1.5906905E7)</f>
        <v>15906905</v>
      </c>
    </row>
    <row r="596">
      <c r="A596" s="2">
        <f>IFERROR(__xludf.DUMMYFUNCTION("""COMPUTED_VALUE"""),43964.66666666667)</f>
        <v>43964.66667</v>
      </c>
      <c r="B596" s="1">
        <f>IFERROR(__xludf.DUMMYFUNCTION("""COMPUTED_VALUE"""),820.83)</f>
        <v>820.83</v>
      </c>
      <c r="C596" s="1">
        <f>IFERROR(__xludf.DUMMYFUNCTION("""COMPUTED_VALUE"""),826.0)</f>
        <v>826</v>
      </c>
      <c r="D596" s="1">
        <f>IFERROR(__xludf.DUMMYFUNCTION("""COMPUTED_VALUE"""),763.3)</f>
        <v>763.3</v>
      </c>
      <c r="E596" s="1">
        <f>IFERROR(__xludf.DUMMYFUNCTION("""COMPUTED_VALUE"""),790.96)</f>
        <v>790.96</v>
      </c>
      <c r="F596" s="1">
        <f>IFERROR(__xludf.DUMMYFUNCTION("""COMPUTED_VALUE"""),1.9065491E7)</f>
        <v>19065491</v>
      </c>
    </row>
    <row r="597">
      <c r="A597" s="2">
        <f>IFERROR(__xludf.DUMMYFUNCTION("""COMPUTED_VALUE"""),43965.66666666667)</f>
        <v>43965.66667</v>
      </c>
      <c r="B597" s="1">
        <f>IFERROR(__xludf.DUMMYFUNCTION("""COMPUTED_VALUE"""),780.0)</f>
        <v>780</v>
      </c>
      <c r="C597" s="1">
        <f>IFERROR(__xludf.DUMMYFUNCTION("""COMPUTED_VALUE"""),803.36)</f>
        <v>803.36</v>
      </c>
      <c r="D597" s="1">
        <f>IFERROR(__xludf.DUMMYFUNCTION("""COMPUTED_VALUE"""),764.0)</f>
        <v>764</v>
      </c>
      <c r="E597" s="1">
        <f>IFERROR(__xludf.DUMMYFUNCTION("""COMPUTED_VALUE"""),803.33)</f>
        <v>803.33</v>
      </c>
      <c r="F597" s="1">
        <f>IFERROR(__xludf.DUMMYFUNCTION("""COMPUTED_VALUE"""),1.3682188E7)</f>
        <v>13682188</v>
      </c>
    </row>
    <row r="598">
      <c r="A598" s="2">
        <f>IFERROR(__xludf.DUMMYFUNCTION("""COMPUTED_VALUE"""),43966.66666666667)</f>
        <v>43966.66667</v>
      </c>
      <c r="B598" s="1">
        <f>IFERROR(__xludf.DUMMYFUNCTION("""COMPUTED_VALUE"""),790.35)</f>
        <v>790.35</v>
      </c>
      <c r="C598" s="1">
        <f>IFERROR(__xludf.DUMMYFUNCTION("""COMPUTED_VALUE"""),805.05)</f>
        <v>805.05</v>
      </c>
      <c r="D598" s="1">
        <f>IFERROR(__xludf.DUMMYFUNCTION("""COMPUTED_VALUE"""),786.55)</f>
        <v>786.55</v>
      </c>
      <c r="E598" s="1">
        <f>IFERROR(__xludf.DUMMYFUNCTION("""COMPUTED_VALUE"""),799.17)</f>
        <v>799.17</v>
      </c>
      <c r="F598" s="1">
        <f>IFERROR(__xludf.DUMMYFUNCTION("""COMPUTED_VALUE"""),1.0518428E7)</f>
        <v>10518428</v>
      </c>
    </row>
    <row r="599">
      <c r="A599" s="2">
        <f>IFERROR(__xludf.DUMMYFUNCTION("""COMPUTED_VALUE"""),43969.66666666667)</f>
        <v>43969.66667</v>
      </c>
      <c r="B599" s="1">
        <f>IFERROR(__xludf.DUMMYFUNCTION("""COMPUTED_VALUE"""),827.78)</f>
        <v>827.78</v>
      </c>
      <c r="C599" s="1">
        <f>IFERROR(__xludf.DUMMYFUNCTION("""COMPUTED_VALUE"""),834.72)</f>
        <v>834.72</v>
      </c>
      <c r="D599" s="1">
        <f>IFERROR(__xludf.DUMMYFUNCTION("""COMPUTED_VALUE"""),803.88)</f>
        <v>803.88</v>
      </c>
      <c r="E599" s="1">
        <f>IFERROR(__xludf.DUMMYFUNCTION("""COMPUTED_VALUE"""),813.63)</f>
        <v>813.63</v>
      </c>
      <c r="F599" s="1">
        <f>IFERROR(__xludf.DUMMYFUNCTION("""COMPUTED_VALUE"""),1.1698102E7)</f>
        <v>11698102</v>
      </c>
    </row>
    <row r="600">
      <c r="A600" s="2">
        <f>IFERROR(__xludf.DUMMYFUNCTION("""COMPUTED_VALUE"""),43970.66666666667)</f>
        <v>43970.66667</v>
      </c>
      <c r="B600" s="1">
        <f>IFERROR(__xludf.DUMMYFUNCTION("""COMPUTED_VALUE"""),815.17)</f>
        <v>815.17</v>
      </c>
      <c r="C600" s="1">
        <f>IFERROR(__xludf.DUMMYFUNCTION("""COMPUTED_VALUE"""),822.07)</f>
        <v>822.07</v>
      </c>
      <c r="D600" s="1">
        <f>IFERROR(__xludf.DUMMYFUNCTION("""COMPUTED_VALUE"""),806.08)</f>
        <v>806.08</v>
      </c>
      <c r="E600" s="1">
        <f>IFERROR(__xludf.DUMMYFUNCTION("""COMPUTED_VALUE"""),808.01)</f>
        <v>808.01</v>
      </c>
      <c r="F600" s="1">
        <f>IFERROR(__xludf.DUMMYFUNCTION("""COMPUTED_VALUE"""),9636522.0)</f>
        <v>9636522</v>
      </c>
    </row>
    <row r="601">
      <c r="A601" s="2">
        <f>IFERROR(__xludf.DUMMYFUNCTION("""COMPUTED_VALUE"""),43971.66666666667)</f>
        <v>43971.66667</v>
      </c>
      <c r="B601" s="1">
        <f>IFERROR(__xludf.DUMMYFUNCTION("""COMPUTED_VALUE"""),820.5)</f>
        <v>820.5</v>
      </c>
      <c r="C601" s="1">
        <f>IFERROR(__xludf.DUMMYFUNCTION("""COMPUTED_VALUE"""),826.0)</f>
        <v>826</v>
      </c>
      <c r="D601" s="1">
        <f>IFERROR(__xludf.DUMMYFUNCTION("""COMPUTED_VALUE"""),811.8)</f>
        <v>811.8</v>
      </c>
      <c r="E601" s="1">
        <f>IFERROR(__xludf.DUMMYFUNCTION("""COMPUTED_VALUE"""),815.56)</f>
        <v>815.56</v>
      </c>
      <c r="F601" s="1">
        <f>IFERROR(__xludf.DUMMYFUNCTION("""COMPUTED_VALUE"""),7309271.0)</f>
        <v>7309271</v>
      </c>
    </row>
    <row r="602">
      <c r="A602" s="2">
        <f>IFERROR(__xludf.DUMMYFUNCTION("""COMPUTED_VALUE"""),43972.66666666667)</f>
        <v>43972.66667</v>
      </c>
      <c r="B602" s="1">
        <f>IFERROR(__xludf.DUMMYFUNCTION("""COMPUTED_VALUE"""),816.0)</f>
        <v>816</v>
      </c>
      <c r="C602" s="1">
        <f>IFERROR(__xludf.DUMMYFUNCTION("""COMPUTED_VALUE"""),832.5)</f>
        <v>832.5</v>
      </c>
      <c r="D602" s="1">
        <f>IFERROR(__xludf.DUMMYFUNCTION("""COMPUTED_VALUE"""),796.0)</f>
        <v>796</v>
      </c>
      <c r="E602" s="1">
        <f>IFERROR(__xludf.DUMMYFUNCTION("""COMPUTED_VALUE"""),827.6)</f>
        <v>827.6</v>
      </c>
      <c r="F602" s="1">
        <f>IFERROR(__xludf.DUMMYFUNCTION("""COMPUTED_VALUE"""),1.2254584E7)</f>
        <v>12254584</v>
      </c>
    </row>
    <row r="603">
      <c r="A603" s="2">
        <f>IFERROR(__xludf.DUMMYFUNCTION("""COMPUTED_VALUE"""),43973.66666666667)</f>
        <v>43973.66667</v>
      </c>
      <c r="B603" s="1">
        <f>IFERROR(__xludf.DUMMYFUNCTION("""COMPUTED_VALUE"""),822.17)</f>
        <v>822.17</v>
      </c>
      <c r="C603" s="1">
        <f>IFERROR(__xludf.DUMMYFUNCTION("""COMPUTED_VALUE"""),831.78)</f>
        <v>831.78</v>
      </c>
      <c r="D603" s="1">
        <f>IFERROR(__xludf.DUMMYFUNCTION("""COMPUTED_VALUE"""),812.0)</f>
        <v>812</v>
      </c>
      <c r="E603" s="1">
        <f>IFERROR(__xludf.DUMMYFUNCTION("""COMPUTED_VALUE"""),816.88)</f>
        <v>816.88</v>
      </c>
      <c r="F603" s="1">
        <f>IFERROR(__xludf.DUMMYFUNCTION("""COMPUTED_VALUE"""),9987475.0)</f>
        <v>9987475</v>
      </c>
    </row>
    <row r="604">
      <c r="A604" s="2">
        <f>IFERROR(__xludf.DUMMYFUNCTION("""COMPUTED_VALUE"""),43977.66666666667)</f>
        <v>43977.66667</v>
      </c>
      <c r="B604" s="1">
        <f>IFERROR(__xludf.DUMMYFUNCTION("""COMPUTED_VALUE"""),834.5)</f>
        <v>834.5</v>
      </c>
      <c r="C604" s="1">
        <f>IFERROR(__xludf.DUMMYFUNCTION("""COMPUTED_VALUE"""),834.6)</f>
        <v>834.6</v>
      </c>
      <c r="D604" s="1">
        <f>IFERROR(__xludf.DUMMYFUNCTION("""COMPUTED_VALUE"""),815.71)</f>
        <v>815.71</v>
      </c>
      <c r="E604" s="1">
        <f>IFERROR(__xludf.DUMMYFUNCTION("""COMPUTED_VALUE"""),818.87)</f>
        <v>818.87</v>
      </c>
      <c r="F604" s="1">
        <f>IFERROR(__xludf.DUMMYFUNCTION("""COMPUTED_VALUE"""),8089736.0)</f>
        <v>8089736</v>
      </c>
    </row>
    <row r="605">
      <c r="A605" s="2">
        <f>IFERROR(__xludf.DUMMYFUNCTION("""COMPUTED_VALUE"""),43978.66666666667)</f>
        <v>43978.66667</v>
      </c>
      <c r="B605" s="1">
        <f>IFERROR(__xludf.DUMMYFUNCTION("""COMPUTED_VALUE"""),820.86)</f>
        <v>820.86</v>
      </c>
      <c r="C605" s="1">
        <f>IFERROR(__xludf.DUMMYFUNCTION("""COMPUTED_VALUE"""),827.71)</f>
        <v>827.71</v>
      </c>
      <c r="D605" s="1">
        <f>IFERROR(__xludf.DUMMYFUNCTION("""COMPUTED_VALUE"""),785.0)</f>
        <v>785</v>
      </c>
      <c r="E605" s="1">
        <f>IFERROR(__xludf.DUMMYFUNCTION("""COMPUTED_VALUE"""),820.23)</f>
        <v>820.23</v>
      </c>
      <c r="F605" s="1">
        <f>IFERROR(__xludf.DUMMYFUNCTION("""COMPUTED_VALUE"""),1.154953E7)</f>
        <v>11549530</v>
      </c>
    </row>
    <row r="606">
      <c r="A606" s="2">
        <f>IFERROR(__xludf.DUMMYFUNCTION("""COMPUTED_VALUE"""),43979.66666666667)</f>
        <v>43979.66667</v>
      </c>
      <c r="B606" s="1">
        <f>IFERROR(__xludf.DUMMYFUNCTION("""COMPUTED_VALUE"""),813.51)</f>
        <v>813.51</v>
      </c>
      <c r="C606" s="1">
        <f>IFERROR(__xludf.DUMMYFUNCTION("""COMPUTED_VALUE"""),824.75)</f>
        <v>824.75</v>
      </c>
      <c r="D606" s="1">
        <f>IFERROR(__xludf.DUMMYFUNCTION("""COMPUTED_VALUE"""),801.69)</f>
        <v>801.69</v>
      </c>
      <c r="E606" s="1">
        <f>IFERROR(__xludf.DUMMYFUNCTION("""COMPUTED_VALUE"""),805.81)</f>
        <v>805.81</v>
      </c>
      <c r="F606" s="1">
        <f>IFERROR(__xludf.DUMMYFUNCTION("""COMPUTED_VALUE"""),7275774.0)</f>
        <v>7275774</v>
      </c>
    </row>
    <row r="607">
      <c r="A607" s="2">
        <f>IFERROR(__xludf.DUMMYFUNCTION("""COMPUTED_VALUE"""),43980.66666666667)</f>
        <v>43980.66667</v>
      </c>
      <c r="B607" s="1">
        <f>IFERROR(__xludf.DUMMYFUNCTION("""COMPUTED_VALUE"""),808.75)</f>
        <v>808.75</v>
      </c>
      <c r="C607" s="1">
        <f>IFERROR(__xludf.DUMMYFUNCTION("""COMPUTED_VALUE"""),835.0)</f>
        <v>835</v>
      </c>
      <c r="D607" s="1">
        <f>IFERROR(__xludf.DUMMYFUNCTION("""COMPUTED_VALUE"""),804.21)</f>
        <v>804.21</v>
      </c>
      <c r="E607" s="1">
        <f>IFERROR(__xludf.DUMMYFUNCTION("""COMPUTED_VALUE"""),835.0)</f>
        <v>835</v>
      </c>
      <c r="F607" s="1">
        <f>IFERROR(__xludf.DUMMYFUNCTION("""COMPUTED_VALUE"""),1.1812489E7)</f>
        <v>11812489</v>
      </c>
    </row>
    <row r="608">
      <c r="A608" s="2">
        <f>IFERROR(__xludf.DUMMYFUNCTION("""COMPUTED_VALUE"""),43983.66666666667)</f>
        <v>43983.66667</v>
      </c>
      <c r="B608" s="1">
        <f>IFERROR(__xludf.DUMMYFUNCTION("""COMPUTED_VALUE"""),858.0)</f>
        <v>858</v>
      </c>
      <c r="C608" s="1">
        <f>IFERROR(__xludf.DUMMYFUNCTION("""COMPUTED_VALUE"""),899.0)</f>
        <v>899</v>
      </c>
      <c r="D608" s="1">
        <f>IFERROR(__xludf.DUMMYFUNCTION("""COMPUTED_VALUE"""),854.1)</f>
        <v>854.1</v>
      </c>
      <c r="E608" s="1">
        <f>IFERROR(__xludf.DUMMYFUNCTION("""COMPUTED_VALUE"""),898.1)</f>
        <v>898.1</v>
      </c>
      <c r="F608" s="1">
        <f>IFERROR(__xludf.DUMMYFUNCTION("""COMPUTED_VALUE"""),1.5085297E7)</f>
        <v>15085297</v>
      </c>
    </row>
    <row r="609">
      <c r="A609" s="2">
        <f>IFERROR(__xludf.DUMMYFUNCTION("""COMPUTED_VALUE"""),43984.66666666667)</f>
        <v>43984.66667</v>
      </c>
      <c r="B609" s="1">
        <f>IFERROR(__xludf.DUMMYFUNCTION("""COMPUTED_VALUE"""),894.7)</f>
        <v>894.7</v>
      </c>
      <c r="C609" s="1">
        <f>IFERROR(__xludf.DUMMYFUNCTION("""COMPUTED_VALUE"""),908.66)</f>
        <v>908.66</v>
      </c>
      <c r="D609" s="1">
        <f>IFERROR(__xludf.DUMMYFUNCTION("""COMPUTED_VALUE"""),871.0)</f>
        <v>871</v>
      </c>
      <c r="E609" s="1">
        <f>IFERROR(__xludf.DUMMYFUNCTION("""COMPUTED_VALUE"""),881.56)</f>
        <v>881.56</v>
      </c>
      <c r="F609" s="1">
        <f>IFERROR(__xludf.DUMMYFUNCTION("""COMPUTED_VALUE"""),1.3565596E7)</f>
        <v>13565596</v>
      </c>
    </row>
    <row r="610">
      <c r="A610" s="2">
        <f>IFERROR(__xludf.DUMMYFUNCTION("""COMPUTED_VALUE"""),43985.66666666667)</f>
        <v>43985.66667</v>
      </c>
      <c r="B610" s="1">
        <f>IFERROR(__xludf.DUMMYFUNCTION("""COMPUTED_VALUE"""),888.12)</f>
        <v>888.12</v>
      </c>
      <c r="C610" s="1">
        <f>IFERROR(__xludf.DUMMYFUNCTION("""COMPUTED_VALUE"""),897.94)</f>
        <v>897.94</v>
      </c>
      <c r="D610" s="1">
        <f>IFERROR(__xludf.DUMMYFUNCTION("""COMPUTED_VALUE"""),880.1)</f>
        <v>880.1</v>
      </c>
      <c r="E610" s="1">
        <f>IFERROR(__xludf.DUMMYFUNCTION("""COMPUTED_VALUE"""),882.96)</f>
        <v>882.96</v>
      </c>
      <c r="F610" s="1">
        <f>IFERROR(__xludf.DUMMYFUNCTION("""COMPUTED_VALUE"""),7949469.0)</f>
        <v>7949469</v>
      </c>
    </row>
    <row r="611">
      <c r="A611" s="2">
        <f>IFERROR(__xludf.DUMMYFUNCTION("""COMPUTED_VALUE"""),43986.66666666667)</f>
        <v>43986.66667</v>
      </c>
      <c r="B611" s="1">
        <f>IFERROR(__xludf.DUMMYFUNCTION("""COMPUTED_VALUE"""),889.88)</f>
        <v>889.88</v>
      </c>
      <c r="C611" s="1">
        <f>IFERROR(__xludf.DUMMYFUNCTION("""COMPUTED_VALUE"""),895.75)</f>
        <v>895.75</v>
      </c>
      <c r="D611" s="1">
        <f>IFERROR(__xludf.DUMMYFUNCTION("""COMPUTED_VALUE"""),858.44)</f>
        <v>858.44</v>
      </c>
      <c r="E611" s="1">
        <f>IFERROR(__xludf.DUMMYFUNCTION("""COMPUTED_VALUE"""),864.38)</f>
        <v>864.38</v>
      </c>
      <c r="F611" s="1">
        <f>IFERROR(__xludf.DUMMYFUNCTION("""COMPUTED_VALUE"""),8887713.0)</f>
        <v>8887713</v>
      </c>
    </row>
    <row r="612">
      <c r="A612" s="2">
        <f>IFERROR(__xludf.DUMMYFUNCTION("""COMPUTED_VALUE"""),43987.66666666667)</f>
        <v>43987.66667</v>
      </c>
      <c r="B612" s="1">
        <f>IFERROR(__xludf.DUMMYFUNCTION("""COMPUTED_VALUE"""),877.84)</f>
        <v>877.84</v>
      </c>
      <c r="C612" s="1">
        <f>IFERROR(__xludf.DUMMYFUNCTION("""COMPUTED_VALUE"""),886.52)</f>
        <v>886.52</v>
      </c>
      <c r="D612" s="1">
        <f>IFERROR(__xludf.DUMMYFUNCTION("""COMPUTED_VALUE"""),866.2)</f>
        <v>866.2</v>
      </c>
      <c r="E612" s="1">
        <f>IFERROR(__xludf.DUMMYFUNCTION("""COMPUTED_VALUE"""),885.66)</f>
        <v>885.66</v>
      </c>
      <c r="F612" s="1">
        <f>IFERROR(__xludf.DUMMYFUNCTION("""COMPUTED_VALUE"""),7811917.0)</f>
        <v>7811917</v>
      </c>
    </row>
  </sheetData>
  <drawing r:id="rId1"/>
</worksheet>
</file>