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1"/>
  </bookViews>
  <sheets>
    <sheet name="e2.2" sheetId="7" r:id="rId1"/>
    <sheet name="e2.3" sheetId="8" r:id="rId2"/>
    <sheet name="e2.4" sheetId="6" r:id="rId3"/>
    <sheet name="e2.5" sheetId="9" r:id="rId4"/>
    <sheet name="e2.6" sheetId="10" r:id="rId5"/>
    <sheet name="e2.7" sheetId="11" r:id="rId6"/>
    <sheet name="e2.8" sheetId="12" r:id="rId7"/>
    <sheet name="e2.9" sheetId="13" r:id="rId8"/>
    <sheet name="e2.10" sheetId="14" r:id="rId9"/>
    <sheet name="e2.11" sheetId="15" r:id="rId10"/>
    <sheet name="e2.12" sheetId="16" r:id="rId11"/>
    <sheet name="2.16" sheetId="17" r:id="rId12"/>
  </sheets>
  <definedNames>
    <definedName name="solver_adj" localSheetId="8" hidden="1">e2.10!$B$5:$E$7</definedName>
    <definedName name="solver_adj" localSheetId="9" hidden="1">e2.11!$B$5:$E$6</definedName>
    <definedName name="solver_adj" localSheetId="10" hidden="1">e2.12!$B$4:$C$5</definedName>
    <definedName name="solver_adj" localSheetId="0" hidden="1">e2.2!$B$4:$E$4</definedName>
    <definedName name="solver_adj" localSheetId="1" hidden="1">e2.3!$B$4:$G$4</definedName>
    <definedName name="solver_adj" localSheetId="3" hidden="1">e2.5!$B$7:$E$9</definedName>
    <definedName name="solver_adj" localSheetId="5" hidden="1">e2.7!$B$4:$G$4</definedName>
    <definedName name="solver_adj" localSheetId="6" hidden="1">e2.8!$B$4:$G$4</definedName>
    <definedName name="solver_adj" localSheetId="7" hidden="1">e2.9!$B$4:$F$8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drv" localSheetId="8" hidden="1">2</definedName>
    <definedName name="solver_drv" localSheetId="9" hidden="1">1</definedName>
    <definedName name="solver_drv" localSheetId="10" hidden="1">1</definedName>
    <definedName name="solver_drv" localSheetId="0" hidden="1">2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0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lhs1" localSheetId="8" hidden="1">e2.10!$B$5:$E$7</definedName>
    <definedName name="solver_lhs1" localSheetId="9" hidden="1">e2.11!$B$8:$E$8</definedName>
    <definedName name="solver_lhs1" localSheetId="10" hidden="1">e2.12!$B$6</definedName>
    <definedName name="solver_lhs1" localSheetId="0" hidden="1">e2.2!$F$9:$F$13</definedName>
    <definedName name="solver_lhs1" localSheetId="1" hidden="1">e2.3!$B$4:$G$4</definedName>
    <definedName name="solver_lhs1" localSheetId="3" hidden="1">e2.5!$B$10:$E$10</definedName>
    <definedName name="solver_lhs1" localSheetId="5" hidden="1">e2.7!$H$13:$H$15</definedName>
    <definedName name="solver_lhs1" localSheetId="6" hidden="1">e2.8!$B$4:$G$4</definedName>
    <definedName name="solver_lhs1" localSheetId="7" hidden="1">e2.9!$B$4:$F$8</definedName>
    <definedName name="solver_lhs2" localSheetId="8" hidden="1">e2.10!$B$8:$E$8</definedName>
    <definedName name="solver_lhs2" localSheetId="9" hidden="1">e2.11!$B$9:$E$9</definedName>
    <definedName name="solver_lhs2" localSheetId="10" hidden="1">e2.12!$C$6</definedName>
    <definedName name="solver_lhs2" localSheetId="1" hidden="1">e2.3!$H$7:$H$30</definedName>
    <definedName name="solver_lhs2" localSheetId="3" hidden="1">e2.5!$F$7:$F$9</definedName>
    <definedName name="solver_lhs2" localSheetId="5" hidden="1">e2.7!$H$8:$H$9</definedName>
    <definedName name="solver_lhs2" localSheetId="6" hidden="1">e2.8!$H$10:$H$13</definedName>
    <definedName name="solver_lhs2" localSheetId="7" hidden="1">e2.9!$B$9:$F$9</definedName>
    <definedName name="solver_lhs3" localSheetId="8" hidden="1">e2.10!$F$19</definedName>
    <definedName name="solver_lhs3" localSheetId="10" hidden="1">e2.12!$D$21:$D$23</definedName>
    <definedName name="solver_lhs3" localSheetId="3" hidden="1">e2.5!$K$7:$K$9</definedName>
    <definedName name="solver_lhs3" localSheetId="6" hidden="1">e2.8!$H$15:$H$20</definedName>
    <definedName name="solver_lhs3" localSheetId="7" hidden="1">e2.9!$G$17:$G$21</definedName>
    <definedName name="solver_lhs4" localSheetId="8" hidden="1">e2.10!$F$19:$F$21</definedName>
    <definedName name="solver_lhs4" localSheetId="10" hidden="1">e2.12!$D$5</definedName>
    <definedName name="solver_lhs4" localSheetId="6" hidden="1">e2.8!$H$22</definedName>
    <definedName name="solver_lhs4" localSheetId="7" hidden="1">e2.9!$G$23:$G$26</definedName>
    <definedName name="solver_lhs5" localSheetId="8" hidden="1">e2.10!$F$20</definedName>
    <definedName name="solver_lhs6" localSheetId="8" hidden="1">e2.10!$F$20</definedName>
    <definedName name="solver_lhs7" localSheetId="8" hidden="1">e2.10!$F$5:$F$7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um" localSheetId="8" hidden="1">7</definedName>
    <definedName name="solver_num" localSheetId="9" hidden="1">2</definedName>
    <definedName name="solver_num" localSheetId="10" hidden="1">4</definedName>
    <definedName name="solver_num" localSheetId="0" hidden="1">1</definedName>
    <definedName name="solver_num" localSheetId="1" hidden="1">2</definedName>
    <definedName name="solver_num" localSheetId="3" hidden="1">3</definedName>
    <definedName name="solver_num" localSheetId="5" hidden="1">2</definedName>
    <definedName name="solver_num" localSheetId="6" hidden="1">4</definedName>
    <definedName name="solver_num" localSheetId="7" hidden="1">4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0" hidden="1">1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opt" localSheetId="8" hidden="1">e2.10!$B$16</definedName>
    <definedName name="solver_opt" localSheetId="9" hidden="1">e2.11!$K$6</definedName>
    <definedName name="solver_opt" localSheetId="10" hidden="1">e2.12!$B$6</definedName>
    <definedName name="solver_opt" localSheetId="0" hidden="1">e2.2!$F$9</definedName>
    <definedName name="solver_opt" localSheetId="1" hidden="1">e2.3!$H$5</definedName>
    <definedName name="solver_opt" localSheetId="3" hidden="1">e2.5!$D$13</definedName>
    <definedName name="solver_opt" localSheetId="5" hidden="1">e2.7!$B$21</definedName>
    <definedName name="solver_opt" localSheetId="6" hidden="1">e2.8!$H$5</definedName>
    <definedName name="solver_opt" localSheetId="7" hidden="1">e2.9!$K$5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rbv" localSheetId="8" hidden="1">2</definedName>
    <definedName name="solver_rbv" localSheetId="9" hidden="1">1</definedName>
    <definedName name="solver_rbv" localSheetId="10" hidden="1">1</definedName>
    <definedName name="solver_rbv" localSheetId="0" hidden="1">2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el1" localSheetId="8" hidden="1">4</definedName>
    <definedName name="solver_rel1" localSheetId="9" hidden="1">3</definedName>
    <definedName name="solver_rel1" localSheetId="10" hidden="1">1</definedName>
    <definedName name="solver_rel1" localSheetId="0" hidden="1">1</definedName>
    <definedName name="solver_rel1" localSheetId="1" hidden="1">4</definedName>
    <definedName name="solver_rel1" localSheetId="3" hidden="1">2</definedName>
    <definedName name="solver_rel1" localSheetId="5" hidden="1">1</definedName>
    <definedName name="solver_rel1" localSheetId="6" hidden="1">4</definedName>
    <definedName name="solver_rel1" localSheetId="7" hidden="1">4</definedName>
    <definedName name="solver_rel2" localSheetId="8" hidden="1">1</definedName>
    <definedName name="solver_rel2" localSheetId="9" hidden="1">3</definedName>
    <definedName name="solver_rel2" localSheetId="10" hidden="1">1</definedName>
    <definedName name="solver_rel2" localSheetId="1" hidden="1">3</definedName>
    <definedName name="solver_rel2" localSheetId="3" hidden="1">3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3" localSheetId="8" hidden="1">1</definedName>
    <definedName name="solver_rel3" localSheetId="10" hidden="1">1</definedName>
    <definedName name="solver_rel3" localSheetId="3" hidden="1">3</definedName>
    <definedName name="solver_rel3" localSheetId="6" hidden="1">1</definedName>
    <definedName name="solver_rel3" localSheetId="7" hidden="1">1</definedName>
    <definedName name="solver_rel4" localSheetId="8" hidden="1">1</definedName>
    <definedName name="solver_rel4" localSheetId="10" hidden="1">1</definedName>
    <definedName name="solver_rel4" localSheetId="6" hidden="1">3</definedName>
    <definedName name="solver_rel4" localSheetId="7" hidden="1">1</definedName>
    <definedName name="solver_rel5" localSheetId="8" hidden="1">1</definedName>
    <definedName name="solver_rel6" localSheetId="8" hidden="1">3</definedName>
    <definedName name="solver_rel7" localSheetId="8" hidden="1">1</definedName>
    <definedName name="solver_rhs1" localSheetId="8" hidden="1">tamsayı</definedName>
    <definedName name="solver_rhs1" localSheetId="9" hidden="1">e2.11!$B$6:$E$6</definedName>
    <definedName name="solver_rhs1" localSheetId="10" hidden="1">20000</definedName>
    <definedName name="solver_rhs1" localSheetId="0" hidden="1">e2.2!$H$9:$H$13</definedName>
    <definedName name="solver_rhs1" localSheetId="1" hidden="1">tamsayı</definedName>
    <definedName name="solver_rhs1" localSheetId="3" hidden="1">e2.5!$B$5:$E$5</definedName>
    <definedName name="solver_rhs1" localSheetId="5" hidden="1">e2.7!$J$13:$J$15</definedName>
    <definedName name="solver_rhs1" localSheetId="6" hidden="1">tamsayı</definedName>
    <definedName name="solver_rhs1" localSheetId="7" hidden="1">tamsayı</definedName>
    <definedName name="solver_rhs2" localSheetId="8" hidden="1">e2.10!$B$10:$E$10</definedName>
    <definedName name="solver_rhs2" localSheetId="9" hidden="1">e2.11!$B$11:$E$11</definedName>
    <definedName name="solver_rhs2" localSheetId="10" hidden="1">10000</definedName>
    <definedName name="solver_rhs2" localSheetId="1" hidden="1">e2.3!$J$7:$J$30</definedName>
    <definedName name="solver_rhs2" localSheetId="3" hidden="1">e2.5!$H$7:$H$9</definedName>
    <definedName name="solver_rhs2" localSheetId="5" hidden="1">e2.7!$J$8:$J$9</definedName>
    <definedName name="solver_rhs2" localSheetId="6" hidden="1">e2.8!$J$10:$J$13</definedName>
    <definedName name="solver_rhs2" localSheetId="7" hidden="1">e2.9!$I$4:$I$8</definedName>
    <definedName name="solver_rhs3" localSheetId="8" hidden="1">e2.10!$I$21*e2.10!$F$21</definedName>
    <definedName name="solver_rhs3" localSheetId="10" hidden="1">e2.12!$F$21:$F$23</definedName>
    <definedName name="solver_rhs3" localSheetId="3" hidden="1">e2.5!$M$7:$M$9</definedName>
    <definedName name="solver_rhs3" localSheetId="6" hidden="1">e2.8!$J$15:$J$20</definedName>
    <definedName name="solver_rhs3" localSheetId="7" hidden="1">e2.9!$I$17:$I$21</definedName>
    <definedName name="solver_rhs4" localSheetId="8" hidden="1">e2.10!$H$19:$H$21</definedName>
    <definedName name="solver_rhs4" localSheetId="10" hidden="1">e2.12!$F$5</definedName>
    <definedName name="solver_rhs4" localSheetId="6" hidden="1">e2.8!$J$22</definedName>
    <definedName name="solver_rhs4" localSheetId="7" hidden="1">e2.9!$I$23:$I$26</definedName>
    <definedName name="solver_rhs5" localSheetId="8" hidden="1">e2.10!$J$20*e2.10!$F$22</definedName>
    <definedName name="solver_rhs6" localSheetId="8" hidden="1">e2.10!$I$20*e2.10!$F$22</definedName>
    <definedName name="solver_rhs7" localSheetId="8" hidden="1">e2.10!$H$5:$H$7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scl" localSheetId="8" hidden="1">2</definedName>
    <definedName name="solver_scl" localSheetId="9" hidden="1">1</definedName>
    <definedName name="solver_scl" localSheetId="10" hidden="1">1</definedName>
    <definedName name="solver_scl" localSheetId="0" hidden="1">2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yp" localSheetId="8" hidden="1">1</definedName>
    <definedName name="solver_typ" localSheetId="9" hidden="1">2</definedName>
    <definedName name="solver_typ" localSheetId="10" hidden="1">1</definedName>
    <definedName name="solver_typ" localSheetId="0" hidden="1">1</definedName>
    <definedName name="solver_typ" localSheetId="1" hidden="1">2</definedName>
    <definedName name="solver_typ" localSheetId="3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0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6" hidden="1">3</definedName>
    <definedName name="solver_ver" localSheetId="7" hidden="1">3</definedName>
  </definedNames>
  <calcPr calcId="152511"/>
</workbook>
</file>

<file path=xl/calcChain.xml><?xml version="1.0" encoding="utf-8"?>
<calcChain xmlns="http://schemas.openxmlformats.org/spreadsheetml/2006/main">
  <c r="J15" i="17" l="1"/>
  <c r="H15" i="17"/>
  <c r="B12" i="17"/>
  <c r="F15" i="17"/>
  <c r="D15" i="17"/>
  <c r="B15" i="17"/>
  <c r="G9" i="17"/>
  <c r="F9" i="17"/>
  <c r="E9" i="17"/>
  <c r="D9" i="17"/>
  <c r="C9" i="17"/>
  <c r="B9" i="17"/>
  <c r="C6" i="16"/>
  <c r="C13" i="16" s="1"/>
  <c r="B6" i="16"/>
  <c r="B13" i="16" s="1"/>
  <c r="C23" i="16"/>
  <c r="C22" i="16"/>
  <c r="C21" i="16"/>
  <c r="B23" i="16"/>
  <c r="B22" i="16"/>
  <c r="B21" i="16"/>
  <c r="C12" i="16"/>
  <c r="B12" i="16"/>
  <c r="D5" i="16"/>
  <c r="D4" i="16"/>
  <c r="F6" i="15"/>
  <c r="J6" i="15" s="1"/>
  <c r="F5" i="15"/>
  <c r="E8" i="15"/>
  <c r="E9" i="15" s="1"/>
  <c r="D8" i="15"/>
  <c r="D9" i="15" s="1"/>
  <c r="C8" i="15"/>
  <c r="C9" i="15" s="1"/>
  <c r="B8" i="15"/>
  <c r="B9" i="15" s="1"/>
  <c r="E21" i="14"/>
  <c r="E20" i="14"/>
  <c r="D21" i="14"/>
  <c r="D20" i="14"/>
  <c r="C21" i="14"/>
  <c r="C20" i="14"/>
  <c r="B21" i="14"/>
  <c r="B20" i="14"/>
  <c r="E19" i="14"/>
  <c r="D19" i="14"/>
  <c r="C19" i="14"/>
  <c r="B19" i="14"/>
  <c r="E8" i="14"/>
  <c r="D8" i="14"/>
  <c r="C8" i="14"/>
  <c r="B8" i="14"/>
  <c r="F7" i="14"/>
  <c r="F6" i="14"/>
  <c r="F5" i="14"/>
  <c r="F9" i="13"/>
  <c r="E9" i="13"/>
  <c r="D9" i="13"/>
  <c r="C9" i="13"/>
  <c r="B9" i="13"/>
  <c r="F26" i="13"/>
  <c r="F25" i="13"/>
  <c r="F24" i="13"/>
  <c r="E26" i="13"/>
  <c r="E25" i="13"/>
  <c r="E24" i="13"/>
  <c r="D26" i="13"/>
  <c r="D25" i="13"/>
  <c r="D24" i="13"/>
  <c r="C26" i="13"/>
  <c r="C25" i="13"/>
  <c r="C24" i="13"/>
  <c r="F23" i="13"/>
  <c r="E23" i="13"/>
  <c r="D23" i="13"/>
  <c r="C23" i="13"/>
  <c r="B26" i="13"/>
  <c r="B25" i="13"/>
  <c r="B24" i="13"/>
  <c r="B23" i="13"/>
  <c r="C21" i="13"/>
  <c r="C20" i="13"/>
  <c r="C19" i="13"/>
  <c r="C18" i="13"/>
  <c r="F21" i="13"/>
  <c r="F20" i="13"/>
  <c r="F19" i="13"/>
  <c r="F18" i="13"/>
  <c r="E21" i="13"/>
  <c r="E20" i="13"/>
  <c r="E19" i="13"/>
  <c r="E18" i="13"/>
  <c r="D21" i="13"/>
  <c r="D20" i="13"/>
  <c r="D19" i="13"/>
  <c r="D18" i="13"/>
  <c r="F17" i="13"/>
  <c r="E17" i="13"/>
  <c r="D17" i="13"/>
  <c r="C17" i="13"/>
  <c r="B21" i="13"/>
  <c r="B20" i="13"/>
  <c r="B19" i="13"/>
  <c r="B18" i="13"/>
  <c r="B17" i="13"/>
  <c r="H5" i="12"/>
  <c r="H10" i="12"/>
  <c r="G22" i="12"/>
  <c r="F22" i="12"/>
  <c r="E22" i="12"/>
  <c r="D22" i="12"/>
  <c r="C22" i="12"/>
  <c r="B22" i="12"/>
  <c r="H20" i="12"/>
  <c r="H19" i="12"/>
  <c r="H18" i="12"/>
  <c r="H17" i="12"/>
  <c r="H16" i="12"/>
  <c r="H15" i="12"/>
  <c r="H13" i="12"/>
  <c r="H12" i="12"/>
  <c r="H11" i="12"/>
  <c r="H9" i="11"/>
  <c r="H8" i="11"/>
  <c r="J9" i="11"/>
  <c r="J8" i="11"/>
  <c r="B19" i="11"/>
  <c r="B20" i="11"/>
  <c r="H15" i="11"/>
  <c r="H14" i="11"/>
  <c r="H13" i="11"/>
  <c r="B29" i="10"/>
  <c r="E19" i="10"/>
  <c r="D19" i="10"/>
  <c r="C19" i="10"/>
  <c r="B19" i="10"/>
  <c r="E16" i="10"/>
  <c r="E15" i="10"/>
  <c r="E14" i="10"/>
  <c r="E10" i="9"/>
  <c r="D10" i="9"/>
  <c r="C10" i="9"/>
  <c r="B10" i="9"/>
  <c r="K9" i="9"/>
  <c r="K8" i="9"/>
  <c r="K7" i="9"/>
  <c r="B13" i="9"/>
  <c r="F9" i="9"/>
  <c r="J9" i="9" s="1"/>
  <c r="F8" i="9"/>
  <c r="J8" i="9" s="1"/>
  <c r="F7" i="9"/>
  <c r="J7" i="9" s="1"/>
  <c r="D21" i="16" l="1"/>
  <c r="D22" i="16"/>
  <c r="D23" i="16"/>
  <c r="D12" i="16"/>
  <c r="D13" i="16"/>
  <c r="F8" i="15"/>
  <c r="I6" i="15" s="1"/>
  <c r="K6" i="15" s="1"/>
  <c r="F21" i="14"/>
  <c r="F20" i="14"/>
  <c r="B16" i="14"/>
  <c r="F19" i="14"/>
  <c r="G24" i="13"/>
  <c r="G23" i="13"/>
  <c r="G25" i="13"/>
  <c r="G19" i="13"/>
  <c r="K5" i="13"/>
  <c r="G26" i="13"/>
  <c r="G17" i="13"/>
  <c r="G18" i="13"/>
  <c r="G20" i="13"/>
  <c r="G21" i="13"/>
  <c r="H22" i="12"/>
  <c r="B21" i="11"/>
  <c r="F26" i="10"/>
  <c r="F23" i="10"/>
  <c r="B30" i="10"/>
  <c r="B31" i="10" s="1"/>
  <c r="F24" i="10"/>
  <c r="F25" i="10"/>
  <c r="C13" i="9"/>
  <c r="D13" i="9" s="1"/>
  <c r="E13" i="16" l="1"/>
  <c r="F22" i="14"/>
  <c r="H9" i="6"/>
  <c r="H10" i="6"/>
  <c r="H11" i="6"/>
  <c r="H12" i="6"/>
  <c r="H13" i="6"/>
  <c r="H5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E16" i="7"/>
  <c r="D16" i="7"/>
  <c r="C16" i="7"/>
  <c r="B16" i="7"/>
  <c r="F13" i="7"/>
  <c r="F12" i="7"/>
  <c r="F11" i="7"/>
  <c r="F10" i="7"/>
  <c r="F9" i="7"/>
  <c r="F16" i="7" l="1"/>
</calcChain>
</file>

<file path=xl/sharedStrings.xml><?xml version="1.0" encoding="utf-8"?>
<sst xmlns="http://schemas.openxmlformats.org/spreadsheetml/2006/main" count="376" uniqueCount="168">
  <si>
    <t>Example 2.4</t>
  </si>
  <si>
    <t>Decision Variables</t>
  </si>
  <si>
    <t>TB</t>
  </si>
  <si>
    <t>CS</t>
  </si>
  <si>
    <t>CB</t>
  </si>
  <si>
    <t>RE</t>
  </si>
  <si>
    <t>GF</t>
  </si>
  <si>
    <t>SL</t>
  </si>
  <si>
    <t>Result</t>
  </si>
  <si>
    <t>Length</t>
  </si>
  <si>
    <t xml:space="preserve">Annual return </t>
  </si>
  <si>
    <t>Risk Coefficient</t>
  </si>
  <si>
    <t>Growth potential</t>
  </si>
  <si>
    <t>&lt;=</t>
  </si>
  <si>
    <t>&gt;=</t>
  </si>
  <si>
    <t>Constant</t>
  </si>
  <si>
    <t>percentage</t>
  </si>
  <si>
    <t>Example 2.5</t>
  </si>
  <si>
    <t>Regular</t>
  </si>
  <si>
    <t>Multigrade</t>
  </si>
  <si>
    <t>Supreme</t>
  </si>
  <si>
    <t>Cost</t>
  </si>
  <si>
    <t>Price</t>
  </si>
  <si>
    <t>Objective</t>
  </si>
  <si>
    <t>Example 2.6</t>
  </si>
  <si>
    <t>Variables</t>
  </si>
  <si>
    <t>Component</t>
  </si>
  <si>
    <t>Abundo</t>
  </si>
  <si>
    <t>Colmado</t>
  </si>
  <si>
    <t>Maximo</t>
  </si>
  <si>
    <t>Saboro</t>
  </si>
  <si>
    <t>Total</t>
  </si>
  <si>
    <t>Hotel</t>
  </si>
  <si>
    <t>Rest</t>
  </si>
  <si>
    <t>Market</t>
  </si>
  <si>
    <t>Blends</t>
  </si>
  <si>
    <t>Abun</t>
  </si>
  <si>
    <t>Sell</t>
  </si>
  <si>
    <t>Purchased</t>
  </si>
  <si>
    <t>Constraints for Blends</t>
  </si>
  <si>
    <t>Profit</t>
  </si>
  <si>
    <t>Revenue</t>
  </si>
  <si>
    <t>Total Cost</t>
  </si>
  <si>
    <t>Constraints for Components</t>
  </si>
  <si>
    <t xml:space="preserve">Variables </t>
  </si>
  <si>
    <t>Plain</t>
  </si>
  <si>
    <t xml:space="preserve">Meat </t>
  </si>
  <si>
    <t>Vegetable</t>
  </si>
  <si>
    <t xml:space="preserve">Constraints </t>
  </si>
  <si>
    <t>Dough</t>
  </si>
  <si>
    <t>Sauce</t>
  </si>
  <si>
    <t>Cheese</t>
  </si>
  <si>
    <t>Meat</t>
  </si>
  <si>
    <t>Vegetables</t>
  </si>
  <si>
    <t>Avaliable</t>
  </si>
  <si>
    <t>Example 2.2</t>
  </si>
  <si>
    <t>Example 2.3</t>
  </si>
  <si>
    <t>2am-10am</t>
  </si>
  <si>
    <t>6am 2pm</t>
  </si>
  <si>
    <t>10am 6pm</t>
  </si>
  <si>
    <t>2pm 10pm</t>
  </si>
  <si>
    <t>6pm 2am</t>
  </si>
  <si>
    <t>10pm 6am</t>
  </si>
  <si>
    <t>Constraint</t>
  </si>
  <si>
    <t>Workers starting work</t>
  </si>
  <si>
    <t>Total cost</t>
  </si>
  <si>
    <t>Alternative</t>
  </si>
  <si>
    <t>Supply</t>
  </si>
  <si>
    <t>Lubrication</t>
  </si>
  <si>
    <t>Min lub</t>
  </si>
  <si>
    <t>Sum of Total</t>
  </si>
  <si>
    <t>Total Gain</t>
  </si>
  <si>
    <t>Gain</t>
  </si>
  <si>
    <t>Lubrication Index</t>
  </si>
  <si>
    <t>Example 2.7</t>
  </si>
  <si>
    <t>Modem, made entirely in-house</t>
  </si>
  <si>
    <t>Network, made entirely in-house</t>
  </si>
  <si>
    <t>Modem, fabricated by sub</t>
  </si>
  <si>
    <t>Network, fabricated by sub</t>
  </si>
  <si>
    <t>Modem, assembled by sub</t>
  </si>
  <si>
    <t>Network, assembled by sub</t>
  </si>
  <si>
    <t>Fabrication</t>
  </si>
  <si>
    <t>Assembly</t>
  </si>
  <si>
    <t>Shipping</t>
  </si>
  <si>
    <t>Constraints</t>
  </si>
  <si>
    <t>Hours</t>
  </si>
  <si>
    <t>Production</t>
  </si>
  <si>
    <t>Fabricated by sub</t>
  </si>
  <si>
    <t>Assemlieb by sub</t>
  </si>
  <si>
    <t>by Sub constraint</t>
  </si>
  <si>
    <t>Example 2.8</t>
  </si>
  <si>
    <t>Subcompact</t>
  </si>
  <si>
    <t>Compact</t>
  </si>
  <si>
    <t>Intermediate</t>
  </si>
  <si>
    <t>Luxury</t>
  </si>
  <si>
    <t>Truck</t>
  </si>
  <si>
    <t>Van</t>
  </si>
  <si>
    <t>Total Pro</t>
  </si>
  <si>
    <t>Sub+Compact</t>
  </si>
  <si>
    <t>Inter+Luxury</t>
  </si>
  <si>
    <t>Truck+Van</t>
  </si>
  <si>
    <t>Profit Margin</t>
  </si>
  <si>
    <t>Potential sales</t>
  </si>
  <si>
    <t>Fuel efficiency</t>
  </si>
  <si>
    <t>Average Fuel Efficiency</t>
  </si>
  <si>
    <t>Total Profit</t>
  </si>
  <si>
    <t>Exa 2.9</t>
  </si>
  <si>
    <t>A</t>
  </si>
  <si>
    <t>B</t>
  </si>
  <si>
    <t>C</t>
  </si>
  <si>
    <t>D</t>
  </si>
  <si>
    <t>E</t>
  </si>
  <si>
    <t>Sales Potential</t>
  </si>
  <si>
    <t>Variable Costs</t>
  </si>
  <si>
    <t>Revenues</t>
  </si>
  <si>
    <t>Emissions</t>
  </si>
  <si>
    <t>Sale</t>
  </si>
  <si>
    <t>Potential</t>
  </si>
  <si>
    <t>Total Hours</t>
  </si>
  <si>
    <t>EPA</t>
  </si>
  <si>
    <t>Example 2.10</t>
  </si>
  <si>
    <t>Forward</t>
  </si>
  <si>
    <t>Center</t>
  </si>
  <si>
    <t>Rear</t>
  </si>
  <si>
    <t>Profit Per Ton</t>
  </si>
  <si>
    <t>Volume per ton</t>
  </si>
  <si>
    <t>Commodity(Volume)</t>
  </si>
  <si>
    <t>Total Ton per commodity</t>
  </si>
  <si>
    <t>Contraint Weight</t>
  </si>
  <si>
    <t>Volume capacity</t>
  </si>
  <si>
    <t>Weight capacity</t>
  </si>
  <si>
    <t>Sum of total</t>
  </si>
  <si>
    <t>Time of the day</t>
  </si>
  <si>
    <t>8 am–noon</t>
  </si>
  <si>
    <t>Full-time</t>
  </si>
  <si>
    <t>Half-time</t>
  </si>
  <si>
    <t>Noon–4 pm</t>
  </si>
  <si>
    <t>4 pm–8 pm</t>
  </si>
  <si>
    <t>8 pm–midnight</t>
  </si>
  <si>
    <t>Full-time atwork</t>
  </si>
  <si>
    <t>Total at work</t>
  </si>
  <si>
    <t>At every time period, full-time&gt;=half-time</t>
  </si>
  <si>
    <t>Starting work of full-time</t>
  </si>
  <si>
    <t>Example 2.11</t>
  </si>
  <si>
    <t>Example 2.12</t>
  </si>
  <si>
    <t>Electronic</t>
  </si>
  <si>
    <t>Battery</t>
  </si>
  <si>
    <t>Subcontractor</t>
  </si>
  <si>
    <t>Cost for Production</t>
  </si>
  <si>
    <t>Cost from Subcontractor</t>
  </si>
  <si>
    <t>Total Revenue</t>
  </si>
  <si>
    <t>Note: I couldnt do this example</t>
  </si>
  <si>
    <t>Variable</t>
  </si>
  <si>
    <t>Storage</t>
  </si>
  <si>
    <t>Econ</t>
  </si>
  <si>
    <t>Glass</t>
  </si>
  <si>
    <t>Snow</t>
  </si>
  <si>
    <t>Radial</t>
  </si>
  <si>
    <t>hours per tire</t>
  </si>
  <si>
    <t>Total Hour Available</t>
  </si>
  <si>
    <t>Total Production</t>
  </si>
  <si>
    <t>Used Hour</t>
  </si>
  <si>
    <t>Cost of machine</t>
  </si>
  <si>
    <t>Total Storage</t>
  </si>
  <si>
    <t>Cost per tire</t>
  </si>
  <si>
    <t>Total cost of Storage</t>
  </si>
  <si>
    <t>I couldnt do this example</t>
  </si>
  <si>
    <t>????????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</si>
</sst>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&quot;-&quot;#"/>
    <numFmt numFmtId="165" formatCode="#\ &quot;year sale&quot;"/>
  </numFmts>
  <fonts count="7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b/>
      <sz val="22"/>
      <color theme="1"/>
      <name val="Calibri"/>
      <family val="2"/>
      <charset val="16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" xfId="0" applyBorder="1"/>
    <xf numFmtId="0" fontId="0" fillId="0" borderId="0" xfId="0" applyFill="1" applyBorder="1"/>
    <xf numFmtId="164" fontId="0" fillId="0" borderId="0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0" fontId="0" fillId="0" borderId="6" xfId="0" applyFill="1" applyBorder="1"/>
    <xf numFmtId="0" fontId="0" fillId="0" borderId="9" xfId="0" applyFill="1" applyBorder="1"/>
    <xf numFmtId="0" fontId="0" fillId="0" borderId="5" xfId="0" applyFill="1" applyBorder="1"/>
    <xf numFmtId="0" fontId="0" fillId="0" borderId="4" xfId="0" applyFill="1" applyBorder="1"/>
    <xf numFmtId="0" fontId="2" fillId="0" borderId="2" xfId="0" applyFont="1" applyBorder="1"/>
    <xf numFmtId="0" fontId="0" fillId="0" borderId="23" xfId="0" applyBorder="1"/>
    <xf numFmtId="0" fontId="0" fillId="0" borderId="24" xfId="0" applyBorder="1"/>
    <xf numFmtId="0" fontId="1" fillId="0" borderId="0" xfId="0" applyFont="1" applyFill="1" applyBorder="1"/>
    <xf numFmtId="0" fontId="6" fillId="0" borderId="5" xfId="0" applyFont="1" applyBorder="1"/>
    <xf numFmtId="165" fontId="0" fillId="0" borderId="0" xfId="0" applyNumberFormat="1"/>
    <xf numFmtId="0" fontId="6" fillId="0" borderId="0" xfId="0" applyFont="1"/>
    <xf numFmtId="0" fontId="0" fillId="0" borderId="0" xfId="0" applyAlignment="1">
      <alignment horizontal="center"/>
    </xf>
    <xf numFmtId="16" fontId="0" fillId="0" borderId="0" xfId="0" applyNumberFormat="1"/>
    <xf numFmtId="0" fontId="0" fillId="0" borderId="0" xfId="0" applyNumberFormat="1"/>
    <xf numFmtId="0" fontId="5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L14" sqref="L14"/>
    </sheetView>
  </sheetViews>
  <sheetFormatPr defaultRowHeight="15" x14ac:dyDescent="0.25"/>
  <cols>
    <col min="1" max="1" width="12.140625" customWidth="1"/>
    <col min="4" max="4" width="11" customWidth="1"/>
  </cols>
  <sheetData>
    <row r="1" spans="1:8" x14ac:dyDescent="0.25">
      <c r="A1" t="s">
        <v>55</v>
      </c>
    </row>
    <row r="3" spans="1:8" x14ac:dyDescent="0.25">
      <c r="A3" t="s">
        <v>44</v>
      </c>
      <c r="B3" t="s">
        <v>45</v>
      </c>
      <c r="C3" t="s">
        <v>46</v>
      </c>
      <c r="D3" t="s">
        <v>47</v>
      </c>
      <c r="E3" t="s">
        <v>20</v>
      </c>
    </row>
    <row r="4" spans="1:8" x14ac:dyDescent="0.25">
      <c r="B4">
        <v>7.4999999999999991</v>
      </c>
      <c r="C4">
        <v>7.4999999999999991</v>
      </c>
      <c r="D4">
        <v>7.4999999999999991</v>
      </c>
      <c r="E4">
        <v>7.4999999999999991</v>
      </c>
    </row>
    <row r="5" spans="1:8" x14ac:dyDescent="0.25">
      <c r="A5" t="s">
        <v>22</v>
      </c>
      <c r="B5">
        <v>8</v>
      </c>
      <c r="C5">
        <v>10</v>
      </c>
      <c r="D5">
        <v>12</v>
      </c>
      <c r="E5">
        <v>15</v>
      </c>
    </row>
    <row r="8" spans="1:8" x14ac:dyDescent="0.25">
      <c r="A8" t="s">
        <v>48</v>
      </c>
      <c r="H8" t="s">
        <v>54</v>
      </c>
    </row>
    <row r="9" spans="1:8" x14ac:dyDescent="0.25">
      <c r="A9" t="s">
        <v>49</v>
      </c>
      <c r="B9">
        <v>5</v>
      </c>
      <c r="C9">
        <v>5</v>
      </c>
      <c r="D9">
        <v>5</v>
      </c>
      <c r="E9">
        <v>5</v>
      </c>
      <c r="F9">
        <f>SUMPRODUCT($B$4:$E$4,B9:E9)</f>
        <v>149.99999999999997</v>
      </c>
      <c r="G9" t="s">
        <v>13</v>
      </c>
      <c r="H9">
        <v>200</v>
      </c>
    </row>
    <row r="10" spans="1:8" x14ac:dyDescent="0.25">
      <c r="A10" t="s">
        <v>50</v>
      </c>
      <c r="B10">
        <v>3</v>
      </c>
      <c r="C10">
        <v>3</v>
      </c>
      <c r="D10">
        <v>3</v>
      </c>
      <c r="E10">
        <v>3</v>
      </c>
      <c r="F10">
        <f t="shared" ref="F10:F13" si="0">SUMPRODUCT($B$4:$E$4,B10:E10)</f>
        <v>89.999999999999986</v>
      </c>
      <c r="G10" t="s">
        <v>13</v>
      </c>
      <c r="H10">
        <v>90</v>
      </c>
    </row>
    <row r="11" spans="1:8" x14ac:dyDescent="0.25">
      <c r="A11" t="s">
        <v>51</v>
      </c>
      <c r="B11">
        <v>4</v>
      </c>
      <c r="C11">
        <v>3</v>
      </c>
      <c r="D11">
        <v>3</v>
      </c>
      <c r="E11">
        <v>4</v>
      </c>
      <c r="F11">
        <f t="shared" si="0"/>
        <v>104.99999999999999</v>
      </c>
      <c r="G11" t="s">
        <v>13</v>
      </c>
      <c r="H11">
        <v>120</v>
      </c>
    </row>
    <row r="12" spans="1:8" x14ac:dyDescent="0.25">
      <c r="A12" t="s">
        <v>52</v>
      </c>
      <c r="B12">
        <v>0</v>
      </c>
      <c r="C12">
        <v>3</v>
      </c>
      <c r="D12">
        <v>0</v>
      </c>
      <c r="E12">
        <v>2</v>
      </c>
      <c r="F12">
        <f t="shared" si="0"/>
        <v>37.499999999999993</v>
      </c>
      <c r="G12" t="s">
        <v>13</v>
      </c>
      <c r="H12">
        <v>75</v>
      </c>
    </row>
    <row r="13" spans="1:8" x14ac:dyDescent="0.25">
      <c r="A13" t="s">
        <v>53</v>
      </c>
      <c r="B13">
        <v>0</v>
      </c>
      <c r="C13">
        <v>0</v>
      </c>
      <c r="D13">
        <v>3</v>
      </c>
      <c r="E13">
        <v>2</v>
      </c>
      <c r="F13">
        <f t="shared" si="0"/>
        <v>37.499999999999993</v>
      </c>
      <c r="G13" t="s">
        <v>13</v>
      </c>
      <c r="H13">
        <v>40</v>
      </c>
    </row>
    <row r="14" spans="1:8" ht="15.75" thickBot="1" x14ac:dyDescent="0.3"/>
    <row r="15" spans="1:8" ht="16.5" thickTop="1" thickBot="1" x14ac:dyDescent="0.3">
      <c r="A15" s="1" t="s">
        <v>23</v>
      </c>
      <c r="B15" s="2"/>
      <c r="C15" s="2"/>
      <c r="D15" s="2"/>
      <c r="E15" s="2"/>
      <c r="F15" s="3" t="s">
        <v>31</v>
      </c>
    </row>
    <row r="16" spans="1:8" ht="16.5" thickTop="1" thickBot="1" x14ac:dyDescent="0.3">
      <c r="A16" s="7"/>
      <c r="B16" s="8">
        <f>PRODUCT(B4,B5)</f>
        <v>59.999999999999993</v>
      </c>
      <c r="C16" s="8">
        <f t="shared" ref="C16:E16" si="1">PRODUCT(C4,C5)</f>
        <v>74.999999999999986</v>
      </c>
      <c r="D16" s="8">
        <f t="shared" si="1"/>
        <v>89.999999999999986</v>
      </c>
      <c r="E16" s="8">
        <f t="shared" si="1"/>
        <v>112.49999999999999</v>
      </c>
      <c r="F16" s="23">
        <f>SUM(B16:E16)</f>
        <v>337.49999999999994</v>
      </c>
    </row>
    <row r="17" ht="15.75" thickTop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A2" sqref="A2"/>
    </sheetView>
  </sheetViews>
  <sheetFormatPr defaultRowHeight="15" x14ac:dyDescent="0.25"/>
  <cols>
    <col min="1" max="1" width="19.5703125" customWidth="1"/>
    <col min="2" max="2" width="10.7109375" customWidth="1"/>
    <col min="3" max="3" width="12.85546875" customWidth="1"/>
    <col min="4" max="4" width="10.42578125" customWidth="1"/>
    <col min="5" max="5" width="13.5703125" customWidth="1"/>
  </cols>
  <sheetData>
    <row r="1" spans="1:11" x14ac:dyDescent="0.25">
      <c r="A1" t="s">
        <v>143</v>
      </c>
    </row>
    <row r="3" spans="1:11" x14ac:dyDescent="0.25">
      <c r="A3" t="s">
        <v>25</v>
      </c>
    </row>
    <row r="4" spans="1:11" x14ac:dyDescent="0.25">
      <c r="A4" t="s">
        <v>132</v>
      </c>
      <c r="B4" t="s">
        <v>133</v>
      </c>
      <c r="C4" t="s">
        <v>136</v>
      </c>
      <c r="D4" t="s">
        <v>137</v>
      </c>
      <c r="E4" t="s">
        <v>138</v>
      </c>
      <c r="F4" t="s">
        <v>31</v>
      </c>
      <c r="H4" t="s">
        <v>22</v>
      </c>
      <c r="I4" t="s">
        <v>134</v>
      </c>
      <c r="J4" t="s">
        <v>135</v>
      </c>
    </row>
    <row r="5" spans="1:11" x14ac:dyDescent="0.25">
      <c r="A5" t="s">
        <v>142</v>
      </c>
      <c r="B5">
        <v>2</v>
      </c>
      <c r="C5">
        <v>2.0000000000000004</v>
      </c>
      <c r="D5">
        <v>3</v>
      </c>
      <c r="E5">
        <v>0</v>
      </c>
      <c r="F5">
        <f>SUM(B5:E5)</f>
        <v>7</v>
      </c>
      <c r="I5">
        <v>14</v>
      </c>
      <c r="J5">
        <v>12</v>
      </c>
      <c r="K5" t="s">
        <v>42</v>
      </c>
    </row>
    <row r="6" spans="1:11" x14ac:dyDescent="0.25">
      <c r="A6" t="s">
        <v>135</v>
      </c>
      <c r="B6">
        <v>2</v>
      </c>
      <c r="C6">
        <v>4</v>
      </c>
      <c r="D6">
        <v>5.0000000000000009</v>
      </c>
      <c r="E6">
        <v>3</v>
      </c>
      <c r="F6">
        <f t="shared" ref="F6" si="0">SUM(B6:E6)</f>
        <v>14</v>
      </c>
      <c r="H6" t="s">
        <v>21</v>
      </c>
      <c r="I6">
        <f>I5*F8</f>
        <v>196</v>
      </c>
      <c r="J6">
        <f>J5*F6</f>
        <v>168</v>
      </c>
      <c r="K6">
        <f>I6+J6</f>
        <v>364</v>
      </c>
    </row>
    <row r="8" spans="1:11" x14ac:dyDescent="0.25">
      <c r="A8" t="s">
        <v>139</v>
      </c>
      <c r="B8">
        <f>B5</f>
        <v>2</v>
      </c>
      <c r="C8">
        <f>B5+C5</f>
        <v>4</v>
      </c>
      <c r="D8">
        <f>C5+D5</f>
        <v>5</v>
      </c>
      <c r="E8">
        <f>D5</f>
        <v>3</v>
      </c>
      <c r="F8">
        <f>SUM(B8:E8)</f>
        <v>14</v>
      </c>
    </row>
    <row r="9" spans="1:11" x14ac:dyDescent="0.25">
      <c r="A9" t="s">
        <v>140</v>
      </c>
      <c r="B9">
        <f>SUM(B8,B6)</f>
        <v>4</v>
      </c>
      <c r="C9">
        <f t="shared" ref="C9:E9" si="1">SUM(C8,C6)</f>
        <v>8</v>
      </c>
      <c r="D9">
        <f t="shared" si="1"/>
        <v>10</v>
      </c>
      <c r="E9">
        <f t="shared" si="1"/>
        <v>6</v>
      </c>
    </row>
    <row r="10" spans="1:11" x14ac:dyDescent="0.25">
      <c r="B10" t="s">
        <v>14</v>
      </c>
      <c r="C10" t="s">
        <v>14</v>
      </c>
      <c r="D10" t="s">
        <v>14</v>
      </c>
      <c r="E10" t="s">
        <v>14</v>
      </c>
    </row>
    <row r="11" spans="1:11" x14ac:dyDescent="0.25">
      <c r="B11">
        <v>4</v>
      </c>
      <c r="C11">
        <v>8</v>
      </c>
      <c r="D11">
        <v>10</v>
      </c>
      <c r="E11">
        <v>6</v>
      </c>
    </row>
    <row r="12" spans="1:11" x14ac:dyDescent="0.25">
      <c r="A12" t="s">
        <v>63</v>
      </c>
    </row>
    <row r="13" spans="1:11" x14ac:dyDescent="0.25">
      <c r="A13" s="38" t="s">
        <v>141</v>
      </c>
      <c r="B13" s="38"/>
      <c r="C13" s="38"/>
    </row>
  </sheetData>
  <mergeCells count="1">
    <mergeCell ref="A13:C1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13" sqref="E13"/>
    </sheetView>
  </sheetViews>
  <sheetFormatPr defaultRowHeight="15" x14ac:dyDescent="0.25"/>
  <cols>
    <col min="1" max="2" width="21.28515625" customWidth="1"/>
    <col min="3" max="3" width="12.42578125" customWidth="1"/>
    <col min="4" max="4" width="10.28515625" customWidth="1"/>
  </cols>
  <sheetData>
    <row r="1" spans="1:6" x14ac:dyDescent="0.25">
      <c r="A1" t="s">
        <v>144</v>
      </c>
    </row>
    <row r="3" spans="1:6" x14ac:dyDescent="0.25">
      <c r="A3" t="s">
        <v>25</v>
      </c>
      <c r="B3" t="s">
        <v>145</v>
      </c>
      <c r="C3" t="s">
        <v>146</v>
      </c>
      <c r="D3" t="s">
        <v>31</v>
      </c>
      <c r="F3" t="s">
        <v>63</v>
      </c>
    </row>
    <row r="4" spans="1:6" x14ac:dyDescent="0.25">
      <c r="A4" t="s">
        <v>86</v>
      </c>
      <c r="B4">
        <v>10000</v>
      </c>
      <c r="C4">
        <v>0</v>
      </c>
      <c r="D4">
        <f>SUM(B4:C4)</f>
        <v>10000</v>
      </c>
    </row>
    <row r="5" spans="1:6" x14ac:dyDescent="0.25">
      <c r="A5" t="s">
        <v>147</v>
      </c>
      <c r="B5">
        <v>10000</v>
      </c>
      <c r="C5">
        <v>0</v>
      </c>
      <c r="D5">
        <f t="shared" ref="D5" si="0">SUM(B5:C5)</f>
        <v>10000</v>
      </c>
      <c r="E5" t="s">
        <v>13</v>
      </c>
      <c r="F5">
        <v>20000</v>
      </c>
    </row>
    <row r="6" spans="1:6" x14ac:dyDescent="0.25">
      <c r="A6" t="s">
        <v>31</v>
      </c>
      <c r="B6">
        <f>B4+B5</f>
        <v>20000</v>
      </c>
      <c r="C6">
        <f t="shared" ref="C6" si="1">C4+C5</f>
        <v>0</v>
      </c>
    </row>
    <row r="7" spans="1:6" x14ac:dyDescent="0.25">
      <c r="A7" t="s">
        <v>148</v>
      </c>
      <c r="B7">
        <v>18.8</v>
      </c>
      <c r="C7">
        <v>16</v>
      </c>
    </row>
    <row r="8" spans="1:6" x14ac:dyDescent="0.25">
      <c r="A8" t="s">
        <v>149</v>
      </c>
      <c r="B8">
        <v>21.5</v>
      </c>
      <c r="C8">
        <v>21.5</v>
      </c>
    </row>
    <row r="9" spans="1:6" x14ac:dyDescent="0.25">
      <c r="A9" t="s">
        <v>22</v>
      </c>
      <c r="B9">
        <v>29.5</v>
      </c>
      <c r="C9">
        <v>28</v>
      </c>
    </row>
    <row r="11" spans="1:6" x14ac:dyDescent="0.25">
      <c r="A11" t="s">
        <v>23</v>
      </c>
      <c r="D11" t="s">
        <v>70</v>
      </c>
    </row>
    <row r="12" spans="1:6" ht="15.75" thickBot="1" x14ac:dyDescent="0.3">
      <c r="A12" t="s">
        <v>42</v>
      </c>
      <c r="B12">
        <f>SUMPRODUCT(B4:B5,B7:B8)</f>
        <v>403000</v>
      </c>
      <c r="C12">
        <f>SUMPRODUCT(C4:C5,C7:C8)</f>
        <v>0</v>
      </c>
      <c r="D12">
        <f>B12+C12</f>
        <v>403000</v>
      </c>
      <c r="E12" t="s">
        <v>40</v>
      </c>
    </row>
    <row r="13" spans="1:6" ht="16.5" thickTop="1" thickBot="1" x14ac:dyDescent="0.3">
      <c r="A13" t="s">
        <v>150</v>
      </c>
      <c r="B13">
        <f>B9*B6</f>
        <v>590000</v>
      </c>
      <c r="C13">
        <f t="shared" ref="C13" si="2">C9*C6</f>
        <v>0</v>
      </c>
      <c r="D13">
        <f>B13+C13</f>
        <v>590000</v>
      </c>
      <c r="E13" s="23">
        <f>D13-D12</f>
        <v>187000</v>
      </c>
    </row>
    <row r="14" spans="1:6" ht="15.75" thickTop="1" x14ac:dyDescent="0.25"/>
    <row r="15" spans="1:6" x14ac:dyDescent="0.25">
      <c r="A15" t="s">
        <v>81</v>
      </c>
      <c r="B15">
        <v>0.15</v>
      </c>
      <c r="C15">
        <v>0.1</v>
      </c>
    </row>
    <row r="16" spans="1:6" x14ac:dyDescent="0.25">
      <c r="A16" t="s">
        <v>82</v>
      </c>
      <c r="B16">
        <v>0.2</v>
      </c>
      <c r="C16">
        <v>0.2</v>
      </c>
    </row>
    <row r="17" spans="1:6" x14ac:dyDescent="0.25">
      <c r="A17" t="s">
        <v>83</v>
      </c>
      <c r="B17">
        <v>0.1</v>
      </c>
      <c r="C17">
        <v>0.15</v>
      </c>
    </row>
    <row r="20" spans="1:6" x14ac:dyDescent="0.25">
      <c r="A20" t="s">
        <v>63</v>
      </c>
      <c r="D20" t="s">
        <v>31</v>
      </c>
    </row>
    <row r="21" spans="1:6" x14ac:dyDescent="0.25">
      <c r="A21" t="s">
        <v>81</v>
      </c>
      <c r="B21">
        <f>$B$4*B15</f>
        <v>1500</v>
      </c>
      <c r="C21">
        <f>$C$4*C15</f>
        <v>0</v>
      </c>
      <c r="D21">
        <f>SUM(B21:C21)</f>
        <v>1500</v>
      </c>
      <c r="E21" t="s">
        <v>13</v>
      </c>
      <c r="F21">
        <v>2000</v>
      </c>
    </row>
    <row r="22" spans="1:6" x14ac:dyDescent="0.25">
      <c r="A22" t="s">
        <v>82</v>
      </c>
      <c r="B22">
        <f t="shared" ref="B22:B23" si="3">$B$4*B16</f>
        <v>2000</v>
      </c>
      <c r="C22">
        <f t="shared" ref="C22:C23" si="4">$C$4*C16</f>
        <v>0</v>
      </c>
      <c r="D22">
        <f t="shared" ref="D22:D23" si="5">SUM(B22:C22)</f>
        <v>2000</v>
      </c>
      <c r="E22" t="s">
        <v>13</v>
      </c>
      <c r="F22">
        <v>4200</v>
      </c>
    </row>
    <row r="23" spans="1:6" x14ac:dyDescent="0.25">
      <c r="A23" t="s">
        <v>83</v>
      </c>
      <c r="B23">
        <f t="shared" si="3"/>
        <v>1000</v>
      </c>
      <c r="C23">
        <f t="shared" si="4"/>
        <v>0</v>
      </c>
      <c r="D23">
        <f t="shared" si="5"/>
        <v>1000</v>
      </c>
      <c r="E23" t="s">
        <v>13</v>
      </c>
      <c r="F23">
        <v>2500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>
      <selection activeCell="J5" sqref="J5"/>
    </sheetView>
  </sheetViews>
  <sheetFormatPr defaultRowHeight="15" x14ac:dyDescent="0.25"/>
  <cols>
    <col min="1" max="1" width="21.42578125" style="40" customWidth="1"/>
    <col min="2" max="7" width="9.140625" style="40"/>
    <col min="8" max="8" width="13.42578125" style="40" customWidth="1"/>
    <col min="9" max="9" width="12.28515625" style="40" customWidth="1"/>
    <col min="10" max="10" width="20" style="40" customWidth="1"/>
    <col min="11" max="11" width="18.85546875" style="40" customWidth="1"/>
    <col min="12" max="16384" width="9.140625" style="40"/>
  </cols>
  <sheetData>
    <row r="1" spans="1:10" x14ac:dyDescent="0.25">
      <c r="B1" s="44" t="s">
        <v>166</v>
      </c>
      <c r="C1" s="44"/>
      <c r="D1" s="44"/>
    </row>
    <row r="3" spans="1:10" ht="21" x14ac:dyDescent="0.35">
      <c r="A3" s="41" t="s">
        <v>152</v>
      </c>
      <c r="B3" s="39">
        <v>42644</v>
      </c>
      <c r="C3" s="39">
        <v>42645</v>
      </c>
      <c r="D3" s="39">
        <v>42675</v>
      </c>
      <c r="E3" s="39">
        <v>42676</v>
      </c>
      <c r="F3" s="39">
        <v>42705</v>
      </c>
      <c r="G3" s="39">
        <v>42706</v>
      </c>
      <c r="H3" s="40" t="s">
        <v>158</v>
      </c>
      <c r="J3" s="40" t="s">
        <v>23</v>
      </c>
    </row>
    <row r="4" spans="1:10" x14ac:dyDescent="0.25">
      <c r="A4" s="40" t="s">
        <v>154</v>
      </c>
      <c r="H4" s="40">
        <v>4.5</v>
      </c>
      <c r="J4" s="40" t="s">
        <v>167</v>
      </c>
    </row>
    <row r="5" spans="1:10" x14ac:dyDescent="0.25">
      <c r="A5" s="40" t="s">
        <v>155</v>
      </c>
      <c r="H5" s="40">
        <v>5</v>
      </c>
    </row>
    <row r="6" spans="1:10" x14ac:dyDescent="0.25">
      <c r="A6" s="40" t="s">
        <v>156</v>
      </c>
      <c r="H6" s="40">
        <v>5.5</v>
      </c>
    </row>
    <row r="7" spans="1:10" x14ac:dyDescent="0.25">
      <c r="A7" s="40" t="s">
        <v>157</v>
      </c>
      <c r="H7" s="40">
        <v>6</v>
      </c>
    </row>
    <row r="9" spans="1:10" x14ac:dyDescent="0.25">
      <c r="A9" s="40" t="s">
        <v>161</v>
      </c>
      <c r="B9" s="40">
        <f>SUMPRODUCT(B4:B7,$H$4:$H$7)</f>
        <v>0</v>
      </c>
      <c r="C9" s="40">
        <f t="shared" ref="C9:G9" si="0">SUMPRODUCT(C4:C7,$H$4:$H$7)</f>
        <v>0</v>
      </c>
      <c r="D9" s="40">
        <f t="shared" si="0"/>
        <v>0</v>
      </c>
      <c r="E9" s="40">
        <f t="shared" si="0"/>
        <v>0</v>
      </c>
      <c r="F9" s="40">
        <f t="shared" si="0"/>
        <v>0</v>
      </c>
      <c r="G9" s="40">
        <f t="shared" si="0"/>
        <v>0</v>
      </c>
    </row>
    <row r="10" spans="1:10" x14ac:dyDescent="0.25">
      <c r="A10" s="40" t="s">
        <v>159</v>
      </c>
      <c r="B10" s="40">
        <v>110</v>
      </c>
      <c r="C10" s="40">
        <v>100</v>
      </c>
      <c r="D10" s="40">
        <v>130</v>
      </c>
      <c r="E10" s="40">
        <v>120</v>
      </c>
      <c r="F10" s="40">
        <v>120</v>
      </c>
      <c r="G10" s="40">
        <v>115</v>
      </c>
    </row>
    <row r="11" spans="1:10" x14ac:dyDescent="0.25">
      <c r="B11" s="40">
        <v>10</v>
      </c>
      <c r="C11" s="40">
        <v>12</v>
      </c>
      <c r="D11" s="40">
        <v>10</v>
      </c>
      <c r="E11" s="40">
        <v>12</v>
      </c>
      <c r="F11" s="40">
        <v>10</v>
      </c>
      <c r="G11" s="40">
        <v>12</v>
      </c>
    </row>
    <row r="12" spans="1:10" x14ac:dyDescent="0.25">
      <c r="A12" s="40" t="s">
        <v>162</v>
      </c>
      <c r="B12" s="40">
        <f>B9*B11</f>
        <v>0</v>
      </c>
    </row>
    <row r="13" spans="1:10" ht="15.75" x14ac:dyDescent="0.25">
      <c r="A13" s="42" t="s">
        <v>160</v>
      </c>
    </row>
    <row r="14" spans="1:10" x14ac:dyDescent="0.25">
      <c r="H14" s="40" t="s">
        <v>163</v>
      </c>
      <c r="I14" s="40" t="s">
        <v>164</v>
      </c>
      <c r="J14" s="40" t="s">
        <v>165</v>
      </c>
    </row>
    <row r="15" spans="1:10" ht="15.75" x14ac:dyDescent="0.25">
      <c r="A15" s="42" t="s">
        <v>153</v>
      </c>
      <c r="B15" s="44">
        <f>B13-B16</f>
        <v>0</v>
      </c>
      <c r="C15" s="44"/>
      <c r="D15" s="44">
        <f>D13-D16</f>
        <v>0</v>
      </c>
      <c r="E15" s="44"/>
      <c r="F15" s="44">
        <f>F13-F16</f>
        <v>0</v>
      </c>
      <c r="G15" s="44"/>
      <c r="H15" s="40">
        <f>SUM(B15:G15)</f>
        <v>0</v>
      </c>
      <c r="I15" s="40">
        <v>4</v>
      </c>
      <c r="J15" s="40">
        <f>I15*H15</f>
        <v>0</v>
      </c>
    </row>
    <row r="16" spans="1:10" ht="18.75" x14ac:dyDescent="0.3">
      <c r="A16" s="43" t="s">
        <v>116</v>
      </c>
      <c r="B16" s="44"/>
      <c r="C16" s="44"/>
      <c r="D16" s="44"/>
      <c r="E16" s="44"/>
      <c r="F16" s="44"/>
      <c r="G16" s="44"/>
    </row>
    <row r="17" spans="1:10" x14ac:dyDescent="0.25">
      <c r="A17" s="40" t="s">
        <v>154</v>
      </c>
      <c r="B17" s="40">
        <v>1</v>
      </c>
      <c r="C17" s="40">
        <v>1</v>
      </c>
      <c r="I17" s="40" t="s">
        <v>13</v>
      </c>
      <c r="J17" s="40">
        <v>8000</v>
      </c>
    </row>
    <row r="18" spans="1:10" x14ac:dyDescent="0.25">
      <c r="A18" s="40" t="s">
        <v>154</v>
      </c>
      <c r="D18" s="40">
        <v>1</v>
      </c>
      <c r="E18" s="40">
        <v>1</v>
      </c>
      <c r="I18" s="40" t="s">
        <v>13</v>
      </c>
      <c r="J18" s="40">
        <v>7000</v>
      </c>
    </row>
    <row r="19" spans="1:10" x14ac:dyDescent="0.25">
      <c r="A19" s="40" t="s">
        <v>154</v>
      </c>
      <c r="F19" s="40">
        <v>1</v>
      </c>
      <c r="G19" s="40">
        <v>1</v>
      </c>
      <c r="I19" s="40" t="s">
        <v>13</v>
      </c>
      <c r="J19" s="40">
        <v>6000</v>
      </c>
    </row>
    <row r="20" spans="1:10" x14ac:dyDescent="0.25">
      <c r="A20" s="40" t="s">
        <v>155</v>
      </c>
      <c r="B20" s="40">
        <v>1</v>
      </c>
      <c r="C20" s="40">
        <v>1</v>
      </c>
      <c r="I20" s="40" t="s">
        <v>13</v>
      </c>
      <c r="J20" s="40">
        <v>18000</v>
      </c>
    </row>
    <row r="21" spans="1:10" x14ac:dyDescent="0.25">
      <c r="A21" s="40" t="s">
        <v>155</v>
      </c>
      <c r="D21" s="40">
        <v>1</v>
      </c>
      <c r="E21" s="40">
        <v>1</v>
      </c>
      <c r="I21" s="40" t="s">
        <v>13</v>
      </c>
      <c r="J21" s="40">
        <v>16000</v>
      </c>
    </row>
    <row r="22" spans="1:10" x14ac:dyDescent="0.25">
      <c r="A22" s="40" t="s">
        <v>155</v>
      </c>
      <c r="F22" s="40">
        <v>1</v>
      </c>
      <c r="G22" s="40">
        <v>1</v>
      </c>
      <c r="I22" s="40" t="s">
        <v>13</v>
      </c>
      <c r="J22" s="40">
        <v>18000</v>
      </c>
    </row>
    <row r="23" spans="1:10" x14ac:dyDescent="0.25">
      <c r="A23" s="40" t="s">
        <v>156</v>
      </c>
      <c r="B23" s="40">
        <v>1</v>
      </c>
      <c r="C23" s="40">
        <v>1</v>
      </c>
      <c r="I23" s="40" t="s">
        <v>13</v>
      </c>
      <c r="J23" s="40">
        <v>4000</v>
      </c>
    </row>
    <row r="24" spans="1:10" x14ac:dyDescent="0.25">
      <c r="A24" s="40" t="s">
        <v>156</v>
      </c>
      <c r="D24" s="40">
        <v>1</v>
      </c>
      <c r="E24" s="40">
        <v>1</v>
      </c>
      <c r="I24" s="40" t="s">
        <v>13</v>
      </c>
      <c r="J24" s="40">
        <v>15000</v>
      </c>
    </row>
    <row r="25" spans="1:10" x14ac:dyDescent="0.25">
      <c r="A25" s="40" t="s">
        <v>156</v>
      </c>
      <c r="F25" s="40">
        <v>1</v>
      </c>
      <c r="G25" s="40">
        <v>1</v>
      </c>
      <c r="I25" s="40" t="s">
        <v>13</v>
      </c>
      <c r="J25" s="40">
        <v>15000</v>
      </c>
    </row>
    <row r="26" spans="1:10" x14ac:dyDescent="0.25">
      <c r="A26" s="40" t="s">
        <v>157</v>
      </c>
      <c r="B26" s="40">
        <v>1</v>
      </c>
      <c r="C26" s="40">
        <v>1</v>
      </c>
      <c r="I26" s="40" t="s">
        <v>13</v>
      </c>
      <c r="J26" s="40">
        <v>6000</v>
      </c>
    </row>
    <row r="27" spans="1:10" x14ac:dyDescent="0.25">
      <c r="A27" s="40" t="s">
        <v>157</v>
      </c>
      <c r="D27" s="40">
        <v>1</v>
      </c>
      <c r="E27" s="40">
        <v>1</v>
      </c>
      <c r="I27" s="40" t="s">
        <v>13</v>
      </c>
      <c r="J27" s="40">
        <v>5000</v>
      </c>
    </row>
    <row r="28" spans="1:10" x14ac:dyDescent="0.25">
      <c r="A28" s="40" t="s">
        <v>157</v>
      </c>
      <c r="F28" s="40">
        <v>1</v>
      </c>
      <c r="G28" s="40">
        <v>1</v>
      </c>
      <c r="I28" s="40" t="s">
        <v>13</v>
      </c>
      <c r="J28" s="40">
        <v>8000</v>
      </c>
    </row>
  </sheetData>
  <mergeCells count="7">
    <mergeCell ref="B1:D1"/>
    <mergeCell ref="B16:C16"/>
    <mergeCell ref="D16:E16"/>
    <mergeCell ref="F16:G16"/>
    <mergeCell ref="B15:C15"/>
    <mergeCell ref="D15:E15"/>
    <mergeCell ref="F15:G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opLeftCell="A13" workbookViewId="0">
      <selection activeCell="H5" sqref="H5"/>
    </sheetView>
  </sheetViews>
  <sheetFormatPr defaultRowHeight="15" x14ac:dyDescent="0.25"/>
  <cols>
    <col min="1" max="1" width="21.7109375" customWidth="1"/>
    <col min="10" max="10" width="12.28515625" customWidth="1"/>
  </cols>
  <sheetData>
    <row r="1" spans="1:10" x14ac:dyDescent="0.25">
      <c r="A1" t="s">
        <v>56</v>
      </c>
    </row>
    <row r="3" spans="1:10" ht="15.75" thickBot="1" x14ac:dyDescent="0.3"/>
    <row r="4" spans="1:10" ht="16.5" thickTop="1" thickBot="1" x14ac:dyDescent="0.3">
      <c r="A4" s="1" t="s">
        <v>64</v>
      </c>
      <c r="B4" s="2">
        <v>0</v>
      </c>
      <c r="C4" s="2">
        <v>6</v>
      </c>
      <c r="D4" s="2">
        <v>7</v>
      </c>
      <c r="E4" s="2">
        <v>5</v>
      </c>
      <c r="F4" s="2">
        <v>2</v>
      </c>
      <c r="G4" s="2">
        <v>3</v>
      </c>
      <c r="H4" s="2" t="s">
        <v>65</v>
      </c>
      <c r="I4" s="2"/>
      <c r="J4" s="3"/>
    </row>
    <row r="5" spans="1:10" ht="16.5" thickTop="1" thickBot="1" x14ac:dyDescent="0.3">
      <c r="A5" s="4" t="s">
        <v>21</v>
      </c>
      <c r="B5" s="5">
        <v>160</v>
      </c>
      <c r="C5" s="5">
        <v>145</v>
      </c>
      <c r="D5" s="5">
        <v>148</v>
      </c>
      <c r="E5" s="24">
        <v>154</v>
      </c>
      <c r="F5" s="24">
        <v>156</v>
      </c>
      <c r="G5" s="24">
        <v>160</v>
      </c>
      <c r="H5" s="23">
        <f>SUMPRODUCT(B4:G4,B5:G5)</f>
        <v>3468</v>
      </c>
      <c r="I5" s="5"/>
      <c r="J5" s="6"/>
    </row>
    <row r="6" spans="1:10" ht="15.75" thickTop="1" x14ac:dyDescent="0.25">
      <c r="A6" s="4"/>
      <c r="B6" s="25" t="s">
        <v>57</v>
      </c>
      <c r="C6" s="25" t="s">
        <v>58</v>
      </c>
      <c r="D6" s="25" t="s">
        <v>59</v>
      </c>
      <c r="E6" s="25" t="s">
        <v>60</v>
      </c>
      <c r="F6" s="25" t="s">
        <v>61</v>
      </c>
      <c r="G6" s="25" t="s">
        <v>62</v>
      </c>
      <c r="H6" s="25"/>
      <c r="I6" s="5"/>
      <c r="J6" s="26" t="s">
        <v>63</v>
      </c>
    </row>
    <row r="7" spans="1:10" x14ac:dyDescent="0.25">
      <c r="A7" s="4">
        <v>1</v>
      </c>
      <c r="B7" s="5">
        <v>0</v>
      </c>
      <c r="C7" s="5">
        <v>0</v>
      </c>
      <c r="D7" s="5">
        <v>0</v>
      </c>
      <c r="E7" s="5">
        <v>0</v>
      </c>
      <c r="F7" s="5">
        <v>1</v>
      </c>
      <c r="G7" s="5">
        <v>1</v>
      </c>
      <c r="H7" s="5">
        <f>SUMPRODUCT($B$4:$G$4,B7:G7)</f>
        <v>5</v>
      </c>
      <c r="I7" s="5" t="s">
        <v>14</v>
      </c>
      <c r="J7" s="6">
        <v>4</v>
      </c>
    </row>
    <row r="8" spans="1:10" x14ac:dyDescent="0.25">
      <c r="A8" s="4">
        <v>2</v>
      </c>
      <c r="B8" s="5">
        <v>1</v>
      </c>
      <c r="C8" s="5">
        <v>0</v>
      </c>
      <c r="D8" s="5">
        <v>0</v>
      </c>
      <c r="E8" s="5">
        <v>0</v>
      </c>
      <c r="F8" s="5">
        <v>0</v>
      </c>
      <c r="G8" s="5">
        <v>1</v>
      </c>
      <c r="H8" s="5">
        <f t="shared" ref="H8:H30" si="0">SUMPRODUCT($B$4:$G$4,B8:G8)</f>
        <v>3</v>
      </c>
      <c r="I8" s="5" t="s">
        <v>14</v>
      </c>
      <c r="J8" s="6">
        <v>3</v>
      </c>
    </row>
    <row r="9" spans="1:10" x14ac:dyDescent="0.25">
      <c r="A9" s="4">
        <v>3</v>
      </c>
      <c r="B9" s="5">
        <v>1</v>
      </c>
      <c r="C9" s="5">
        <v>0</v>
      </c>
      <c r="D9" s="5">
        <v>0</v>
      </c>
      <c r="E9" s="5">
        <v>0</v>
      </c>
      <c r="F9" s="5">
        <v>0</v>
      </c>
      <c r="G9" s="5">
        <v>1</v>
      </c>
      <c r="H9" s="5">
        <f t="shared" si="0"/>
        <v>3</v>
      </c>
      <c r="I9" s="5" t="s">
        <v>14</v>
      </c>
      <c r="J9" s="6">
        <v>2</v>
      </c>
    </row>
    <row r="10" spans="1:10" x14ac:dyDescent="0.25">
      <c r="A10" s="4">
        <v>4</v>
      </c>
      <c r="B10" s="5">
        <v>1</v>
      </c>
      <c r="C10" s="5">
        <v>0</v>
      </c>
      <c r="D10" s="5">
        <v>0</v>
      </c>
      <c r="E10" s="5">
        <v>0</v>
      </c>
      <c r="F10" s="5">
        <v>0</v>
      </c>
      <c r="G10" s="5">
        <v>1</v>
      </c>
      <c r="H10" s="5">
        <f t="shared" si="0"/>
        <v>3</v>
      </c>
      <c r="I10" s="5" t="s">
        <v>14</v>
      </c>
      <c r="J10" s="6">
        <v>2</v>
      </c>
    </row>
    <row r="11" spans="1:10" x14ac:dyDescent="0.25">
      <c r="A11" s="4">
        <v>5</v>
      </c>
      <c r="B11" s="5">
        <v>1</v>
      </c>
      <c r="C11" s="5">
        <v>0</v>
      </c>
      <c r="D11" s="5">
        <v>0</v>
      </c>
      <c r="E11" s="5">
        <v>0</v>
      </c>
      <c r="F11" s="5">
        <v>0</v>
      </c>
      <c r="G11" s="5">
        <v>1</v>
      </c>
      <c r="H11" s="5">
        <f t="shared" si="0"/>
        <v>3</v>
      </c>
      <c r="I11" s="5" t="s">
        <v>14</v>
      </c>
      <c r="J11" s="6">
        <v>2</v>
      </c>
    </row>
    <row r="12" spans="1:10" x14ac:dyDescent="0.25">
      <c r="A12" s="4">
        <v>6</v>
      </c>
      <c r="B12" s="5">
        <v>1</v>
      </c>
      <c r="C12" s="5">
        <v>1</v>
      </c>
      <c r="D12" s="5">
        <v>0</v>
      </c>
      <c r="E12" s="5">
        <v>0</v>
      </c>
      <c r="F12" s="5">
        <v>0</v>
      </c>
      <c r="G12" s="5">
        <v>0</v>
      </c>
      <c r="H12" s="5">
        <f t="shared" si="0"/>
        <v>6</v>
      </c>
      <c r="I12" s="5" t="s">
        <v>14</v>
      </c>
      <c r="J12" s="6">
        <v>3</v>
      </c>
    </row>
    <row r="13" spans="1:10" x14ac:dyDescent="0.25">
      <c r="A13" s="4">
        <v>7</v>
      </c>
      <c r="B13" s="5">
        <v>1</v>
      </c>
      <c r="C13" s="5">
        <v>1</v>
      </c>
      <c r="D13" s="5">
        <v>0</v>
      </c>
      <c r="E13" s="5">
        <v>0</v>
      </c>
      <c r="F13" s="5">
        <v>0</v>
      </c>
      <c r="G13" s="5">
        <v>0</v>
      </c>
      <c r="H13" s="5">
        <f t="shared" si="0"/>
        <v>6</v>
      </c>
      <c r="I13" s="5" t="s">
        <v>14</v>
      </c>
      <c r="J13" s="27">
        <v>5</v>
      </c>
    </row>
    <row r="14" spans="1:10" x14ac:dyDescent="0.25">
      <c r="A14" s="4">
        <v>8</v>
      </c>
      <c r="B14" s="5">
        <v>1</v>
      </c>
      <c r="C14" s="5">
        <v>1</v>
      </c>
      <c r="D14" s="5">
        <v>0</v>
      </c>
      <c r="E14" s="5">
        <v>0</v>
      </c>
      <c r="F14" s="5">
        <v>0</v>
      </c>
      <c r="G14" s="5">
        <v>0</v>
      </c>
      <c r="H14" s="5">
        <f t="shared" si="0"/>
        <v>6</v>
      </c>
      <c r="I14" s="5" t="s">
        <v>14</v>
      </c>
      <c r="J14" s="27">
        <v>6</v>
      </c>
    </row>
    <row r="15" spans="1:10" x14ac:dyDescent="0.25">
      <c r="A15" s="4">
        <v>9</v>
      </c>
      <c r="B15" s="5">
        <v>1</v>
      </c>
      <c r="C15" s="5">
        <v>1</v>
      </c>
      <c r="D15" s="5">
        <v>0</v>
      </c>
      <c r="E15" s="5">
        <v>0</v>
      </c>
      <c r="F15" s="5">
        <v>0</v>
      </c>
      <c r="G15" s="5">
        <v>0</v>
      </c>
      <c r="H15" s="5">
        <f t="shared" si="0"/>
        <v>6</v>
      </c>
      <c r="I15" s="5" t="s">
        <v>14</v>
      </c>
      <c r="J15" s="27">
        <v>6</v>
      </c>
    </row>
    <row r="16" spans="1:10" x14ac:dyDescent="0.25">
      <c r="A16" s="4">
        <v>10</v>
      </c>
      <c r="B16" s="5">
        <v>0</v>
      </c>
      <c r="C16" s="5">
        <v>1</v>
      </c>
      <c r="D16" s="5">
        <v>1</v>
      </c>
      <c r="E16" s="5">
        <v>0</v>
      </c>
      <c r="F16" s="5">
        <v>0</v>
      </c>
      <c r="G16" s="5">
        <v>0</v>
      </c>
      <c r="H16" s="5">
        <f t="shared" si="0"/>
        <v>13</v>
      </c>
      <c r="I16" s="5" t="s">
        <v>14</v>
      </c>
      <c r="J16" s="27">
        <v>9</v>
      </c>
    </row>
    <row r="17" spans="1:10" x14ac:dyDescent="0.25">
      <c r="A17" s="4">
        <v>11</v>
      </c>
      <c r="B17" s="5">
        <v>0</v>
      </c>
      <c r="C17" s="5">
        <v>1</v>
      </c>
      <c r="D17" s="5">
        <v>1</v>
      </c>
      <c r="E17" s="5">
        <v>0</v>
      </c>
      <c r="F17" s="5">
        <v>0</v>
      </c>
      <c r="G17" s="5">
        <v>0</v>
      </c>
      <c r="H17" s="5">
        <f t="shared" si="0"/>
        <v>13</v>
      </c>
      <c r="I17" s="5" t="s">
        <v>14</v>
      </c>
      <c r="J17" s="27">
        <v>10</v>
      </c>
    </row>
    <row r="18" spans="1:10" x14ac:dyDescent="0.25">
      <c r="A18" s="4">
        <v>12</v>
      </c>
      <c r="B18" s="5">
        <v>0</v>
      </c>
      <c r="C18" s="5">
        <v>1</v>
      </c>
      <c r="D18" s="5">
        <v>1</v>
      </c>
      <c r="E18" s="5">
        <v>0</v>
      </c>
      <c r="F18" s="5">
        <v>0</v>
      </c>
      <c r="G18" s="5">
        <v>0</v>
      </c>
      <c r="H18" s="5">
        <f t="shared" si="0"/>
        <v>13</v>
      </c>
      <c r="I18" s="5" t="s">
        <v>14</v>
      </c>
      <c r="J18" s="27">
        <v>10</v>
      </c>
    </row>
    <row r="19" spans="1:10" x14ac:dyDescent="0.25">
      <c r="A19" s="4">
        <v>13</v>
      </c>
      <c r="B19" s="5">
        <v>0</v>
      </c>
      <c r="C19" s="5">
        <v>1</v>
      </c>
      <c r="D19" s="5">
        <v>1</v>
      </c>
      <c r="E19" s="5">
        <v>0</v>
      </c>
      <c r="F19" s="5">
        <v>0</v>
      </c>
      <c r="G19" s="5">
        <v>0</v>
      </c>
      <c r="H19" s="5">
        <f t="shared" si="0"/>
        <v>13</v>
      </c>
      <c r="I19" s="5" t="s">
        <v>14</v>
      </c>
      <c r="J19" s="27">
        <v>10</v>
      </c>
    </row>
    <row r="20" spans="1:10" x14ac:dyDescent="0.25">
      <c r="A20" s="4">
        <v>14</v>
      </c>
      <c r="B20" s="5">
        <v>0</v>
      </c>
      <c r="C20" s="5">
        <v>0</v>
      </c>
      <c r="D20" s="5">
        <v>1</v>
      </c>
      <c r="E20" s="5">
        <v>1</v>
      </c>
      <c r="F20" s="5">
        <v>0</v>
      </c>
      <c r="G20" s="5">
        <v>0</v>
      </c>
      <c r="H20" s="5">
        <f t="shared" si="0"/>
        <v>12</v>
      </c>
      <c r="I20" s="5" t="s">
        <v>14</v>
      </c>
      <c r="J20" s="27">
        <v>12</v>
      </c>
    </row>
    <row r="21" spans="1:10" x14ac:dyDescent="0.25">
      <c r="A21" s="4">
        <v>15</v>
      </c>
      <c r="B21" s="5">
        <v>0</v>
      </c>
      <c r="C21" s="5">
        <v>0</v>
      </c>
      <c r="D21" s="5">
        <v>1</v>
      </c>
      <c r="E21" s="5">
        <v>1</v>
      </c>
      <c r="F21" s="5">
        <v>0</v>
      </c>
      <c r="G21" s="5">
        <v>0</v>
      </c>
      <c r="H21" s="5">
        <f t="shared" si="0"/>
        <v>12</v>
      </c>
      <c r="I21" s="5" t="s">
        <v>14</v>
      </c>
      <c r="J21" s="27">
        <v>12</v>
      </c>
    </row>
    <row r="22" spans="1:10" x14ac:dyDescent="0.25">
      <c r="A22" s="4">
        <v>16</v>
      </c>
      <c r="B22" s="5">
        <v>0</v>
      </c>
      <c r="C22" s="5">
        <v>0</v>
      </c>
      <c r="D22" s="5">
        <v>1</v>
      </c>
      <c r="E22" s="5">
        <v>1</v>
      </c>
      <c r="F22" s="5">
        <v>0</v>
      </c>
      <c r="G22" s="5">
        <v>0</v>
      </c>
      <c r="H22" s="5">
        <f t="shared" si="0"/>
        <v>12</v>
      </c>
      <c r="I22" s="5" t="s">
        <v>14</v>
      </c>
      <c r="J22" s="27">
        <v>8</v>
      </c>
    </row>
    <row r="23" spans="1:10" x14ac:dyDescent="0.25">
      <c r="A23" s="4">
        <v>17</v>
      </c>
      <c r="B23" s="5">
        <v>0</v>
      </c>
      <c r="C23" s="5">
        <v>0</v>
      </c>
      <c r="D23" s="5">
        <v>1</v>
      </c>
      <c r="E23" s="5">
        <v>1</v>
      </c>
      <c r="F23" s="5">
        <v>0</v>
      </c>
      <c r="G23" s="5">
        <v>0</v>
      </c>
      <c r="H23" s="5">
        <f t="shared" si="0"/>
        <v>12</v>
      </c>
      <c r="I23" s="5" t="s">
        <v>14</v>
      </c>
      <c r="J23" s="27">
        <v>6</v>
      </c>
    </row>
    <row r="24" spans="1:10" x14ac:dyDescent="0.25">
      <c r="A24" s="4">
        <v>18</v>
      </c>
      <c r="B24" s="5">
        <v>0</v>
      </c>
      <c r="C24" s="5">
        <v>0</v>
      </c>
      <c r="D24" s="5">
        <v>0</v>
      </c>
      <c r="E24" s="5">
        <v>1</v>
      </c>
      <c r="F24" s="5">
        <v>1</v>
      </c>
      <c r="G24" s="5">
        <v>0</v>
      </c>
      <c r="H24" s="5">
        <f t="shared" si="0"/>
        <v>7</v>
      </c>
      <c r="I24" s="5" t="s">
        <v>14</v>
      </c>
      <c r="J24" s="27">
        <v>7</v>
      </c>
    </row>
    <row r="25" spans="1:10" x14ac:dyDescent="0.25">
      <c r="A25" s="4">
        <v>19</v>
      </c>
      <c r="B25" s="5">
        <v>0</v>
      </c>
      <c r="C25" s="5">
        <v>0</v>
      </c>
      <c r="D25" s="5">
        <v>0</v>
      </c>
      <c r="E25" s="5">
        <v>1</v>
      </c>
      <c r="F25" s="5">
        <v>1</v>
      </c>
      <c r="G25" s="5">
        <v>0</v>
      </c>
      <c r="H25" s="5">
        <f t="shared" si="0"/>
        <v>7</v>
      </c>
      <c r="I25" s="5" t="s">
        <v>14</v>
      </c>
      <c r="J25" s="27">
        <v>7</v>
      </c>
    </row>
    <row r="26" spans="1:10" x14ac:dyDescent="0.25">
      <c r="A26" s="4">
        <v>20</v>
      </c>
      <c r="B26" s="5">
        <v>0</v>
      </c>
      <c r="C26" s="5">
        <v>0</v>
      </c>
      <c r="D26" s="5">
        <v>0</v>
      </c>
      <c r="E26" s="5">
        <v>1</v>
      </c>
      <c r="F26" s="5">
        <v>1</v>
      </c>
      <c r="G26" s="5">
        <v>0</v>
      </c>
      <c r="H26" s="5">
        <f t="shared" si="0"/>
        <v>7</v>
      </c>
      <c r="I26" s="5" t="s">
        <v>14</v>
      </c>
      <c r="J26" s="27">
        <v>7</v>
      </c>
    </row>
    <row r="27" spans="1:10" x14ac:dyDescent="0.25">
      <c r="A27" s="4">
        <v>21</v>
      </c>
      <c r="B27" s="5">
        <v>0</v>
      </c>
      <c r="C27" s="5">
        <v>0</v>
      </c>
      <c r="D27" s="5">
        <v>0</v>
      </c>
      <c r="E27" s="5">
        <v>1</v>
      </c>
      <c r="F27" s="5">
        <v>1</v>
      </c>
      <c r="G27" s="5">
        <v>0</v>
      </c>
      <c r="H27" s="5">
        <f t="shared" si="0"/>
        <v>7</v>
      </c>
      <c r="I27" s="5" t="s">
        <v>14</v>
      </c>
      <c r="J27" s="27">
        <v>6</v>
      </c>
    </row>
    <row r="28" spans="1:10" x14ac:dyDescent="0.25">
      <c r="A28" s="4">
        <v>22</v>
      </c>
      <c r="B28" s="5">
        <v>0</v>
      </c>
      <c r="C28" s="5">
        <v>0</v>
      </c>
      <c r="D28" s="5">
        <v>0</v>
      </c>
      <c r="E28" s="5">
        <v>0</v>
      </c>
      <c r="F28" s="5">
        <v>1</v>
      </c>
      <c r="G28" s="5">
        <v>1</v>
      </c>
      <c r="H28" s="5">
        <f t="shared" si="0"/>
        <v>5</v>
      </c>
      <c r="I28" s="5" t="s">
        <v>14</v>
      </c>
      <c r="J28" s="27">
        <v>5</v>
      </c>
    </row>
    <row r="29" spans="1:10" x14ac:dyDescent="0.25">
      <c r="A29" s="4">
        <v>23</v>
      </c>
      <c r="B29" s="5">
        <v>0</v>
      </c>
      <c r="C29" s="5">
        <v>0</v>
      </c>
      <c r="D29" s="5">
        <v>0</v>
      </c>
      <c r="E29" s="5">
        <v>0</v>
      </c>
      <c r="F29" s="5">
        <v>1</v>
      </c>
      <c r="G29" s="5">
        <v>1</v>
      </c>
      <c r="H29" s="5">
        <f t="shared" si="0"/>
        <v>5</v>
      </c>
      <c r="I29" s="5" t="s">
        <v>14</v>
      </c>
      <c r="J29" s="27">
        <v>4</v>
      </c>
    </row>
    <row r="30" spans="1:10" ht="15.75" thickBot="1" x14ac:dyDescent="0.3">
      <c r="A30" s="7">
        <v>24</v>
      </c>
      <c r="B30" s="8">
        <v>0</v>
      </c>
      <c r="C30" s="8">
        <v>0</v>
      </c>
      <c r="D30" s="8">
        <v>0</v>
      </c>
      <c r="E30" s="8">
        <v>0</v>
      </c>
      <c r="F30" s="8">
        <v>1</v>
      </c>
      <c r="G30" s="8">
        <v>1</v>
      </c>
      <c r="H30" s="8">
        <f t="shared" si="0"/>
        <v>5</v>
      </c>
      <c r="I30" s="8" t="s">
        <v>14</v>
      </c>
      <c r="J30" s="28">
        <v>4</v>
      </c>
    </row>
    <row r="31" spans="1:10" ht="15.75" thickTop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E18" sqref="E18"/>
    </sheetView>
  </sheetViews>
  <sheetFormatPr defaultRowHeight="15" x14ac:dyDescent="0.25"/>
  <cols>
    <col min="1" max="1" width="17.28515625" customWidth="1"/>
  </cols>
  <sheetData>
    <row r="1" spans="1:10" ht="15.75" thickTop="1" x14ac:dyDescent="0.25">
      <c r="A1" s="1" t="s">
        <v>0</v>
      </c>
      <c r="B1" s="38" t="s">
        <v>151</v>
      </c>
      <c r="C1" s="38"/>
      <c r="D1" s="38"/>
      <c r="E1" s="38"/>
      <c r="F1" s="38"/>
      <c r="G1" s="2"/>
      <c r="H1" s="2"/>
      <c r="I1" s="2"/>
      <c r="J1" s="3"/>
    </row>
    <row r="2" spans="1:10" x14ac:dyDescent="0.25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4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5"/>
      <c r="I3" s="5"/>
      <c r="J3" s="6"/>
    </row>
    <row r="4" spans="1:10" x14ac:dyDescent="0.25">
      <c r="A4" s="4" t="s">
        <v>16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/>
      <c r="I4" s="5"/>
      <c r="J4" s="6"/>
    </row>
    <row r="5" spans="1:10" x14ac:dyDescent="0.25">
      <c r="A5" s="4"/>
      <c r="B5" s="5"/>
      <c r="C5" s="5"/>
      <c r="D5" s="5"/>
      <c r="E5" s="5"/>
      <c r="F5" s="5"/>
      <c r="G5" s="5"/>
      <c r="H5" s="5" t="s">
        <v>15</v>
      </c>
      <c r="I5" s="5"/>
      <c r="J5" s="6"/>
    </row>
    <row r="6" spans="1:10" x14ac:dyDescent="0.25">
      <c r="A6" s="4" t="s">
        <v>8</v>
      </c>
      <c r="B6" s="5"/>
      <c r="C6" s="5"/>
      <c r="D6" s="5"/>
      <c r="E6" s="5"/>
      <c r="F6" s="5"/>
      <c r="G6" s="5"/>
      <c r="H6" s="5">
        <v>3000000</v>
      </c>
      <c r="I6" s="5"/>
      <c r="J6" s="6"/>
    </row>
    <row r="7" spans="1:10" x14ac:dyDescent="0.25">
      <c r="A7" s="4"/>
      <c r="B7" s="5"/>
      <c r="C7" s="5"/>
      <c r="D7" s="5"/>
      <c r="E7" s="5"/>
      <c r="F7" s="5"/>
      <c r="G7" s="5"/>
      <c r="H7" s="5"/>
      <c r="I7" s="5"/>
      <c r="J7" s="6"/>
    </row>
    <row r="8" spans="1:10" x14ac:dyDescent="0.25">
      <c r="A8" s="4" t="s">
        <v>66</v>
      </c>
      <c r="B8" s="5"/>
      <c r="C8" s="5"/>
      <c r="D8" s="5"/>
      <c r="E8" s="5"/>
      <c r="F8" s="5"/>
      <c r="G8" s="5"/>
      <c r="H8" s="5"/>
      <c r="I8" s="5"/>
      <c r="J8" s="6"/>
    </row>
    <row r="9" spans="1:10" x14ac:dyDescent="0.25">
      <c r="A9" s="4" t="s">
        <v>9</v>
      </c>
      <c r="B9" s="5">
        <v>4</v>
      </c>
      <c r="C9" s="5">
        <v>7</v>
      </c>
      <c r="D9" s="5">
        <v>8</v>
      </c>
      <c r="E9" s="5">
        <v>6</v>
      </c>
      <c r="F9" s="5">
        <v>10</v>
      </c>
      <c r="G9" s="5">
        <v>5</v>
      </c>
      <c r="H9" s="5">
        <f>SUMPRODUCT(B4:G4,B9:G9)</f>
        <v>0</v>
      </c>
      <c r="I9" s="5" t="s">
        <v>13</v>
      </c>
      <c r="J9" s="6">
        <v>7</v>
      </c>
    </row>
    <row r="10" spans="1:10" x14ac:dyDescent="0.25">
      <c r="A10" s="4" t="s">
        <v>10</v>
      </c>
      <c r="B10" s="5">
        <v>0.06</v>
      </c>
      <c r="C10" s="5">
        <v>0.15</v>
      </c>
      <c r="D10" s="5">
        <v>0.12</v>
      </c>
      <c r="E10" s="5">
        <v>0.24</v>
      </c>
      <c r="F10" s="5">
        <v>0.18</v>
      </c>
      <c r="G10" s="5">
        <v>0.09</v>
      </c>
      <c r="H10" s="5">
        <f>SUMPRODUCT(B4:G4,B10:G10)</f>
        <v>0</v>
      </c>
      <c r="I10" s="5" t="s">
        <v>13</v>
      </c>
      <c r="J10" s="6">
        <v>0</v>
      </c>
    </row>
    <row r="11" spans="1:10" x14ac:dyDescent="0.25">
      <c r="A11" s="4" t="s">
        <v>11</v>
      </c>
      <c r="B11" s="5">
        <v>1</v>
      </c>
      <c r="C11" s="5">
        <v>5</v>
      </c>
      <c r="D11" s="5">
        <v>4</v>
      </c>
      <c r="E11" s="5">
        <v>8</v>
      </c>
      <c r="F11" s="5">
        <v>6</v>
      </c>
      <c r="G11" s="5">
        <v>3</v>
      </c>
      <c r="H11" s="5">
        <f>SUMPRODUCT(B4:G4,B11:G11)</f>
        <v>0</v>
      </c>
      <c r="I11" s="5"/>
      <c r="J11" s="6">
        <v>5</v>
      </c>
    </row>
    <row r="12" spans="1:10" x14ac:dyDescent="0.25">
      <c r="A12" s="4" t="s">
        <v>12</v>
      </c>
      <c r="B12" s="5">
        <v>0</v>
      </c>
      <c r="C12" s="5">
        <v>0.18</v>
      </c>
      <c r="D12" s="5">
        <v>0.1</v>
      </c>
      <c r="E12" s="5">
        <v>0.32</v>
      </c>
      <c r="F12" s="5">
        <v>0.2</v>
      </c>
      <c r="G12" s="5">
        <v>7.0000000000000007E-2</v>
      </c>
      <c r="H12" s="5">
        <f>SUMPRODUCT(B4:G4,B12:G12)</f>
        <v>0</v>
      </c>
      <c r="I12" s="5" t="s">
        <v>14</v>
      </c>
      <c r="J12" s="6">
        <v>0.1</v>
      </c>
    </row>
    <row r="13" spans="1:10" x14ac:dyDescent="0.25">
      <c r="A13" s="4"/>
      <c r="B13" s="5"/>
      <c r="C13" s="5">
        <v>2</v>
      </c>
      <c r="D13" s="5">
        <v>2</v>
      </c>
      <c r="E13" s="5">
        <v>-1</v>
      </c>
      <c r="F13" s="5"/>
      <c r="G13" s="5"/>
      <c r="H13" s="5">
        <f>SUMPRODUCT(B4:G4,B13:G13)</f>
        <v>0</v>
      </c>
      <c r="I13" s="5" t="s">
        <v>14</v>
      </c>
      <c r="J13" s="6">
        <v>0</v>
      </c>
    </row>
    <row r="14" spans="1:10" ht="15.75" thickBot="1" x14ac:dyDescent="0.3">
      <c r="A14" s="7"/>
      <c r="B14" s="8"/>
      <c r="C14" s="8"/>
      <c r="D14" s="8"/>
      <c r="E14" s="8"/>
      <c r="F14" s="8"/>
      <c r="G14" s="8"/>
      <c r="H14" s="8"/>
      <c r="I14" s="8"/>
      <c r="J14" s="9"/>
    </row>
    <row r="15" spans="1:10" ht="15.75" thickTop="1" x14ac:dyDescent="0.25"/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/>
  </sheetViews>
  <sheetFormatPr defaultRowHeight="15" x14ac:dyDescent="0.25"/>
  <cols>
    <col min="1" max="1" width="19.42578125" customWidth="1"/>
    <col min="2" max="2" width="12" bestFit="1" customWidth="1"/>
    <col min="11" max="11" width="20.85546875" customWidth="1"/>
  </cols>
  <sheetData>
    <row r="1" spans="1:13" ht="15.75" thickTop="1" x14ac:dyDescent="0.25">
      <c r="A1" s="1" t="s">
        <v>17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</row>
    <row r="2" spans="1:13" x14ac:dyDescent="0.25">
      <c r="A2" s="4" t="s">
        <v>1</v>
      </c>
      <c r="B2" s="5">
        <v>1</v>
      </c>
      <c r="C2" s="5">
        <v>2</v>
      </c>
      <c r="D2" s="5">
        <v>3</v>
      </c>
      <c r="E2" s="24">
        <v>4</v>
      </c>
      <c r="F2" s="5"/>
      <c r="G2" s="5"/>
      <c r="H2" s="5"/>
      <c r="I2" s="5"/>
      <c r="J2" s="5"/>
      <c r="K2" s="5"/>
      <c r="L2" s="5"/>
      <c r="M2" s="6"/>
    </row>
    <row r="3" spans="1:13" x14ac:dyDescent="0.25">
      <c r="A3" s="29" t="s">
        <v>68</v>
      </c>
      <c r="B3" s="5">
        <v>20</v>
      </c>
      <c r="C3" s="5">
        <v>40</v>
      </c>
      <c r="D3" s="5">
        <v>30</v>
      </c>
      <c r="E3" s="5">
        <v>55</v>
      </c>
      <c r="F3" s="5"/>
      <c r="G3" s="5"/>
      <c r="H3" s="5"/>
      <c r="I3" s="5"/>
      <c r="J3" s="5"/>
      <c r="K3" s="5"/>
      <c r="L3" s="5"/>
      <c r="M3" s="6"/>
    </row>
    <row r="4" spans="1:13" x14ac:dyDescent="0.25">
      <c r="A4" s="4" t="s">
        <v>21</v>
      </c>
      <c r="B4" s="5">
        <v>7.1</v>
      </c>
      <c r="C4" s="5">
        <v>8.5</v>
      </c>
      <c r="D4" s="5">
        <v>7.7</v>
      </c>
      <c r="E4" s="5">
        <v>9</v>
      </c>
      <c r="F4" s="5"/>
      <c r="G4" s="5"/>
      <c r="H4" s="5"/>
      <c r="I4" s="5"/>
      <c r="J4" s="5"/>
      <c r="K4" s="5"/>
      <c r="L4" s="5"/>
      <c r="M4" s="6"/>
    </row>
    <row r="5" spans="1:13" x14ac:dyDescent="0.25">
      <c r="A5" s="4" t="s">
        <v>67</v>
      </c>
      <c r="B5" s="5">
        <v>1000</v>
      </c>
      <c r="C5" s="5">
        <v>1100</v>
      </c>
      <c r="D5" s="5">
        <v>1200</v>
      </c>
      <c r="E5" s="5">
        <v>1100</v>
      </c>
      <c r="F5" s="5"/>
      <c r="G5" s="5"/>
      <c r="H5" s="5"/>
      <c r="I5" s="5"/>
      <c r="J5" s="5"/>
      <c r="K5" s="5"/>
      <c r="L5" s="5"/>
      <c r="M5" s="6"/>
    </row>
    <row r="6" spans="1:13" x14ac:dyDescent="0.25">
      <c r="A6" s="4"/>
      <c r="B6" s="5"/>
      <c r="C6" s="5"/>
      <c r="D6" s="5"/>
      <c r="E6" s="5"/>
      <c r="F6" s="5" t="s">
        <v>31</v>
      </c>
      <c r="G6" s="5"/>
      <c r="H6" s="5"/>
      <c r="I6" s="5" t="s">
        <v>22</v>
      </c>
      <c r="J6" s="5" t="s">
        <v>72</v>
      </c>
      <c r="K6" s="5" t="s">
        <v>73</v>
      </c>
      <c r="L6" s="5"/>
      <c r="M6" s="6" t="s">
        <v>69</v>
      </c>
    </row>
    <row r="7" spans="1:13" x14ac:dyDescent="0.25">
      <c r="A7" s="4" t="s">
        <v>18</v>
      </c>
      <c r="B7" s="5">
        <v>614.92530457033195</v>
      </c>
      <c r="C7" s="5">
        <v>532.52102268032479</v>
      </c>
      <c r="D7" s="5">
        <v>544.89334005219473</v>
      </c>
      <c r="E7" s="5">
        <v>307.66033269714831</v>
      </c>
      <c r="F7" s="5">
        <f>SUM(B7:E7)</f>
        <v>1999.9999999999998</v>
      </c>
      <c r="G7" s="5" t="s">
        <v>14</v>
      </c>
      <c r="H7" s="5">
        <v>2000</v>
      </c>
      <c r="I7" s="5">
        <v>8.5</v>
      </c>
      <c r="J7" s="5">
        <f>PRODUCT(I7,F7)</f>
        <v>16999.999999999996</v>
      </c>
      <c r="K7" s="5">
        <f>SUMPRODUCT($B$3:$E$3,B7:E7)/H7</f>
        <v>33.433732749264315</v>
      </c>
      <c r="L7" s="5" t="s">
        <v>14</v>
      </c>
      <c r="M7" s="6">
        <v>25</v>
      </c>
    </row>
    <row r="8" spans="1:13" x14ac:dyDescent="0.25">
      <c r="A8" s="4" t="s">
        <v>19</v>
      </c>
      <c r="B8" s="5">
        <v>288.78765910446651</v>
      </c>
      <c r="C8" s="5">
        <v>433.21368990646596</v>
      </c>
      <c r="D8" s="5">
        <v>476.01617131807006</v>
      </c>
      <c r="E8" s="5">
        <v>301.98247967099741</v>
      </c>
      <c r="F8" s="5">
        <f>SUM(B8:E8)</f>
        <v>1500</v>
      </c>
      <c r="G8" s="5" t="s">
        <v>14</v>
      </c>
      <c r="H8" s="5">
        <v>1500</v>
      </c>
      <c r="I8" s="5">
        <v>9</v>
      </c>
      <c r="J8" s="5">
        <f>PRODUCT(I8,F8)</f>
        <v>13500</v>
      </c>
      <c r="K8" s="5">
        <f>SUMPRODUCT($B$3:$E$3,B8:E8)/H8</f>
        <v>35.995881533196616</v>
      </c>
      <c r="L8" s="5" t="s">
        <v>14</v>
      </c>
      <c r="M8" s="6">
        <v>35</v>
      </c>
    </row>
    <row r="9" spans="1:13" x14ac:dyDescent="0.25">
      <c r="A9" s="4" t="s">
        <v>20</v>
      </c>
      <c r="B9" s="5">
        <v>96.287036325201456</v>
      </c>
      <c r="C9" s="5">
        <v>134.26528741320914</v>
      </c>
      <c r="D9" s="5">
        <v>179.09048862973503</v>
      </c>
      <c r="E9" s="5">
        <v>490.35718872873997</v>
      </c>
      <c r="F9" s="5">
        <f>SUM(B9:E9)</f>
        <v>900.00000109688563</v>
      </c>
      <c r="G9" s="5" t="s">
        <v>14</v>
      </c>
      <c r="H9" s="5">
        <v>750</v>
      </c>
      <c r="I9" s="5">
        <v>10</v>
      </c>
      <c r="J9" s="5">
        <f>PRODUCT(I9,F9)</f>
        <v>9000.0000109688553</v>
      </c>
      <c r="K9" s="5">
        <f>SUMPRODUCT($B$3:$E$3,B9:E9)/H9</f>
        <v>52.85161634934019</v>
      </c>
      <c r="L9" s="5" t="s">
        <v>14</v>
      </c>
      <c r="M9" s="6">
        <v>50</v>
      </c>
    </row>
    <row r="10" spans="1:13" x14ac:dyDescent="0.25">
      <c r="A10" s="4" t="s">
        <v>31</v>
      </c>
      <c r="B10" s="5">
        <f>SUM(B7:B9)</f>
        <v>999.99999999999989</v>
      </c>
      <c r="C10" s="5">
        <f t="shared" ref="C10:E10" si="0">SUM(C7:C9)</f>
        <v>1099.9999999999998</v>
      </c>
      <c r="D10" s="5">
        <f t="shared" si="0"/>
        <v>1199.9999999999998</v>
      </c>
      <c r="E10" s="5">
        <f t="shared" si="0"/>
        <v>1100.0000010968856</v>
      </c>
      <c r="F10" s="5"/>
      <c r="G10" s="5"/>
      <c r="H10" s="5"/>
      <c r="I10" s="5"/>
      <c r="J10" s="5"/>
      <c r="K10" s="5"/>
      <c r="L10" s="5"/>
      <c r="M10" s="6"/>
    </row>
    <row r="11" spans="1:13" ht="15.75" thickBo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</row>
    <row r="12" spans="1:13" ht="16.5" thickTop="1" thickBot="1" x14ac:dyDescent="0.3">
      <c r="A12" s="1" t="s">
        <v>23</v>
      </c>
      <c r="B12" s="2" t="s">
        <v>42</v>
      </c>
      <c r="C12" s="2" t="s">
        <v>71</v>
      </c>
      <c r="D12" s="30" t="s">
        <v>40</v>
      </c>
      <c r="E12" s="5"/>
      <c r="F12" s="5"/>
      <c r="G12" s="5"/>
      <c r="H12" s="5"/>
      <c r="I12" s="5"/>
      <c r="J12" s="5"/>
      <c r="K12" s="5"/>
      <c r="L12" s="5"/>
      <c r="M12" s="6"/>
    </row>
    <row r="13" spans="1:13" ht="16.5" thickTop="1" thickBot="1" x14ac:dyDescent="0.3">
      <c r="A13" s="7"/>
      <c r="B13" s="8">
        <f>SUMPRODUCT(B4:E4,B5:E5)</f>
        <v>35590</v>
      </c>
      <c r="C13" s="8">
        <f>SUM(J7:J9)</f>
        <v>39500.000010968855</v>
      </c>
      <c r="D13" s="23">
        <f>C13-B13</f>
        <v>3910.0000109688553</v>
      </c>
      <c r="E13" s="8"/>
      <c r="F13" s="8"/>
      <c r="G13" s="8"/>
      <c r="H13" s="8"/>
      <c r="I13" s="8"/>
      <c r="J13" s="8"/>
      <c r="K13" s="8"/>
      <c r="L13" s="8"/>
      <c r="M13" s="9"/>
    </row>
    <row r="14" spans="1:13" ht="15.75" thickTop="1" x14ac:dyDescent="0.2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workbookViewId="0">
      <selection activeCell="K6" sqref="K6"/>
    </sheetView>
  </sheetViews>
  <sheetFormatPr defaultRowHeight="15" x14ac:dyDescent="0.25"/>
  <cols>
    <col min="1" max="1" width="26" customWidth="1"/>
  </cols>
  <sheetData>
    <row r="1" spans="1:8" ht="42.75" customHeight="1" thickTop="1" x14ac:dyDescent="0.45">
      <c r="A1" s="31" t="s">
        <v>24</v>
      </c>
      <c r="B1" s="2"/>
      <c r="C1" s="2"/>
      <c r="D1" s="2"/>
      <c r="E1" s="2"/>
      <c r="F1" s="2"/>
      <c r="G1" s="2"/>
      <c r="H1" s="3"/>
    </row>
    <row r="2" spans="1:8" x14ac:dyDescent="0.25">
      <c r="A2" s="4"/>
      <c r="B2" s="5"/>
      <c r="C2" s="5"/>
      <c r="D2" s="5"/>
      <c r="E2" s="5"/>
      <c r="F2" s="5"/>
      <c r="G2" s="5"/>
      <c r="H2" s="6"/>
    </row>
    <row r="3" spans="1:8" ht="15.75" thickBot="1" x14ac:dyDescent="0.3">
      <c r="A3" s="4" t="s">
        <v>25</v>
      </c>
      <c r="B3" s="5"/>
      <c r="C3" s="5"/>
      <c r="D3" s="5"/>
      <c r="E3" s="5"/>
      <c r="F3" s="5"/>
      <c r="G3" s="5"/>
      <c r="H3" s="6"/>
    </row>
    <row r="4" spans="1:8" x14ac:dyDescent="0.25">
      <c r="A4" s="10" t="s">
        <v>35</v>
      </c>
      <c r="B4" s="11" t="s">
        <v>32</v>
      </c>
      <c r="C4" s="11" t="s">
        <v>33</v>
      </c>
      <c r="D4" s="11" t="s">
        <v>34</v>
      </c>
      <c r="E4" s="11" t="s">
        <v>31</v>
      </c>
      <c r="F4" s="11"/>
      <c r="G4" s="12"/>
      <c r="H4" s="6"/>
    </row>
    <row r="5" spans="1:8" x14ac:dyDescent="0.25">
      <c r="A5" s="13"/>
      <c r="B5" s="5"/>
      <c r="C5" s="5"/>
      <c r="D5" s="5"/>
      <c r="E5" s="5"/>
      <c r="F5" s="5"/>
      <c r="G5" s="14"/>
      <c r="H5" s="6"/>
    </row>
    <row r="6" spans="1:8" x14ac:dyDescent="0.25">
      <c r="A6" s="13" t="s">
        <v>36</v>
      </c>
      <c r="B6" s="5">
        <v>0.2</v>
      </c>
      <c r="C6" s="5">
        <v>0.35</v>
      </c>
      <c r="D6" s="5">
        <v>0.1</v>
      </c>
      <c r="E6" s="5"/>
      <c r="F6" s="5"/>
      <c r="G6" s="14"/>
      <c r="H6" s="6"/>
    </row>
    <row r="7" spans="1:8" x14ac:dyDescent="0.25">
      <c r="A7" s="13" t="s">
        <v>28</v>
      </c>
      <c r="B7" s="5">
        <v>0.4</v>
      </c>
      <c r="C7" s="5">
        <v>0.15</v>
      </c>
      <c r="D7" s="5">
        <v>0.35</v>
      </c>
      <c r="E7" s="5"/>
      <c r="F7" s="5"/>
      <c r="G7" s="14"/>
      <c r="H7" s="6"/>
    </row>
    <row r="8" spans="1:8" x14ac:dyDescent="0.25">
      <c r="A8" s="13" t="s">
        <v>29</v>
      </c>
      <c r="B8" s="5">
        <v>0.15</v>
      </c>
      <c r="C8" s="5">
        <v>0.2</v>
      </c>
      <c r="D8" s="5">
        <v>0.4</v>
      </c>
      <c r="E8" s="5"/>
      <c r="F8" s="5"/>
      <c r="G8" s="14"/>
      <c r="H8" s="6"/>
    </row>
    <row r="9" spans="1:8" x14ac:dyDescent="0.25">
      <c r="A9" s="13" t="s">
        <v>30</v>
      </c>
      <c r="B9" s="5">
        <v>0.25</v>
      </c>
      <c r="C9" s="5">
        <v>0.3</v>
      </c>
      <c r="D9" s="5">
        <v>0.15</v>
      </c>
      <c r="E9" s="5"/>
      <c r="F9" s="5"/>
      <c r="G9" s="14"/>
      <c r="H9" s="6"/>
    </row>
    <row r="10" spans="1:8" x14ac:dyDescent="0.25">
      <c r="A10" s="13" t="s">
        <v>25</v>
      </c>
      <c r="B10" s="5"/>
      <c r="C10" s="5"/>
      <c r="D10" s="5"/>
      <c r="E10" s="5"/>
      <c r="F10" s="5"/>
      <c r="G10" s="14"/>
      <c r="H10" s="6"/>
    </row>
    <row r="11" spans="1:8" x14ac:dyDescent="0.25">
      <c r="A11" s="13" t="s">
        <v>37</v>
      </c>
      <c r="B11" s="5">
        <v>10000</v>
      </c>
      <c r="C11" s="5">
        <v>32500.000000000004</v>
      </c>
      <c r="D11" s="5">
        <v>30000</v>
      </c>
      <c r="E11" s="5"/>
      <c r="F11" s="5"/>
      <c r="G11" s="14"/>
      <c r="H11" s="6"/>
    </row>
    <row r="12" spans="1:8" x14ac:dyDescent="0.25">
      <c r="A12" s="13" t="s">
        <v>22</v>
      </c>
      <c r="B12" s="5">
        <v>1.25</v>
      </c>
      <c r="C12" s="5">
        <v>1.5</v>
      </c>
      <c r="D12" s="5">
        <v>1.4</v>
      </c>
      <c r="E12" s="5"/>
      <c r="F12" s="5"/>
      <c r="G12" s="14"/>
      <c r="H12" s="6"/>
    </row>
    <row r="13" spans="1:8" x14ac:dyDescent="0.25">
      <c r="A13" s="13"/>
      <c r="B13" s="5"/>
      <c r="C13" s="5"/>
      <c r="D13" s="5"/>
      <c r="E13" s="5"/>
      <c r="F13" s="5"/>
      <c r="G13" s="14"/>
      <c r="H13" s="6"/>
    </row>
    <row r="14" spans="1:8" x14ac:dyDescent="0.25">
      <c r="A14" s="13" t="s">
        <v>39</v>
      </c>
      <c r="B14" s="5">
        <v>1</v>
      </c>
      <c r="C14" s="5"/>
      <c r="D14" s="5"/>
      <c r="E14" s="5">
        <f>SUMPRODUCT(B11:D11,B14:D14)</f>
        <v>10000</v>
      </c>
      <c r="F14" s="5" t="s">
        <v>14</v>
      </c>
      <c r="G14" s="14">
        <v>10000</v>
      </c>
      <c r="H14" s="6"/>
    </row>
    <row r="15" spans="1:8" x14ac:dyDescent="0.25">
      <c r="A15" s="13"/>
      <c r="B15" s="5"/>
      <c r="C15" s="5">
        <v>1</v>
      </c>
      <c r="D15" s="5"/>
      <c r="E15" s="5">
        <f>SUMPRODUCT(B11:D11,B15:D15)</f>
        <v>32500.000000000004</v>
      </c>
      <c r="F15" s="5" t="s">
        <v>14</v>
      </c>
      <c r="G15" s="14">
        <v>25000</v>
      </c>
      <c r="H15" s="6"/>
    </row>
    <row r="16" spans="1:8" ht="15.75" thickBot="1" x14ac:dyDescent="0.3">
      <c r="A16" s="15"/>
      <c r="B16" s="16"/>
      <c r="C16" s="16"/>
      <c r="D16" s="16">
        <v>1</v>
      </c>
      <c r="E16" s="16">
        <f>SUMPRODUCT(B11:D11,B16:D16)</f>
        <v>30000</v>
      </c>
      <c r="F16" s="16" t="s">
        <v>14</v>
      </c>
      <c r="G16" s="17">
        <v>30000</v>
      </c>
      <c r="H16" s="6"/>
    </row>
    <row r="17" spans="1:8" ht="15.75" thickBot="1" x14ac:dyDescent="0.3">
      <c r="A17" s="4"/>
      <c r="B17" s="5"/>
      <c r="C17" s="5"/>
      <c r="D17" s="5"/>
      <c r="E17" s="5"/>
      <c r="F17" s="5"/>
      <c r="G17" s="5"/>
      <c r="H17" s="6"/>
    </row>
    <row r="18" spans="1:8" x14ac:dyDescent="0.25">
      <c r="A18" s="10" t="s">
        <v>26</v>
      </c>
      <c r="B18" s="11" t="s">
        <v>27</v>
      </c>
      <c r="C18" s="11" t="s">
        <v>28</v>
      </c>
      <c r="D18" s="11" t="s">
        <v>29</v>
      </c>
      <c r="E18" s="11" t="s">
        <v>30</v>
      </c>
      <c r="F18" s="11"/>
      <c r="G18" s="11"/>
      <c r="H18" s="12"/>
    </row>
    <row r="19" spans="1:8" x14ac:dyDescent="0.25">
      <c r="A19" s="13" t="s">
        <v>38</v>
      </c>
      <c r="B19" s="5">
        <f>SUMPRODUCT(B6:D6,B11:D11)</f>
        <v>16375</v>
      </c>
      <c r="C19" s="5">
        <f>SUMPRODUCT(B7:D7,B11:D11)</f>
        <v>19375</v>
      </c>
      <c r="D19" s="5">
        <f>SUMPRODUCT(B8:D8,B11:D11)</f>
        <v>20000</v>
      </c>
      <c r="E19" s="5">
        <f>SUMPRODUCT(B9:D9,B11:D11)</f>
        <v>16750</v>
      </c>
      <c r="F19" s="5"/>
      <c r="G19" s="5"/>
      <c r="H19" s="14"/>
    </row>
    <row r="20" spans="1:8" x14ac:dyDescent="0.25">
      <c r="A20" s="13" t="s">
        <v>21</v>
      </c>
      <c r="B20" s="5">
        <v>0.6</v>
      </c>
      <c r="C20" s="5">
        <v>0.8</v>
      </c>
      <c r="D20" s="5">
        <v>0.55000000000000004</v>
      </c>
      <c r="E20" s="5">
        <v>0.7</v>
      </c>
      <c r="F20" s="5"/>
      <c r="G20" s="5"/>
      <c r="H20" s="14"/>
    </row>
    <row r="21" spans="1:8" x14ac:dyDescent="0.25">
      <c r="A21" s="13"/>
      <c r="B21" s="5"/>
      <c r="C21" s="5"/>
      <c r="D21" s="5"/>
      <c r="E21" s="5"/>
      <c r="F21" s="5"/>
      <c r="G21" s="5"/>
      <c r="H21" s="14"/>
    </row>
    <row r="22" spans="1:8" x14ac:dyDescent="0.25">
      <c r="A22" s="13" t="s">
        <v>43</v>
      </c>
      <c r="B22" s="5"/>
      <c r="C22" s="5"/>
      <c r="D22" s="5"/>
      <c r="E22" s="5"/>
      <c r="F22" s="5"/>
      <c r="G22" s="5"/>
      <c r="H22" s="14"/>
    </row>
    <row r="23" spans="1:8" x14ac:dyDescent="0.25">
      <c r="A23" s="13"/>
      <c r="B23" s="5">
        <v>1</v>
      </c>
      <c r="C23" s="5"/>
      <c r="D23" s="5"/>
      <c r="E23" s="5"/>
      <c r="F23" s="5">
        <f>SUMPRODUCT(B23:E23,B19:E19)</f>
        <v>16375</v>
      </c>
      <c r="G23" s="5" t="s">
        <v>13</v>
      </c>
      <c r="H23" s="14">
        <v>40000</v>
      </c>
    </row>
    <row r="24" spans="1:8" x14ac:dyDescent="0.25">
      <c r="A24" s="13"/>
      <c r="B24" s="5"/>
      <c r="C24" s="5">
        <v>1</v>
      </c>
      <c r="D24" s="5"/>
      <c r="E24" s="5"/>
      <c r="F24" s="5">
        <f>SUMPRODUCT(B19:E19,B24:E24)</f>
        <v>19375</v>
      </c>
      <c r="G24" s="5" t="s">
        <v>13</v>
      </c>
      <c r="H24" s="14">
        <v>25000</v>
      </c>
    </row>
    <row r="25" spans="1:8" x14ac:dyDescent="0.25">
      <c r="A25" s="13"/>
      <c r="B25" s="5"/>
      <c r="C25" s="5"/>
      <c r="D25" s="5">
        <v>1</v>
      </c>
      <c r="E25" s="5"/>
      <c r="F25" s="5">
        <f>SUMPRODUCT(B19:E19,B25:E25)</f>
        <v>20000</v>
      </c>
      <c r="G25" s="5" t="s">
        <v>13</v>
      </c>
      <c r="H25" s="14">
        <v>20000</v>
      </c>
    </row>
    <row r="26" spans="1:8" ht="15.75" thickBot="1" x14ac:dyDescent="0.3">
      <c r="A26" s="15"/>
      <c r="B26" s="16"/>
      <c r="C26" s="16"/>
      <c r="D26" s="16"/>
      <c r="E26" s="16">
        <v>1</v>
      </c>
      <c r="F26" s="16">
        <f>SUMPRODUCT(B19:E19,B26:E26)</f>
        <v>16750</v>
      </c>
      <c r="G26" s="16" t="s">
        <v>13</v>
      </c>
      <c r="H26" s="17">
        <v>45000</v>
      </c>
    </row>
    <row r="27" spans="1:8" ht="15.75" thickBot="1" x14ac:dyDescent="0.3">
      <c r="A27" s="4"/>
      <c r="B27" s="5"/>
      <c r="C27" s="5"/>
      <c r="D27" s="5"/>
      <c r="E27" s="5"/>
      <c r="F27" s="5"/>
      <c r="G27" s="5"/>
      <c r="H27" s="6"/>
    </row>
    <row r="28" spans="1:8" ht="15.75" thickTop="1" x14ac:dyDescent="0.25">
      <c r="A28" s="18" t="s">
        <v>23</v>
      </c>
      <c r="B28" s="19"/>
      <c r="C28" s="5"/>
      <c r="D28" s="5"/>
      <c r="E28" s="5"/>
      <c r="F28" s="5"/>
      <c r="G28" s="5"/>
      <c r="H28" s="6"/>
    </row>
    <row r="29" spans="1:8" x14ac:dyDescent="0.25">
      <c r="A29" s="20" t="s">
        <v>41</v>
      </c>
      <c r="B29" s="21">
        <f>SUMPRODUCT(B11:D11,B12:D12)</f>
        <v>103250</v>
      </c>
      <c r="C29" s="5"/>
      <c r="D29" s="5"/>
      <c r="E29" s="5"/>
      <c r="F29" s="5"/>
      <c r="G29" s="5"/>
      <c r="H29" s="6"/>
    </row>
    <row r="30" spans="1:8" ht="15.75" thickBot="1" x14ac:dyDescent="0.3">
      <c r="A30" s="20" t="s">
        <v>42</v>
      </c>
      <c r="B30" s="21">
        <f>SUMPRODUCT(B19:E19,B20:E20)</f>
        <v>48050</v>
      </c>
      <c r="C30" s="5"/>
      <c r="D30" s="5"/>
      <c r="E30" s="5"/>
      <c r="F30" s="5"/>
      <c r="G30" s="5"/>
      <c r="H30" s="6"/>
    </row>
    <row r="31" spans="1:8" ht="16.5" thickTop="1" thickBot="1" x14ac:dyDescent="0.3">
      <c r="A31" s="22" t="s">
        <v>40</v>
      </c>
      <c r="B31" s="23">
        <f>SUM(B29,-B30)</f>
        <v>55200</v>
      </c>
      <c r="C31" s="8"/>
      <c r="D31" s="8"/>
      <c r="E31" s="8"/>
      <c r="F31" s="8"/>
      <c r="G31" s="8"/>
      <c r="H31" s="9"/>
    </row>
    <row r="32" spans="1:8" ht="15.75" thickTop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zoomScale="70" zoomScaleNormal="70" workbookViewId="0"/>
  </sheetViews>
  <sheetFormatPr defaultRowHeight="15" x14ac:dyDescent="0.25"/>
  <cols>
    <col min="1" max="1" width="85.85546875" customWidth="1"/>
    <col min="2" max="2" width="31.140625" customWidth="1"/>
    <col min="3" max="3" width="31.28515625" customWidth="1"/>
    <col min="4" max="4" width="25.140625" customWidth="1"/>
    <col min="5" max="5" width="25.5703125" customWidth="1"/>
    <col min="6" max="6" width="26.85546875" customWidth="1"/>
    <col min="7" max="7" width="26.28515625" customWidth="1"/>
    <col min="8" max="8" width="17.28515625" customWidth="1"/>
  </cols>
  <sheetData>
    <row r="1" spans="1:10" ht="15.75" thickTop="1" x14ac:dyDescent="0.25">
      <c r="A1" s="1" t="s">
        <v>74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x14ac:dyDescent="0.25">
      <c r="A3" s="4" t="s">
        <v>25</v>
      </c>
      <c r="B3" s="5" t="s">
        <v>75</v>
      </c>
      <c r="C3" s="5" t="s">
        <v>76</v>
      </c>
      <c r="D3" s="5" t="s">
        <v>77</v>
      </c>
      <c r="E3" s="5" t="s">
        <v>78</v>
      </c>
      <c r="F3" s="5" t="s">
        <v>79</v>
      </c>
      <c r="G3" s="5" t="s">
        <v>80</v>
      </c>
      <c r="H3" s="5"/>
      <c r="I3" s="5"/>
      <c r="J3" s="6"/>
    </row>
    <row r="4" spans="1:10" x14ac:dyDescent="0.25">
      <c r="A4" s="4" t="s">
        <v>86</v>
      </c>
      <c r="B4" s="5">
        <v>0</v>
      </c>
      <c r="C4" s="5">
        <v>0</v>
      </c>
      <c r="D4" s="5">
        <v>0</v>
      </c>
      <c r="E4" s="5">
        <v>7488.7737478410954</v>
      </c>
      <c r="F4" s="5">
        <v>663.21243523316195</v>
      </c>
      <c r="G4" s="5">
        <v>10569.948186528498</v>
      </c>
      <c r="H4" s="5"/>
      <c r="I4" s="5"/>
      <c r="J4" s="6"/>
    </row>
    <row r="5" spans="1:10" x14ac:dyDescent="0.25">
      <c r="A5" s="4" t="s">
        <v>21</v>
      </c>
      <c r="B5" s="5">
        <v>3.75</v>
      </c>
      <c r="C5" s="5">
        <v>6.6</v>
      </c>
      <c r="D5" s="5">
        <v>5.35</v>
      </c>
      <c r="E5" s="5">
        <v>8.5</v>
      </c>
      <c r="F5" s="5">
        <v>1.5</v>
      </c>
      <c r="G5" s="5">
        <v>1.5</v>
      </c>
      <c r="H5" s="5"/>
      <c r="I5" s="5"/>
      <c r="J5" s="6"/>
    </row>
    <row r="6" spans="1:10" x14ac:dyDescent="0.25">
      <c r="A6" s="4" t="s">
        <v>22</v>
      </c>
      <c r="B6" s="5">
        <v>20</v>
      </c>
      <c r="C6" s="5">
        <v>28</v>
      </c>
      <c r="D6" s="5">
        <v>20</v>
      </c>
      <c r="E6" s="5">
        <v>28</v>
      </c>
      <c r="F6" s="5">
        <v>20</v>
      </c>
      <c r="G6" s="5">
        <v>28</v>
      </c>
      <c r="H6" s="5"/>
      <c r="I6" s="5"/>
      <c r="J6" s="6"/>
    </row>
    <row r="7" spans="1:10" x14ac:dyDescent="0.25">
      <c r="A7" s="4"/>
      <c r="B7" s="5"/>
      <c r="C7" s="5"/>
      <c r="D7" s="5"/>
      <c r="E7" s="5"/>
      <c r="F7" s="5"/>
      <c r="G7" s="5"/>
      <c r="H7" s="5" t="s">
        <v>89</v>
      </c>
      <c r="I7" s="5"/>
      <c r="J7" s="6"/>
    </row>
    <row r="8" spans="1:10" x14ac:dyDescent="0.25">
      <c r="A8" s="4" t="s">
        <v>87</v>
      </c>
      <c r="B8" s="5"/>
      <c r="C8" s="5"/>
      <c r="D8" s="5">
        <v>1</v>
      </c>
      <c r="E8" s="5">
        <v>1</v>
      </c>
      <c r="F8" s="5"/>
      <c r="G8" s="5"/>
      <c r="H8" s="5">
        <f>SUMPRODUCT(B4:G4,B8:G8)</f>
        <v>7488.7737478410954</v>
      </c>
      <c r="I8" s="5" t="s">
        <v>13</v>
      </c>
      <c r="J8" s="6">
        <f>SUM(B4:G4)*0.4</f>
        <v>7488.7737478411036</v>
      </c>
    </row>
    <row r="9" spans="1:10" x14ac:dyDescent="0.25">
      <c r="A9" s="4" t="s">
        <v>88</v>
      </c>
      <c r="B9" s="5"/>
      <c r="C9" s="5"/>
      <c r="D9" s="5"/>
      <c r="E9" s="5"/>
      <c r="F9" s="5">
        <v>1</v>
      </c>
      <c r="G9" s="5">
        <v>1</v>
      </c>
      <c r="H9" s="5">
        <f>SUMPRODUCT(B4:G4,B9:G9)</f>
        <v>11233.160621761659</v>
      </c>
      <c r="I9" s="5" t="s">
        <v>13</v>
      </c>
      <c r="J9" s="6">
        <f>SUM(B4:G4)*0.7</f>
        <v>13105.354058721929</v>
      </c>
    </row>
    <row r="10" spans="1:10" x14ac:dyDescent="0.25">
      <c r="A10" s="4"/>
      <c r="B10" s="5"/>
      <c r="C10" s="5"/>
      <c r="D10" s="5"/>
      <c r="E10" s="5"/>
      <c r="F10" s="5"/>
      <c r="G10" s="5"/>
      <c r="H10" s="5"/>
      <c r="I10" s="5"/>
      <c r="J10" s="6"/>
    </row>
    <row r="11" spans="1:10" x14ac:dyDescent="0.25">
      <c r="A11" s="4" t="s">
        <v>84</v>
      </c>
      <c r="B11" s="5"/>
      <c r="C11" s="5"/>
      <c r="D11" s="5"/>
      <c r="E11" s="5"/>
      <c r="F11" s="5"/>
      <c r="G11" s="5"/>
      <c r="H11" s="5"/>
      <c r="I11" s="5"/>
      <c r="J11" s="6"/>
    </row>
    <row r="12" spans="1:10" x14ac:dyDescent="0.25">
      <c r="A12" s="4" t="s">
        <v>85</v>
      </c>
      <c r="B12" s="5" t="s">
        <v>75</v>
      </c>
      <c r="C12" s="5" t="s">
        <v>76</v>
      </c>
      <c r="D12" s="5" t="s">
        <v>77</v>
      </c>
      <c r="E12" s="5" t="s">
        <v>78</v>
      </c>
      <c r="F12" s="5" t="s">
        <v>79</v>
      </c>
      <c r="G12" s="5" t="s">
        <v>80</v>
      </c>
      <c r="H12" s="5" t="s">
        <v>31</v>
      </c>
      <c r="I12" s="5" t="s">
        <v>13</v>
      </c>
      <c r="J12" s="6" t="s">
        <v>54</v>
      </c>
    </row>
    <row r="13" spans="1:10" x14ac:dyDescent="0.25">
      <c r="A13" s="4" t="s">
        <v>81</v>
      </c>
      <c r="B13" s="5">
        <v>0.35</v>
      </c>
      <c r="C13" s="5">
        <v>0.47</v>
      </c>
      <c r="D13" s="5">
        <v>0</v>
      </c>
      <c r="E13" s="5">
        <v>0</v>
      </c>
      <c r="F13" s="5">
        <v>0.35</v>
      </c>
      <c r="G13" s="5">
        <v>0.47</v>
      </c>
      <c r="H13" s="5">
        <f>SUMPRODUCT($B$4:$G$4,B13:G13)</f>
        <v>5200.0000000000009</v>
      </c>
      <c r="I13" s="5" t="s">
        <v>13</v>
      </c>
      <c r="J13" s="6">
        <v>5200</v>
      </c>
    </row>
    <row r="14" spans="1:10" x14ac:dyDescent="0.25">
      <c r="A14" s="4" t="s">
        <v>82</v>
      </c>
      <c r="B14" s="5">
        <v>0.16</v>
      </c>
      <c r="C14" s="5">
        <v>0.15</v>
      </c>
      <c r="D14" s="5">
        <v>0.18</v>
      </c>
      <c r="E14" s="5">
        <v>0.16</v>
      </c>
      <c r="F14" s="5">
        <v>0</v>
      </c>
      <c r="G14" s="5">
        <v>0</v>
      </c>
      <c r="H14" s="5">
        <f t="shared" ref="H14:H15" si="0">SUMPRODUCT($B$4:$G$4,B14:G14)</f>
        <v>1198.2037996545753</v>
      </c>
      <c r="I14" s="5" t="s">
        <v>13</v>
      </c>
      <c r="J14" s="6">
        <v>3600</v>
      </c>
    </row>
    <row r="15" spans="1:10" x14ac:dyDescent="0.25">
      <c r="A15" s="4" t="s">
        <v>83</v>
      </c>
      <c r="B15" s="5">
        <v>0.08</v>
      </c>
      <c r="C15" s="5">
        <v>0.12</v>
      </c>
      <c r="D15" s="5">
        <v>0.1</v>
      </c>
      <c r="E15" s="5">
        <v>0.15</v>
      </c>
      <c r="F15" s="5">
        <v>0.9</v>
      </c>
      <c r="G15" s="5">
        <v>0.14000000000000001</v>
      </c>
      <c r="H15" s="5">
        <f t="shared" si="0"/>
        <v>3200</v>
      </c>
      <c r="I15" s="5" t="s">
        <v>13</v>
      </c>
      <c r="J15" s="6">
        <v>3200</v>
      </c>
    </row>
    <row r="16" spans="1:10" x14ac:dyDescent="0.25">
      <c r="A16" s="4" t="s">
        <v>84</v>
      </c>
      <c r="B16" s="5"/>
      <c r="C16" s="5"/>
      <c r="D16" s="5"/>
      <c r="E16" s="5"/>
      <c r="F16" s="5"/>
      <c r="G16" s="5"/>
      <c r="H16" s="5"/>
      <c r="I16" s="5"/>
      <c r="J16" s="6"/>
    </row>
    <row r="17" spans="1:10" x14ac:dyDescent="0.25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x14ac:dyDescent="0.25">
      <c r="A18" s="4" t="s">
        <v>23</v>
      </c>
      <c r="B18" s="5"/>
      <c r="C18" s="5"/>
      <c r="D18" s="5"/>
      <c r="E18" s="5"/>
      <c r="F18" s="5"/>
      <c r="G18" s="5"/>
      <c r="H18" s="5"/>
      <c r="I18" s="5"/>
      <c r="J18" s="6"/>
    </row>
    <row r="19" spans="1:10" x14ac:dyDescent="0.25">
      <c r="A19" s="4" t="s">
        <v>71</v>
      </c>
      <c r="B19" s="5">
        <f>SUMPRODUCT(B4:G4,B6:G6)</f>
        <v>518908.4628670119</v>
      </c>
      <c r="C19" s="5"/>
      <c r="D19" s="5"/>
      <c r="E19" s="5"/>
      <c r="F19" s="5"/>
      <c r="G19" s="5"/>
      <c r="H19" s="5"/>
      <c r="I19" s="5"/>
      <c r="J19" s="6"/>
    </row>
    <row r="20" spans="1:10" ht="15.75" thickBot="1" x14ac:dyDescent="0.3">
      <c r="A20" s="4" t="s">
        <v>42</v>
      </c>
      <c r="B20" s="5">
        <f>SUMPRODUCT(B4:G4,B5:G5)</f>
        <v>80504.317789291803</v>
      </c>
      <c r="C20" s="5"/>
      <c r="D20" s="5"/>
      <c r="E20" s="5"/>
      <c r="F20" s="5"/>
      <c r="G20" s="5"/>
      <c r="H20" s="5"/>
      <c r="I20" s="5"/>
      <c r="J20" s="6"/>
    </row>
    <row r="21" spans="1:10" ht="16.5" thickTop="1" thickBot="1" x14ac:dyDescent="0.3">
      <c r="A21" s="7" t="s">
        <v>40</v>
      </c>
      <c r="B21" s="23">
        <f>B19-B20</f>
        <v>438404.14507772011</v>
      </c>
      <c r="C21" s="8"/>
      <c r="D21" s="8"/>
      <c r="E21" s="8"/>
      <c r="F21" s="8"/>
      <c r="G21" s="8"/>
      <c r="H21" s="8"/>
      <c r="I21" s="8"/>
      <c r="J21" s="9"/>
    </row>
    <row r="22" spans="1:10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3" sqref="A3"/>
    </sheetView>
  </sheetViews>
  <sheetFormatPr defaultRowHeight="15" x14ac:dyDescent="0.25"/>
  <cols>
    <col min="1" max="2" width="15.85546875" customWidth="1"/>
    <col min="4" max="4" width="15.42578125" customWidth="1"/>
    <col min="8" max="8" width="13.5703125" customWidth="1"/>
    <col min="10" max="10" width="16.140625" customWidth="1"/>
  </cols>
  <sheetData>
    <row r="1" spans="1:10" ht="15.75" thickTop="1" x14ac:dyDescent="0.25">
      <c r="A1" s="1" t="s">
        <v>90</v>
      </c>
      <c r="B1" s="2"/>
      <c r="C1" s="2"/>
      <c r="D1" s="2"/>
      <c r="E1" s="2"/>
      <c r="F1" s="2"/>
      <c r="G1" s="2"/>
      <c r="H1" s="2"/>
      <c r="I1" s="2"/>
      <c r="J1" s="3"/>
    </row>
    <row r="2" spans="1:10" x14ac:dyDescent="0.25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24" thickBot="1" x14ac:dyDescent="0.4">
      <c r="A3" s="35" t="s">
        <v>25</v>
      </c>
      <c r="B3" s="5" t="s">
        <v>91</v>
      </c>
      <c r="C3" s="5" t="s">
        <v>92</v>
      </c>
      <c r="D3" s="5" t="s">
        <v>93</v>
      </c>
      <c r="E3" s="5" t="s">
        <v>94</v>
      </c>
      <c r="F3" s="5" t="s">
        <v>95</v>
      </c>
      <c r="G3" s="5" t="s">
        <v>96</v>
      </c>
      <c r="H3" s="34" t="s">
        <v>23</v>
      </c>
      <c r="I3" s="5"/>
      <c r="J3" s="6"/>
    </row>
    <row r="4" spans="1:10" ht="15.75" thickTop="1" x14ac:dyDescent="0.25">
      <c r="A4" s="4" t="s">
        <v>86</v>
      </c>
      <c r="B4" s="5">
        <v>600</v>
      </c>
      <c r="C4" s="5">
        <v>400</v>
      </c>
      <c r="D4" s="5">
        <v>300</v>
      </c>
      <c r="E4" s="5">
        <v>225</v>
      </c>
      <c r="F4" s="5">
        <v>325</v>
      </c>
      <c r="G4" s="5">
        <v>100</v>
      </c>
      <c r="H4" s="32" t="s">
        <v>105</v>
      </c>
      <c r="I4" s="5"/>
      <c r="J4" s="6"/>
    </row>
    <row r="5" spans="1:10" ht="15.75" thickBot="1" x14ac:dyDescent="0.3">
      <c r="A5" s="4" t="s">
        <v>101</v>
      </c>
      <c r="B5" s="5">
        <v>150</v>
      </c>
      <c r="C5" s="5">
        <v>225</v>
      </c>
      <c r="D5" s="5">
        <v>250</v>
      </c>
      <c r="E5" s="5">
        <v>500</v>
      </c>
      <c r="F5" s="5">
        <v>400</v>
      </c>
      <c r="G5" s="5">
        <v>200</v>
      </c>
      <c r="H5" s="33">
        <f>SUMPRODUCT(B4:G4,B5:G5)</f>
        <v>517500</v>
      </c>
      <c r="I5" s="5"/>
      <c r="J5" s="6"/>
    </row>
    <row r="6" spans="1:10" ht="15.75" thickTop="1" x14ac:dyDescent="0.25">
      <c r="A6" s="4" t="s">
        <v>102</v>
      </c>
      <c r="B6" s="5">
        <v>600</v>
      </c>
      <c r="C6" s="5">
        <v>400</v>
      </c>
      <c r="D6" s="5">
        <v>300</v>
      </c>
      <c r="E6" s="5">
        <v>225</v>
      </c>
      <c r="F6" s="5">
        <v>325</v>
      </c>
      <c r="G6" s="5">
        <v>100</v>
      </c>
      <c r="H6" s="5"/>
      <c r="I6" s="5"/>
      <c r="J6" s="6"/>
    </row>
    <row r="7" spans="1:10" x14ac:dyDescent="0.25">
      <c r="A7" s="4" t="s">
        <v>103</v>
      </c>
      <c r="B7" s="5">
        <v>40</v>
      </c>
      <c r="C7" s="5">
        <v>34</v>
      </c>
      <c r="D7" s="5">
        <v>15</v>
      </c>
      <c r="E7" s="5">
        <v>12</v>
      </c>
      <c r="F7" s="5">
        <v>20</v>
      </c>
      <c r="G7" s="5">
        <v>25</v>
      </c>
      <c r="H7" s="5"/>
      <c r="I7" s="5"/>
      <c r="J7" s="6"/>
    </row>
    <row r="8" spans="1:10" x14ac:dyDescent="0.25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23.25" x14ac:dyDescent="0.35">
      <c r="A9" s="35" t="s">
        <v>48</v>
      </c>
      <c r="B9" s="5"/>
      <c r="C9" s="5"/>
      <c r="D9" s="5"/>
      <c r="E9" s="5"/>
      <c r="F9" s="5"/>
      <c r="G9" s="5"/>
      <c r="H9" s="5" t="s">
        <v>31</v>
      </c>
      <c r="I9" s="5"/>
      <c r="J9" s="6"/>
    </row>
    <row r="10" spans="1:10" x14ac:dyDescent="0.25">
      <c r="A10" s="4" t="s">
        <v>97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f>SUMPRODUCT($B$4:$G$4,B10:G10)</f>
        <v>1950</v>
      </c>
      <c r="I10" s="5" t="s">
        <v>13</v>
      </c>
      <c r="J10" s="6">
        <v>1200000</v>
      </c>
    </row>
    <row r="11" spans="1:10" x14ac:dyDescent="0.25">
      <c r="A11" s="4" t="s">
        <v>98</v>
      </c>
      <c r="B11" s="5">
        <v>1</v>
      </c>
      <c r="C11" s="5">
        <v>1</v>
      </c>
      <c r="D11" s="5"/>
      <c r="E11" s="5"/>
      <c r="F11" s="5"/>
      <c r="G11" s="5"/>
      <c r="H11" s="5">
        <f t="shared" ref="H11:H20" si="0">SUMPRODUCT($B$4:$G$4,B11:G11)</f>
        <v>1000</v>
      </c>
      <c r="I11" s="5" t="s">
        <v>13</v>
      </c>
      <c r="J11" s="6">
        <v>620000</v>
      </c>
    </row>
    <row r="12" spans="1:10" x14ac:dyDescent="0.25">
      <c r="A12" s="4" t="s">
        <v>99</v>
      </c>
      <c r="B12" s="5"/>
      <c r="C12" s="5"/>
      <c r="D12" s="5">
        <v>1</v>
      </c>
      <c r="E12" s="5">
        <v>1</v>
      </c>
      <c r="F12" s="5"/>
      <c r="G12" s="5"/>
      <c r="H12" s="5">
        <f t="shared" si="0"/>
        <v>525</v>
      </c>
      <c r="I12" s="5" t="s">
        <v>13</v>
      </c>
      <c r="J12" s="6">
        <v>400000</v>
      </c>
    </row>
    <row r="13" spans="1:10" x14ac:dyDescent="0.25">
      <c r="A13" s="4" t="s">
        <v>100</v>
      </c>
      <c r="B13" s="5"/>
      <c r="C13" s="5"/>
      <c r="D13" s="5"/>
      <c r="E13" s="5"/>
      <c r="F13" s="5">
        <v>1</v>
      </c>
      <c r="G13" s="5">
        <v>1</v>
      </c>
      <c r="H13" s="5">
        <f t="shared" si="0"/>
        <v>425</v>
      </c>
      <c r="I13" s="5" t="s">
        <v>13</v>
      </c>
      <c r="J13" s="6">
        <v>275000</v>
      </c>
    </row>
    <row r="14" spans="1:10" x14ac:dyDescent="0.25">
      <c r="A14" s="4"/>
      <c r="B14" s="5"/>
      <c r="C14" s="5"/>
      <c r="D14" s="5"/>
      <c r="E14" s="5"/>
      <c r="F14" s="5"/>
      <c r="G14" s="5"/>
      <c r="H14" s="5"/>
      <c r="I14" s="5"/>
      <c r="J14" s="6" t="s">
        <v>102</v>
      </c>
    </row>
    <row r="15" spans="1:10" x14ac:dyDescent="0.25">
      <c r="A15" s="4" t="s">
        <v>91</v>
      </c>
      <c r="B15" s="5">
        <v>1</v>
      </c>
      <c r="C15" s="5"/>
      <c r="D15" s="5"/>
      <c r="E15" s="5"/>
      <c r="F15" s="5"/>
      <c r="G15" s="5"/>
      <c r="H15" s="5">
        <f t="shared" si="0"/>
        <v>600</v>
      </c>
      <c r="I15" s="5" t="s">
        <v>13</v>
      </c>
      <c r="J15" s="6">
        <v>600</v>
      </c>
    </row>
    <row r="16" spans="1:10" x14ac:dyDescent="0.25">
      <c r="A16" s="4" t="s">
        <v>92</v>
      </c>
      <c r="B16" s="5"/>
      <c r="C16" s="5">
        <v>1</v>
      </c>
      <c r="D16" s="5"/>
      <c r="E16" s="5"/>
      <c r="F16" s="5"/>
      <c r="G16" s="5"/>
      <c r="H16" s="5">
        <f t="shared" si="0"/>
        <v>400</v>
      </c>
      <c r="I16" s="5" t="s">
        <v>13</v>
      </c>
      <c r="J16" s="6">
        <v>400</v>
      </c>
    </row>
    <row r="17" spans="1:10" x14ac:dyDescent="0.25">
      <c r="A17" s="4" t="s">
        <v>93</v>
      </c>
      <c r="B17" s="5"/>
      <c r="C17" s="5"/>
      <c r="D17" s="5">
        <v>1</v>
      </c>
      <c r="E17" s="5"/>
      <c r="F17" s="5"/>
      <c r="G17" s="5"/>
      <c r="H17" s="5">
        <f t="shared" si="0"/>
        <v>300</v>
      </c>
      <c r="I17" s="5" t="s">
        <v>13</v>
      </c>
      <c r="J17" s="6">
        <v>300</v>
      </c>
    </row>
    <row r="18" spans="1:10" x14ac:dyDescent="0.25">
      <c r="A18" s="4" t="s">
        <v>94</v>
      </c>
      <c r="B18" s="5"/>
      <c r="C18" s="5"/>
      <c r="D18" s="5"/>
      <c r="E18" s="5">
        <v>1</v>
      </c>
      <c r="F18" s="5"/>
      <c r="G18" s="5"/>
      <c r="H18" s="5">
        <f t="shared" si="0"/>
        <v>225</v>
      </c>
      <c r="I18" s="5" t="s">
        <v>13</v>
      </c>
      <c r="J18" s="6">
        <v>225</v>
      </c>
    </row>
    <row r="19" spans="1:10" x14ac:dyDescent="0.25">
      <c r="A19" s="4" t="s">
        <v>95</v>
      </c>
      <c r="B19" s="5"/>
      <c r="C19" s="5"/>
      <c r="D19" s="5"/>
      <c r="E19" s="5"/>
      <c r="F19" s="5">
        <v>1</v>
      </c>
      <c r="G19" s="5"/>
      <c r="H19" s="5">
        <f t="shared" si="0"/>
        <v>325</v>
      </c>
      <c r="I19" s="5" t="s">
        <v>13</v>
      </c>
      <c r="J19" s="6">
        <v>325</v>
      </c>
    </row>
    <row r="20" spans="1:10" x14ac:dyDescent="0.25">
      <c r="A20" s="4" t="s">
        <v>96</v>
      </c>
      <c r="B20" s="5"/>
      <c r="C20" s="5"/>
      <c r="D20" s="5"/>
      <c r="E20" s="5"/>
      <c r="F20" s="5"/>
      <c r="G20" s="5">
        <v>1</v>
      </c>
      <c r="H20" s="5">
        <f t="shared" si="0"/>
        <v>100</v>
      </c>
      <c r="I20" s="5" t="s">
        <v>13</v>
      </c>
      <c r="J20" s="6">
        <v>100</v>
      </c>
    </row>
    <row r="21" spans="1:10" x14ac:dyDescent="0.25">
      <c r="A21" s="4"/>
      <c r="B21" s="5"/>
      <c r="C21" s="5"/>
      <c r="D21" s="5"/>
      <c r="E21" s="5"/>
      <c r="F21" s="5"/>
      <c r="G21" s="5"/>
      <c r="H21" s="5" t="s">
        <v>104</v>
      </c>
      <c r="I21" s="5"/>
      <c r="J21" s="6"/>
    </row>
    <row r="22" spans="1:10" ht="15.75" thickBot="1" x14ac:dyDescent="0.3">
      <c r="A22" s="7"/>
      <c r="B22" s="8">
        <f>PRODUCT(B4,B7)</f>
        <v>24000</v>
      </c>
      <c r="C22" s="8">
        <f t="shared" ref="C22:G22" si="1">PRODUCT(C4,C7)</f>
        <v>13600</v>
      </c>
      <c r="D22" s="8">
        <f t="shared" si="1"/>
        <v>4500</v>
      </c>
      <c r="E22" s="8">
        <f t="shared" si="1"/>
        <v>2700</v>
      </c>
      <c r="F22" s="8">
        <f t="shared" si="1"/>
        <v>6500</v>
      </c>
      <c r="G22" s="8">
        <f t="shared" si="1"/>
        <v>2500</v>
      </c>
      <c r="H22" s="8">
        <f>SUM(B22:G22)/H10</f>
        <v>27.589743589743591</v>
      </c>
      <c r="I22" s="8" t="s">
        <v>14</v>
      </c>
      <c r="J22" s="9">
        <v>27</v>
      </c>
    </row>
    <row r="23" spans="1:10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zoomScale="85" zoomScaleNormal="85" workbookViewId="0">
      <selection activeCell="D23" sqref="D23"/>
    </sheetView>
  </sheetViews>
  <sheetFormatPr defaultRowHeight="15" x14ac:dyDescent="0.25"/>
  <cols>
    <col min="1" max="1" width="21.140625" customWidth="1"/>
    <col min="2" max="2" width="12.85546875" customWidth="1"/>
    <col min="7" max="7" width="12" customWidth="1"/>
    <col min="11" max="11" width="9.7109375" customWidth="1"/>
  </cols>
  <sheetData>
    <row r="1" spans="1:11" x14ac:dyDescent="0.25">
      <c r="A1" t="s">
        <v>106</v>
      </c>
    </row>
    <row r="3" spans="1:11" x14ac:dyDescent="0.25">
      <c r="A3" t="s">
        <v>25</v>
      </c>
      <c r="B3" t="s">
        <v>107</v>
      </c>
      <c r="C3" t="s">
        <v>108</v>
      </c>
      <c r="D3" t="s">
        <v>109</v>
      </c>
      <c r="E3" t="s">
        <v>110</v>
      </c>
      <c r="F3" t="s">
        <v>111</v>
      </c>
      <c r="G3" t="s">
        <v>31</v>
      </c>
      <c r="I3" t="s">
        <v>117</v>
      </c>
      <c r="K3" t="s">
        <v>23</v>
      </c>
    </row>
    <row r="4" spans="1:11" x14ac:dyDescent="0.25">
      <c r="A4">
        <v>1</v>
      </c>
      <c r="B4">
        <v>0</v>
      </c>
      <c r="C4">
        <v>140</v>
      </c>
      <c r="D4">
        <v>0</v>
      </c>
      <c r="E4">
        <v>201</v>
      </c>
      <c r="F4">
        <v>0</v>
      </c>
      <c r="G4" t="s">
        <v>107</v>
      </c>
      <c r="H4" t="s">
        <v>13</v>
      </c>
      <c r="I4">
        <v>2000</v>
      </c>
      <c r="K4" t="s">
        <v>105</v>
      </c>
    </row>
    <row r="5" spans="1:11" x14ac:dyDescent="0.25">
      <c r="A5">
        <v>2</v>
      </c>
      <c r="B5">
        <v>0</v>
      </c>
      <c r="C5">
        <v>0</v>
      </c>
      <c r="D5">
        <v>113</v>
      </c>
      <c r="E5">
        <v>85</v>
      </c>
      <c r="F5">
        <v>27</v>
      </c>
      <c r="G5" t="s">
        <v>108</v>
      </c>
      <c r="H5" t="s">
        <v>13</v>
      </c>
      <c r="I5">
        <v>1600</v>
      </c>
      <c r="K5">
        <f>SUMPRODUCT(B9:F9,B12:F12-B11:F11)</f>
        <v>2060000</v>
      </c>
    </row>
    <row r="6" spans="1:11" x14ac:dyDescent="0.25">
      <c r="A6">
        <v>3</v>
      </c>
      <c r="B6">
        <v>0</v>
      </c>
      <c r="C6">
        <v>0</v>
      </c>
      <c r="D6">
        <v>506</v>
      </c>
      <c r="E6">
        <v>0</v>
      </c>
      <c r="F6">
        <v>0</v>
      </c>
      <c r="G6" t="s">
        <v>109</v>
      </c>
      <c r="H6" t="s">
        <v>13</v>
      </c>
      <c r="I6">
        <v>1000</v>
      </c>
    </row>
    <row r="7" spans="1:11" x14ac:dyDescent="0.25">
      <c r="A7">
        <v>4</v>
      </c>
      <c r="B7">
        <v>1</v>
      </c>
      <c r="C7">
        <v>0</v>
      </c>
      <c r="D7">
        <v>381</v>
      </c>
      <c r="E7">
        <v>714</v>
      </c>
      <c r="F7">
        <v>0</v>
      </c>
      <c r="G7" t="s">
        <v>110</v>
      </c>
      <c r="H7" t="s">
        <v>13</v>
      </c>
      <c r="I7">
        <v>1000</v>
      </c>
    </row>
    <row r="8" spans="1:11" x14ac:dyDescent="0.25">
      <c r="A8">
        <v>5</v>
      </c>
      <c r="B8">
        <v>1999</v>
      </c>
      <c r="C8">
        <v>1460</v>
      </c>
      <c r="D8">
        <v>0</v>
      </c>
      <c r="E8">
        <v>0</v>
      </c>
      <c r="F8">
        <v>573</v>
      </c>
      <c r="G8" t="s">
        <v>111</v>
      </c>
      <c r="H8" t="s">
        <v>13</v>
      </c>
      <c r="I8">
        <v>600</v>
      </c>
    </row>
    <row r="9" spans="1:11" x14ac:dyDescent="0.25">
      <c r="A9" t="s">
        <v>31</v>
      </c>
      <c r="B9">
        <f>SUM(B4:B8)</f>
        <v>2000</v>
      </c>
      <c r="C9">
        <f t="shared" ref="C9:F9" si="0">SUM(C4:C8)</f>
        <v>1600</v>
      </c>
      <c r="D9">
        <f t="shared" si="0"/>
        <v>1000</v>
      </c>
      <c r="E9">
        <f t="shared" si="0"/>
        <v>1000</v>
      </c>
      <c r="F9">
        <f t="shared" si="0"/>
        <v>600</v>
      </c>
    </row>
    <row r="10" spans="1:11" x14ac:dyDescent="0.25">
      <c r="A10" t="s">
        <v>112</v>
      </c>
      <c r="B10">
        <v>2000</v>
      </c>
      <c r="C10">
        <v>1600</v>
      </c>
      <c r="D10">
        <v>1000</v>
      </c>
      <c r="E10">
        <v>1000</v>
      </c>
      <c r="F10">
        <v>600</v>
      </c>
    </row>
    <row r="11" spans="1:11" x14ac:dyDescent="0.25">
      <c r="A11" t="s">
        <v>113</v>
      </c>
      <c r="B11">
        <v>700</v>
      </c>
      <c r="C11">
        <v>600</v>
      </c>
      <c r="D11">
        <v>1000</v>
      </c>
      <c r="E11">
        <v>1600</v>
      </c>
      <c r="F11">
        <v>1300</v>
      </c>
    </row>
    <row r="12" spans="1:11" x14ac:dyDescent="0.25">
      <c r="A12" t="s">
        <v>114</v>
      </c>
      <c r="B12">
        <v>1000</v>
      </c>
      <c r="C12">
        <v>800</v>
      </c>
      <c r="D12">
        <v>1500</v>
      </c>
      <c r="E12">
        <v>2000</v>
      </c>
      <c r="F12">
        <v>1700</v>
      </c>
    </row>
    <row r="13" spans="1:11" x14ac:dyDescent="0.25">
      <c r="A13" t="s">
        <v>115</v>
      </c>
      <c r="B13">
        <v>1E-3</v>
      </c>
      <c r="C13">
        <v>2.5000000000000001E-3</v>
      </c>
      <c r="D13">
        <v>0.03</v>
      </c>
      <c r="E13">
        <v>0.04</v>
      </c>
      <c r="F13">
        <v>2.5000000000000001E-2</v>
      </c>
    </row>
    <row r="14" spans="1:11" x14ac:dyDescent="0.25">
      <c r="A14" t="s">
        <v>85</v>
      </c>
      <c r="B14">
        <v>0.3</v>
      </c>
      <c r="C14">
        <v>0.5</v>
      </c>
      <c r="D14">
        <v>1</v>
      </c>
      <c r="E14">
        <v>1</v>
      </c>
      <c r="F14">
        <v>1</v>
      </c>
    </row>
    <row r="16" spans="1:11" x14ac:dyDescent="0.25">
      <c r="A16" t="s">
        <v>84</v>
      </c>
      <c r="G16" t="s">
        <v>118</v>
      </c>
      <c r="I16" t="s">
        <v>54</v>
      </c>
    </row>
    <row r="17" spans="1:9" x14ac:dyDescent="0.25">
      <c r="A17" s="36">
        <v>1</v>
      </c>
      <c r="B17">
        <f>PRODUCT(B4,$B$14)</f>
        <v>0</v>
      </c>
      <c r="C17">
        <f>PRODUCT(C4,$C$14)</f>
        <v>70</v>
      </c>
      <c r="D17">
        <f>PRODUCT(D4,$D$14)</f>
        <v>0</v>
      </c>
      <c r="E17">
        <f>PRODUCT(E4,$E$14)</f>
        <v>201</v>
      </c>
      <c r="F17">
        <f>PRODUCT(F4,$F$14)</f>
        <v>0</v>
      </c>
      <c r="G17">
        <f>SUM(B17:F17)</f>
        <v>271</v>
      </c>
      <c r="H17" t="s">
        <v>13</v>
      </c>
      <c r="I17">
        <v>4000</v>
      </c>
    </row>
    <row r="18" spans="1:9" x14ac:dyDescent="0.25">
      <c r="A18" s="36">
        <v>2</v>
      </c>
      <c r="B18">
        <f t="shared" ref="B18:B21" si="1">PRODUCT(B5,$B$14)</f>
        <v>0</v>
      </c>
      <c r="C18">
        <f t="shared" ref="C18:C21" si="2">PRODUCT(C5,$C$14)</f>
        <v>0</v>
      </c>
      <c r="D18">
        <f t="shared" ref="D18:D21" si="3">PRODUCT(D5,$D$14)</f>
        <v>113</v>
      </c>
      <c r="E18">
        <f t="shared" ref="E18:E21" si="4">PRODUCT(E5,$E$14)</f>
        <v>85</v>
      </c>
      <c r="F18">
        <f t="shared" ref="F18:F21" si="5">PRODUCT(F5,$F$14)</f>
        <v>27</v>
      </c>
      <c r="G18">
        <f t="shared" ref="G18:G21" si="6">SUM(B18:F18)</f>
        <v>225</v>
      </c>
      <c r="H18" t="s">
        <v>13</v>
      </c>
      <c r="I18">
        <v>4000</v>
      </c>
    </row>
    <row r="19" spans="1:9" x14ac:dyDescent="0.25">
      <c r="A19" s="36">
        <v>3</v>
      </c>
      <c r="B19">
        <f t="shared" si="1"/>
        <v>0</v>
      </c>
      <c r="C19">
        <f t="shared" si="2"/>
        <v>0</v>
      </c>
      <c r="D19">
        <f t="shared" si="3"/>
        <v>506</v>
      </c>
      <c r="E19">
        <f t="shared" si="4"/>
        <v>0</v>
      </c>
      <c r="F19">
        <f t="shared" si="5"/>
        <v>0</v>
      </c>
      <c r="G19">
        <f t="shared" si="6"/>
        <v>506</v>
      </c>
      <c r="H19" t="s">
        <v>13</v>
      </c>
      <c r="I19">
        <v>4000</v>
      </c>
    </row>
    <row r="20" spans="1:9" x14ac:dyDescent="0.25">
      <c r="A20" s="36">
        <v>4</v>
      </c>
      <c r="B20">
        <f t="shared" si="1"/>
        <v>0.3</v>
      </c>
      <c r="C20">
        <f t="shared" si="2"/>
        <v>0</v>
      </c>
      <c r="D20">
        <f t="shared" si="3"/>
        <v>381</v>
      </c>
      <c r="E20">
        <f t="shared" si="4"/>
        <v>714</v>
      </c>
      <c r="F20">
        <f t="shared" si="5"/>
        <v>0</v>
      </c>
      <c r="G20">
        <f t="shared" si="6"/>
        <v>1095.3</v>
      </c>
      <c r="H20" t="s">
        <v>13</v>
      </c>
      <c r="I20">
        <v>4000</v>
      </c>
    </row>
    <row r="21" spans="1:9" x14ac:dyDescent="0.25">
      <c r="A21" s="36">
        <v>5</v>
      </c>
      <c r="B21">
        <f t="shared" si="1"/>
        <v>599.69999999999993</v>
      </c>
      <c r="C21">
        <f t="shared" si="2"/>
        <v>730</v>
      </c>
      <c r="D21">
        <f t="shared" si="3"/>
        <v>0</v>
      </c>
      <c r="E21">
        <f t="shared" si="4"/>
        <v>0</v>
      </c>
      <c r="F21">
        <f t="shared" si="5"/>
        <v>573</v>
      </c>
      <c r="G21">
        <f t="shared" si="6"/>
        <v>1902.6999999999998</v>
      </c>
      <c r="H21" t="s">
        <v>13</v>
      </c>
      <c r="I21">
        <v>4000</v>
      </c>
    </row>
    <row r="22" spans="1:9" x14ac:dyDescent="0.25">
      <c r="I22" t="s">
        <v>119</v>
      </c>
    </row>
    <row r="23" spans="1:9" x14ac:dyDescent="0.25">
      <c r="A23" s="36">
        <v>2</v>
      </c>
      <c r="B23">
        <f>PRODUCT(B5,$B$13)</f>
        <v>0</v>
      </c>
      <c r="C23">
        <f>PRODUCT(C5,$C$13)</f>
        <v>0</v>
      </c>
      <c r="D23">
        <f>PRODUCT(D5,$D$13)</f>
        <v>3.3899999999999997</v>
      </c>
      <c r="E23">
        <f>PRODUCT(E5,$E$13)</f>
        <v>3.4</v>
      </c>
      <c r="F23">
        <f>PRODUCT(F5,$F$13)</f>
        <v>0.67500000000000004</v>
      </c>
      <c r="G23">
        <f>SUM(B23:F23)</f>
        <v>7.464999999999999</v>
      </c>
      <c r="H23" t="s">
        <v>13</v>
      </c>
      <c r="I23">
        <v>80</v>
      </c>
    </row>
    <row r="24" spans="1:9" x14ac:dyDescent="0.25">
      <c r="A24" s="36">
        <v>3</v>
      </c>
      <c r="B24">
        <f t="shared" ref="B24:G24" si="7">PRODUCT(B6,$B$13)</f>
        <v>0</v>
      </c>
      <c r="C24">
        <f t="shared" ref="C24:C26" si="8">PRODUCT(C6,$C$13)</f>
        <v>0</v>
      </c>
      <c r="D24">
        <f t="shared" ref="D24:D26" si="9">PRODUCT(D6,$D$13)</f>
        <v>15.18</v>
      </c>
      <c r="E24">
        <f t="shared" ref="E24:E26" si="10">PRODUCT(E6,$E$13)</f>
        <v>0</v>
      </c>
      <c r="F24">
        <f t="shared" ref="F24:F26" si="11">PRODUCT(F6,$F$13)</f>
        <v>0</v>
      </c>
      <c r="G24">
        <f t="shared" ref="G24:G26" si="12">SUM(B24:F24)</f>
        <v>15.18</v>
      </c>
      <c r="H24" t="s">
        <v>13</v>
      </c>
      <c r="I24">
        <v>60</v>
      </c>
    </row>
    <row r="25" spans="1:9" x14ac:dyDescent="0.25">
      <c r="A25" s="36">
        <v>4</v>
      </c>
      <c r="B25">
        <f t="shared" ref="B25:G25" si="13">PRODUCT(B7,$B$13)</f>
        <v>1E-3</v>
      </c>
      <c r="C25">
        <f t="shared" si="8"/>
        <v>0</v>
      </c>
      <c r="D25">
        <f t="shared" si="9"/>
        <v>11.43</v>
      </c>
      <c r="E25">
        <f t="shared" si="10"/>
        <v>28.560000000000002</v>
      </c>
      <c r="F25">
        <f t="shared" si="11"/>
        <v>0</v>
      </c>
      <c r="G25">
        <f t="shared" si="12"/>
        <v>39.991</v>
      </c>
      <c r="H25" t="s">
        <v>13</v>
      </c>
      <c r="I25">
        <v>40</v>
      </c>
    </row>
    <row r="26" spans="1:9" x14ac:dyDescent="0.25">
      <c r="A26" s="36">
        <v>5</v>
      </c>
      <c r="B26">
        <f t="shared" ref="B26:G26" si="14">PRODUCT(B8,$B$13)</f>
        <v>1.9990000000000001</v>
      </c>
      <c r="C26">
        <f t="shared" si="8"/>
        <v>3.65</v>
      </c>
      <c r="D26">
        <f t="shared" si="9"/>
        <v>0</v>
      </c>
      <c r="E26">
        <f t="shared" si="10"/>
        <v>0</v>
      </c>
      <c r="F26">
        <f t="shared" si="11"/>
        <v>14.325000000000001</v>
      </c>
      <c r="G26">
        <f t="shared" si="12"/>
        <v>19.974</v>
      </c>
      <c r="H26" t="s">
        <v>13</v>
      </c>
      <c r="I26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B16" sqref="B16"/>
    </sheetView>
  </sheetViews>
  <sheetFormatPr defaultRowHeight="15" x14ac:dyDescent="0.25"/>
  <cols>
    <col min="1" max="1" width="24.28515625" customWidth="1"/>
    <col min="5" max="5" width="10.7109375" customWidth="1"/>
    <col min="8" max="8" width="17" customWidth="1"/>
  </cols>
  <sheetData>
    <row r="1" spans="1:8" x14ac:dyDescent="0.25">
      <c r="A1" t="s">
        <v>120</v>
      </c>
    </row>
    <row r="3" spans="1:8" ht="23.25" x14ac:dyDescent="0.35">
      <c r="A3" s="37" t="s">
        <v>25</v>
      </c>
    </row>
    <row r="4" spans="1:8" x14ac:dyDescent="0.25">
      <c r="A4" t="s">
        <v>126</v>
      </c>
      <c r="B4">
        <v>1</v>
      </c>
      <c r="C4">
        <v>2</v>
      </c>
      <c r="D4">
        <v>3</v>
      </c>
      <c r="E4">
        <v>4</v>
      </c>
      <c r="F4" t="s">
        <v>31</v>
      </c>
      <c r="H4" t="s">
        <v>129</v>
      </c>
    </row>
    <row r="5" spans="1:8" x14ac:dyDescent="0.25">
      <c r="A5" t="s">
        <v>121</v>
      </c>
      <c r="B5">
        <v>8000</v>
      </c>
      <c r="C5">
        <v>0</v>
      </c>
      <c r="D5">
        <v>0</v>
      </c>
      <c r="E5">
        <v>0</v>
      </c>
      <c r="F5">
        <f>SUM(B5:E5)</f>
        <v>8000</v>
      </c>
      <c r="G5" t="s">
        <v>13</v>
      </c>
      <c r="H5">
        <v>100000</v>
      </c>
    </row>
    <row r="6" spans="1:8" x14ac:dyDescent="0.25">
      <c r="A6" t="s">
        <v>122</v>
      </c>
      <c r="B6">
        <v>77228</v>
      </c>
      <c r="C6">
        <v>0</v>
      </c>
      <c r="D6">
        <v>25842</v>
      </c>
      <c r="E6">
        <v>46930</v>
      </c>
      <c r="F6">
        <f t="shared" ref="F6:F7" si="0">SUM(B6:E6)</f>
        <v>150000</v>
      </c>
      <c r="G6" t="s">
        <v>13</v>
      </c>
      <c r="H6">
        <v>150000</v>
      </c>
    </row>
    <row r="7" spans="1:8" x14ac:dyDescent="0.25">
      <c r="A7" t="s">
        <v>123</v>
      </c>
      <c r="B7">
        <v>74772</v>
      </c>
      <c r="C7">
        <v>0</v>
      </c>
      <c r="D7">
        <v>4158</v>
      </c>
      <c r="E7">
        <v>3070</v>
      </c>
      <c r="F7">
        <f t="shared" si="0"/>
        <v>82000</v>
      </c>
      <c r="G7" t="s">
        <v>13</v>
      </c>
      <c r="H7">
        <v>120000</v>
      </c>
    </row>
    <row r="8" spans="1:8" x14ac:dyDescent="0.25">
      <c r="A8" t="s">
        <v>127</v>
      </c>
      <c r="B8">
        <f>SUM(B5:B7)/B13</f>
        <v>4000</v>
      </c>
      <c r="C8">
        <f>SUM(C5:C7)/C13</f>
        <v>0</v>
      </c>
      <c r="D8">
        <f>SUM(D5:D7)/D13</f>
        <v>500</v>
      </c>
      <c r="E8">
        <f>SUM(E5:E7)/E13</f>
        <v>1000</v>
      </c>
    </row>
    <row r="9" spans="1:8" x14ac:dyDescent="0.25">
      <c r="B9" t="s">
        <v>13</v>
      </c>
      <c r="C9" t="s">
        <v>13</v>
      </c>
      <c r="D9" t="s">
        <v>13</v>
      </c>
      <c r="E9" t="s">
        <v>13</v>
      </c>
    </row>
    <row r="10" spans="1:8" x14ac:dyDescent="0.25">
      <c r="B10">
        <v>4000</v>
      </c>
      <c r="C10">
        <v>3000</v>
      </c>
      <c r="D10">
        <v>2000</v>
      </c>
      <c r="E10">
        <v>1000</v>
      </c>
    </row>
    <row r="12" spans="1:8" x14ac:dyDescent="0.25">
      <c r="A12" t="s">
        <v>124</v>
      </c>
      <c r="B12">
        <v>70</v>
      </c>
      <c r="C12">
        <v>50</v>
      </c>
      <c r="D12">
        <v>60</v>
      </c>
      <c r="E12">
        <v>80</v>
      </c>
    </row>
    <row r="13" spans="1:8" x14ac:dyDescent="0.25">
      <c r="A13" t="s">
        <v>125</v>
      </c>
      <c r="B13">
        <v>40</v>
      </c>
      <c r="C13">
        <v>25</v>
      </c>
      <c r="D13">
        <v>60</v>
      </c>
      <c r="E13">
        <v>50</v>
      </c>
    </row>
    <row r="15" spans="1:8" ht="23.25" x14ac:dyDescent="0.35">
      <c r="A15" s="37" t="s">
        <v>23</v>
      </c>
    </row>
    <row r="16" spans="1:8" x14ac:dyDescent="0.25">
      <c r="A16" t="s">
        <v>105</v>
      </c>
      <c r="B16">
        <f>SUMPRODUCT(B8:E8,B12:E12)</f>
        <v>390000</v>
      </c>
    </row>
    <row r="18" spans="1:10" x14ac:dyDescent="0.25">
      <c r="A18" t="s">
        <v>128</v>
      </c>
      <c r="F18" t="s">
        <v>31</v>
      </c>
      <c r="H18" t="s">
        <v>130</v>
      </c>
    </row>
    <row r="19" spans="1:10" x14ac:dyDescent="0.25">
      <c r="A19" t="s">
        <v>121</v>
      </c>
      <c r="B19">
        <f>B5/B13</f>
        <v>200</v>
      </c>
      <c r="C19">
        <f t="shared" ref="C19:E19" si="1">C5/C13</f>
        <v>0</v>
      </c>
      <c r="D19">
        <f t="shared" si="1"/>
        <v>0</v>
      </c>
      <c r="E19">
        <f t="shared" si="1"/>
        <v>0</v>
      </c>
      <c r="F19">
        <f t="shared" ref="F19:F21" si="2">SUM(B19:E19)</f>
        <v>200</v>
      </c>
      <c r="G19" t="s">
        <v>13</v>
      </c>
      <c r="H19">
        <v>3000</v>
      </c>
    </row>
    <row r="20" spans="1:10" x14ac:dyDescent="0.25">
      <c r="A20" t="s">
        <v>122</v>
      </c>
      <c r="B20">
        <f>B6/B13</f>
        <v>1930.7</v>
      </c>
      <c r="C20">
        <f>C6/C13</f>
        <v>0</v>
      </c>
      <c r="D20">
        <f>D6/D13</f>
        <v>430.7</v>
      </c>
      <c r="E20">
        <f>E6/E13</f>
        <v>938.6</v>
      </c>
      <c r="F20">
        <f t="shared" si="2"/>
        <v>3300</v>
      </c>
      <c r="G20" t="s">
        <v>13</v>
      </c>
      <c r="H20">
        <v>5000</v>
      </c>
      <c r="I20">
        <v>0.4</v>
      </c>
      <c r="J20">
        <v>0.6</v>
      </c>
    </row>
    <row r="21" spans="1:10" x14ac:dyDescent="0.25">
      <c r="A21" t="s">
        <v>123</v>
      </c>
      <c r="B21">
        <f>B7/B13</f>
        <v>1869.3</v>
      </c>
      <c r="C21">
        <f>C7/C13</f>
        <v>0</v>
      </c>
      <c r="D21">
        <f>D7/D13</f>
        <v>69.3</v>
      </c>
      <c r="E21">
        <f>E7/E13</f>
        <v>61.4</v>
      </c>
      <c r="F21">
        <f t="shared" si="2"/>
        <v>2000</v>
      </c>
      <c r="G21" t="s">
        <v>13</v>
      </c>
      <c r="H21">
        <v>2000</v>
      </c>
      <c r="I21">
        <v>0.1</v>
      </c>
    </row>
    <row r="22" spans="1:10" x14ac:dyDescent="0.25">
      <c r="E22" t="s">
        <v>131</v>
      </c>
      <c r="F22">
        <f>SUM(F19:F21)</f>
        <v>5500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12</vt:i4>
      </vt:variant>
    </vt:vector>
  </HeadingPairs>
  <TitlesOfParts>
    <vt:vector size="12" baseType="lpstr">
      <vt:lpstr>e2.2</vt:lpstr>
      <vt:lpstr>e2.3</vt:lpstr>
      <vt:lpstr>e2.4</vt:lpstr>
      <vt:lpstr>e2.5</vt:lpstr>
      <vt:lpstr>e2.6</vt:lpstr>
      <vt:lpstr>e2.7</vt:lpstr>
      <vt:lpstr>e2.8</vt:lpstr>
      <vt:lpstr>e2.9</vt:lpstr>
      <vt:lpstr>e2.10</vt:lpstr>
      <vt:lpstr>e2.11</vt:lpstr>
      <vt:lpstr>e2.12</vt:lpstr>
      <vt:lpstr>2.16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2016-04-28T17:34:05Z</dcterms:modified>
</cp:coreProperties>
</file>