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.001 Career\Microsoft(Risk Assessment)\"/>
    </mc:Choice>
  </mc:AlternateContent>
  <xr:revisionPtr revIDLastSave="0" documentId="8_{0B2D95D1-4EC5-4614-81A5-649850A0CA51}" xr6:coauthVersionLast="47" xr6:coauthVersionMax="47" xr10:uidLastSave="{00000000-0000-0000-0000-000000000000}"/>
  <bookViews>
    <workbookView xWindow="-110" yWindow="-110" windowWidth="19420" windowHeight="10300" xr2:uid="{18E32821-7E83-4AF0-BC16-0B16FDBCA9E0}"/>
  </bookViews>
  <sheets>
    <sheet name="CA1 Calculation" sheetId="2" r:id="rId1"/>
    <sheet name="Competitor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" i="2" l="1"/>
  <c r="Q6" i="2"/>
  <c r="D21" i="2"/>
  <c r="H21" i="2" s="1"/>
  <c r="R5" i="2"/>
  <c r="Q5" i="2"/>
  <c r="R4" i="2"/>
  <c r="Q4" i="2"/>
  <c r="K11" i="2"/>
  <c r="M11" i="2"/>
  <c r="F21" i="2"/>
  <c r="F20" i="2"/>
  <c r="D20" i="2"/>
  <c r="F19" i="2"/>
  <c r="D19" i="2"/>
  <c r="D18" i="2"/>
  <c r="D17" i="2"/>
  <c r="K32" i="2"/>
  <c r="J32" i="2"/>
  <c r="K25" i="2"/>
  <c r="K33" i="2" s="1"/>
  <c r="J25" i="2"/>
  <c r="L25" i="2" s="1"/>
  <c r="R21" i="2"/>
  <c r="Q21" i="2"/>
  <c r="E52" i="2"/>
  <c r="G35" i="2"/>
  <c r="G38" i="2"/>
  <c r="G39" i="2"/>
  <c r="G42" i="2"/>
  <c r="G43" i="2"/>
  <c r="G47" i="2"/>
  <c r="G48" i="2"/>
  <c r="E35" i="2"/>
  <c r="E36" i="2"/>
  <c r="E37" i="2"/>
  <c r="E38" i="2"/>
  <c r="E39" i="2"/>
  <c r="E40" i="2"/>
  <c r="E41" i="2"/>
  <c r="E42" i="2"/>
  <c r="E43" i="2"/>
  <c r="E44" i="2"/>
  <c r="E45" i="2"/>
  <c r="E47" i="2"/>
  <c r="E48" i="2"/>
  <c r="E49" i="2"/>
  <c r="E34" i="2"/>
  <c r="C35" i="2"/>
  <c r="C36" i="2"/>
  <c r="G36" i="2" s="1"/>
  <c r="C37" i="2"/>
  <c r="G37" i="2" s="1"/>
  <c r="C38" i="2"/>
  <c r="C39" i="2"/>
  <c r="C40" i="2"/>
  <c r="G40" i="2" s="1"/>
  <c r="C41" i="2"/>
  <c r="G41" i="2" s="1"/>
  <c r="C42" i="2"/>
  <c r="C43" i="2"/>
  <c r="C44" i="2"/>
  <c r="G44" i="2" s="1"/>
  <c r="C45" i="2"/>
  <c r="G45" i="2" s="1"/>
  <c r="C46" i="2"/>
  <c r="C47" i="2"/>
  <c r="C48" i="2"/>
  <c r="C49" i="2"/>
  <c r="G49" i="2" s="1"/>
  <c r="C34" i="2"/>
  <c r="G34" i="2" s="1"/>
  <c r="H28" i="2"/>
  <c r="H29" i="2"/>
  <c r="H27" i="2"/>
  <c r="R20" i="2"/>
  <c r="Q20" i="2"/>
  <c r="R19" i="2"/>
  <c r="Q19" i="2"/>
  <c r="R18" i="2"/>
  <c r="Q18" i="2"/>
  <c r="K23" i="2"/>
  <c r="J23" i="2"/>
  <c r="J33" i="2" l="1"/>
  <c r="M5" i="2"/>
  <c r="M6" i="2"/>
  <c r="M7" i="2"/>
  <c r="M8" i="2"/>
  <c r="M9" i="2"/>
  <c r="M10" i="2"/>
  <c r="M4" i="2"/>
  <c r="K5" i="2"/>
  <c r="K6" i="2"/>
  <c r="K7" i="2"/>
  <c r="K8" i="2"/>
  <c r="K9" i="2"/>
  <c r="K10" i="2"/>
  <c r="K4" i="2"/>
  <c r="F18" i="2"/>
  <c r="E18" i="2"/>
  <c r="F17" i="2"/>
  <c r="E17" i="2"/>
  <c r="E5" i="2"/>
  <c r="E6" i="2"/>
  <c r="E7" i="2"/>
  <c r="E8" i="2"/>
  <c r="E9" i="2"/>
  <c r="E10" i="2"/>
  <c r="E11" i="2"/>
  <c r="E4" i="2"/>
  <c r="C5" i="2"/>
  <c r="C6" i="2"/>
  <c r="C7" i="2"/>
  <c r="C8" i="2"/>
  <c r="C9" i="2"/>
  <c r="C10" i="2"/>
  <c r="C11" i="2"/>
  <c r="C4" i="2"/>
</calcChain>
</file>

<file path=xl/sharedStrings.xml><?xml version="1.0" encoding="utf-8"?>
<sst xmlns="http://schemas.openxmlformats.org/spreadsheetml/2006/main" count="260" uniqueCount="182">
  <si>
    <t>Acid test ratio/quick ratio</t>
  </si>
  <si>
    <t>Trade receivable days</t>
  </si>
  <si>
    <t>CAs/CLs</t>
  </si>
  <si>
    <t>TRs/Sales*365</t>
  </si>
  <si>
    <t>Current ratio</t>
  </si>
  <si>
    <t>Item</t>
  </si>
  <si>
    <t>2023 (€m)</t>
  </si>
  <si>
    <t>2023 (%)</t>
  </si>
  <si>
    <t>2022 (€m)</t>
  </si>
  <si>
    <t>2022 (%)</t>
  </si>
  <si>
    <t>2023 (% of Revenue)</t>
  </si>
  <si>
    <t>2022 (% of Revenue)</t>
  </si>
  <si>
    <t>Revenue</t>
  </si>
  <si>
    <t>Depreciation &amp; Amortization</t>
  </si>
  <si>
    <t>Operating Profit</t>
  </si>
  <si>
    <t>Common-Size Analysis: Income Statement (as a percentage of total revenue)</t>
  </si>
  <si>
    <t>Finance Costs</t>
  </si>
  <si>
    <t xml:space="preserve">Profit Before Taxation </t>
  </si>
  <si>
    <t xml:space="preserve">Income Taxes </t>
  </si>
  <si>
    <t xml:space="preserve">EBITDA </t>
  </si>
  <si>
    <t xml:space="preserve">Profit After Taxation </t>
  </si>
  <si>
    <t>Net (expense)/income recognised directly in total other comprehensive income</t>
  </si>
  <si>
    <t>Operating profit margin = Operating profit / Revenue</t>
  </si>
  <si>
    <t>Net profit margin = Net profit / Revenue</t>
  </si>
  <si>
    <t xml:space="preserve">COGS ma shi </t>
  </si>
  <si>
    <t>Data w</t>
  </si>
  <si>
    <t xml:space="preserve">Change </t>
  </si>
  <si>
    <t>▼ 8.6%</t>
  </si>
  <si>
    <t xml:space="preserve">▲ 0.26 </t>
  </si>
  <si>
    <t>▲ 2.18 %</t>
  </si>
  <si>
    <t>▲ 0.07 %</t>
  </si>
  <si>
    <t>▲ 2.29 %</t>
  </si>
  <si>
    <t>▲ 0.13 %</t>
  </si>
  <si>
    <t>▲ 2.17 %</t>
  </si>
  <si>
    <t>▲ 0.67 %</t>
  </si>
  <si>
    <t>2023
 (€m)</t>
  </si>
  <si>
    <t>2022 
(€m)</t>
  </si>
  <si>
    <t>Non-current assets</t>
  </si>
  <si>
    <t>Current assets</t>
  </si>
  <si>
    <t>Total assets</t>
  </si>
  <si>
    <t>Current liabilities</t>
  </si>
  <si>
    <t>Non-current liabilities</t>
  </si>
  <si>
    <t>Total liabilities</t>
  </si>
  <si>
    <t>Equity</t>
  </si>
  <si>
    <t>▲5.61%</t>
  </si>
  <si>
    <t>▲1.39%</t>
  </si>
  <si>
    <t>▲5.12%</t>
  </si>
  <si>
    <t>▼5.61%</t>
  </si>
  <si>
    <t>▼4.81%</t>
  </si>
  <si>
    <t>▼6.51%</t>
  </si>
  <si>
    <t>▼5.12%</t>
  </si>
  <si>
    <t>Cash Flow Statement (as a percentage of net cash from operating activities):</t>
  </si>
  <si>
    <t>Net cash from operating activities</t>
  </si>
  <si>
    <t>Net cash used in investing activities</t>
  </si>
  <si>
    <t>Net cash movement due to financing activities</t>
  </si>
  <si>
    <t>Net decrease in cash and cash equivalents</t>
  </si>
  <si>
    <t xml:space="preserve">Item </t>
  </si>
  <si>
    <t>Inventories</t>
  </si>
  <si>
    <t>Trade and Other receiveables</t>
  </si>
  <si>
    <t>Cash at bank and in hand</t>
  </si>
  <si>
    <t>Other Current Fianancial Instruments</t>
  </si>
  <si>
    <t>Asset Classified as held for sale</t>
  </si>
  <si>
    <t xml:space="preserve">Current Asset </t>
  </si>
  <si>
    <t xml:space="preserve">Trade Receiveable Days </t>
  </si>
  <si>
    <t xml:space="preserve">Liquidity Ratios </t>
  </si>
  <si>
    <t>Calculation</t>
  </si>
  <si>
    <t>Cash Ratio</t>
  </si>
  <si>
    <t>(Cash + Marketable securities) ÷ Current liabilities</t>
  </si>
  <si>
    <t xml:space="preserve">Changes in Current Assets </t>
  </si>
  <si>
    <t>Common-Size Analysis:Balance Sheet (as a percentage of total assets):</t>
  </si>
  <si>
    <t>2023 Value</t>
  </si>
  <si>
    <t>2022 Value</t>
  </si>
  <si>
    <t>Standard Benchmark</t>
  </si>
  <si>
    <t>Comparison with Benchmark (2023)</t>
  </si>
  <si>
    <t>1.5–2.0</t>
  </si>
  <si>
    <t>In range (strong liquidity)</t>
  </si>
  <si>
    <t>≥ 1.0</t>
  </si>
  <si>
    <t>Above standard (good liquidity)</t>
  </si>
  <si>
    <t>0.2–0.5</t>
  </si>
  <si>
    <t>Within range (adequate liquidity)</t>
  </si>
  <si>
    <t>Change</t>
  </si>
  <si>
    <t>▲0.22</t>
  </si>
  <si>
    <t>▲0.27</t>
  </si>
  <si>
    <t>▲0.13</t>
  </si>
  <si>
    <t>Cash Flow Item</t>
  </si>
  <si>
    <t>% of Revenue (2023)</t>
  </si>
  <si>
    <t>% of Revenue (2022)</t>
  </si>
  <si>
    <t>Cash flows from operating activities</t>
  </si>
  <si>
    <t>Profit before taxation</t>
  </si>
  <si>
    <t>Depreciation (net)</t>
  </si>
  <si>
    <t>Amortisation</t>
  </si>
  <si>
    <t>Changes in working capital</t>
  </si>
  <si>
    <t>Cash flows from investing activities</t>
  </si>
  <si>
    <t>Purchase of assets</t>
  </si>
  <si>
    <t>Proceeds from sale of assets</t>
  </si>
  <si>
    <t>Cash flows from financing activities</t>
  </si>
  <si>
    <t>Dividends paid</t>
  </si>
  <si>
    <t>Repayment of borrowings</t>
  </si>
  <si>
    <t>Net cash movement due to financing</t>
  </si>
  <si>
    <t>Common-Size Analysis:Cash Flow Statement (as a percentage of  total Revenue):</t>
  </si>
  <si>
    <t>Finance Costs(net)</t>
  </si>
  <si>
    <t xml:space="preserve">Purchase of own Shares </t>
  </si>
  <si>
    <t xml:space="preserve">payment of Lease Liabilities </t>
  </si>
  <si>
    <t>`-</t>
  </si>
  <si>
    <t>Category</t>
  </si>
  <si>
    <t>2023 Insights</t>
  </si>
  <si>
    <t>Trend</t>
  </si>
  <si>
    <t>Operating Activities</t>
  </si>
  <si>
    <t>Strong cash flow generation, up by ~4.7%.</t>
  </si>
  <si>
    <t>Positive</t>
  </si>
  <si>
    <t>Investing Activities</t>
  </si>
  <si>
    <t>Reduced net outflows by ~5.5%.</t>
  </si>
  <si>
    <t>Moderately Positive</t>
  </si>
  <si>
    <t>Financing Activities</t>
  </si>
  <si>
    <t>Significant cash outflow, worsened by ~9.9%.</t>
  </si>
  <si>
    <t>Negative</t>
  </si>
  <si>
    <t>Current Ratio (CAs/CLs)</t>
  </si>
  <si>
    <t>(Cash + Marketable securities + Receivables) ÷ Current liabilities</t>
  </si>
  <si>
    <t>Cash Ratio
 (Cash + Marketable securities) ÷CL )</t>
  </si>
  <si>
    <t>Quick Ratio 
(Cash + Marketable securities + Receivables) ÷ Current liabilities)</t>
  </si>
  <si>
    <t xml:space="preserve">COGS = Starting Inventory + Purchase - Ending Inventory </t>
  </si>
  <si>
    <t xml:space="preserve">Working Capital </t>
  </si>
  <si>
    <t xml:space="preserve">cost of good sold  </t>
  </si>
  <si>
    <t>1324.6
 (€m)</t>
  </si>
  <si>
    <t>1280.4
(€m)</t>
  </si>
  <si>
    <t>44.20(€m)</t>
  </si>
  <si>
    <t xml:space="preserve">Total Asset Turnover (Sales/TA) </t>
  </si>
  <si>
    <t xml:space="preserve">Working Capital Turnover (Sales/Wc) </t>
  </si>
  <si>
    <t xml:space="preserve">to copy </t>
  </si>
  <si>
    <t>Working Capital (€m)</t>
  </si>
  <si>
    <t>N/A</t>
  </si>
  <si>
    <t>Positive improvement</t>
  </si>
  <si>
    <t>Quick Ratio</t>
  </si>
  <si>
    <t>Liquidity Ratio</t>
  </si>
  <si>
    <t>Ratio</t>
  </si>
  <si>
    <t>Comparison</t>
  </si>
  <si>
    <t>Trade Receivable Days</t>
  </si>
  <si>
    <t>▼1.03</t>
  </si>
  <si>
    <t>≤60</t>
  </si>
  <si>
    <t>Within range</t>
  </si>
  <si>
    <t>Total Asset Turnover (Sales/TA)</t>
  </si>
  <si>
    <t>▼0.02</t>
  </si>
  <si>
    <t>≥0.7</t>
  </si>
  <si>
    <t>Slightly below</t>
  </si>
  <si>
    <t>Working Capital Turnover (Sales/WC)</t>
  </si>
  <si>
    <t>▼0.80</t>
  </si>
  <si>
    <t>Declined</t>
  </si>
  <si>
    <t xml:space="preserve"> Acitivity Ratio</t>
  </si>
  <si>
    <t xml:space="preserve">Profitability Ratios </t>
  </si>
  <si>
    <t xml:space="preserve">Return on Equity </t>
  </si>
  <si>
    <t xml:space="preserve">Return of Asset </t>
  </si>
  <si>
    <t>Return on Capital Employed (ROCE)</t>
  </si>
  <si>
    <t xml:space="preserve">Return on Capital Employed (ROCE) (EBIT/TA-CA) </t>
  </si>
  <si>
    <t xml:space="preserve">To Copy </t>
  </si>
  <si>
    <t>Operating Profit Margin</t>
  </si>
  <si>
    <t>▲ 2.18</t>
  </si>
  <si>
    <t>Net Profit Margin</t>
  </si>
  <si>
    <t>▲ 2.17</t>
  </si>
  <si>
    <t>Return on Equity (ROE)</t>
  </si>
  <si>
    <t>▲ 1.41</t>
  </si>
  <si>
    <t>Return on Assets (ROA)</t>
  </si>
  <si>
    <t>▲ 1.29</t>
  </si>
  <si>
    <t>▲ 5.40</t>
  </si>
  <si>
    <t xml:space="preserve">Financial Structure and Gearing Ratios </t>
  </si>
  <si>
    <t>Debt to Equity Ratio</t>
  </si>
  <si>
    <t>Debt to Asset Ratio</t>
  </si>
  <si>
    <t xml:space="preserve">Total Debt </t>
  </si>
  <si>
    <t xml:space="preserve">Interest Coverage Ratio (EBIT/Interest Expense) </t>
  </si>
  <si>
    <t>▼ 0.79%</t>
  </si>
  <si>
    <t>▼0.13</t>
  </si>
  <si>
    <t>▼0.043</t>
  </si>
  <si>
    <t>▼0.51</t>
  </si>
  <si>
    <t>Lower gearing indicates reduced risk</t>
  </si>
  <si>
    <t>Declining, showing lower leverage</t>
  </si>
  <si>
    <t>Interest Coverage Ratio (EBIT/Interest Expense)</t>
  </si>
  <si>
    <t>≥3.0</t>
  </si>
  <si>
    <t>Well above benchmark, strong safety margin</t>
  </si>
  <si>
    <t xml:space="preserve">Liquidity </t>
  </si>
  <si>
    <t xml:space="preserve">Profitability and Return on Investment </t>
  </si>
  <si>
    <t xml:space="preserve">2023  of Kerry </t>
  </si>
  <si>
    <t>2023 of Glanbia plc</t>
  </si>
  <si>
    <t xml:space="preserve">Competitors 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</si>
</sst>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4" fillId="0" borderId="0" xfId="0" applyFont="1"/>
    <xf numFmtId="0" fontId="3" fillId="0" borderId="0" xfId="0" applyFont="1" applyAlignment="1">
      <alignment vertical="center"/>
    </xf>
    <xf numFmtId="0" fontId="5" fillId="0" borderId="0" xfId="0" applyFont="1"/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" fontId="4" fillId="0" borderId="1" xfId="0" applyNumberFormat="1" applyFont="1" applyBorder="1"/>
    <xf numFmtId="10" fontId="4" fillId="0" borderId="1" xfId="0" applyNumberFormat="1" applyFont="1" applyBorder="1" applyAlignment="1">
      <alignment vertical="center" wrapText="1"/>
    </xf>
    <xf numFmtId="0" fontId="4" fillId="0" borderId="1" xfId="0" applyFont="1" applyBorder="1"/>
    <xf numFmtId="10" fontId="4" fillId="0" borderId="0" xfId="0" applyNumberFormat="1" applyFont="1"/>
    <xf numFmtId="4" fontId="4" fillId="0" borderId="1" xfId="0" applyNumberFormat="1" applyFont="1" applyBorder="1" applyAlignment="1">
      <alignment vertical="center" wrapText="1"/>
    </xf>
    <xf numFmtId="4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4" fontId="4" fillId="0" borderId="0" xfId="0" applyNumberFormat="1" applyFont="1" applyAlignment="1">
      <alignment vertical="center" wrapText="1"/>
    </xf>
    <xf numFmtId="10" fontId="4" fillId="0" borderId="0" xfId="0" applyNumberFormat="1" applyFont="1" applyAlignment="1">
      <alignment vertical="center" wrapText="1"/>
    </xf>
    <xf numFmtId="10" fontId="4" fillId="0" borderId="0" xfId="1" applyNumberFormat="1" applyFont="1" applyBorder="1"/>
    <xf numFmtId="0" fontId="4" fillId="0" borderId="0" xfId="0" applyFont="1" applyAlignment="1">
      <alignment vertical="center" wrapText="1"/>
    </xf>
    <xf numFmtId="10" fontId="4" fillId="0" borderId="0" xfId="1" applyNumberFormat="1" applyFont="1"/>
    <xf numFmtId="2" fontId="4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6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10" fontId="4" fillId="0" borderId="1" xfId="1" applyNumberFormat="1" applyFont="1" applyBorder="1"/>
    <xf numFmtId="0" fontId="4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4" fillId="3" borderId="0" xfId="0" applyFont="1" applyFill="1"/>
    <xf numFmtId="4" fontId="10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0" fontId="10" fillId="0" borderId="0" xfId="0" applyNumberFormat="1" applyFont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0" borderId="0" xfId="0" applyFont="1"/>
    <xf numFmtId="10" fontId="10" fillId="0" borderId="1" xfId="0" applyNumberFormat="1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6" xfId="0" applyFont="1" applyBorder="1"/>
    <xf numFmtId="0" fontId="9" fillId="0" borderId="7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7" xfId="0" applyFont="1" applyBorder="1" applyAlignment="1">
      <alignment vertical="center" wrapText="1"/>
    </xf>
    <xf numFmtId="0" fontId="10" fillId="0" borderId="0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0" fontId="10" fillId="0" borderId="11" xfId="0" applyFont="1" applyBorder="1"/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3" fillId="0" borderId="6" xfId="0" applyFont="1" applyBorder="1"/>
    <xf numFmtId="0" fontId="3" fillId="0" borderId="5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4" fontId="4" fillId="0" borderId="10" xfId="0" applyNumberFormat="1" applyFont="1" applyBorder="1" applyAlignment="1">
      <alignment vertical="center" wrapText="1"/>
    </xf>
    <xf numFmtId="10" fontId="4" fillId="0" borderId="10" xfId="0" applyNumberFormat="1" applyFont="1" applyBorder="1" applyAlignment="1">
      <alignment vertical="center" wrapText="1"/>
    </xf>
    <xf numFmtId="0" fontId="3" fillId="0" borderId="11" xfId="0" applyFont="1" applyBorder="1"/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/>
    <xf numFmtId="0" fontId="5" fillId="0" borderId="9" xfId="0" applyFont="1" applyBorder="1" applyAlignment="1">
      <alignment horizontal="left" vertical="center" wrapText="1"/>
    </xf>
    <xf numFmtId="0" fontId="4" fillId="0" borderId="11" xfId="0" applyFont="1" applyBorder="1"/>
    <xf numFmtId="4" fontId="4" fillId="0" borderId="1" xfId="0" applyNumberFormat="1" applyFont="1" applyBorder="1" applyAlignment="1"/>
    <xf numFmtId="4" fontId="4" fillId="0" borderId="10" xfId="0" applyNumberFormat="1" applyFont="1" applyBorder="1" applyAlignment="1"/>
    <xf numFmtId="10" fontId="4" fillId="0" borderId="1" xfId="0" applyNumberFormat="1" applyFont="1" applyBorder="1" applyAlignment="1">
      <alignment wrapText="1"/>
    </xf>
    <xf numFmtId="10" fontId="4" fillId="0" borderId="10" xfId="0" applyNumberFormat="1" applyFont="1" applyBorder="1" applyAlignment="1">
      <alignment wrapText="1"/>
    </xf>
    <xf numFmtId="0" fontId="4" fillId="0" borderId="5" xfId="0" applyFont="1" applyFill="1" applyBorder="1" applyAlignment="1">
      <alignment vertical="center" wrapText="1"/>
    </xf>
    <xf numFmtId="4" fontId="3" fillId="0" borderId="1" xfId="0" applyNumberFormat="1" applyFont="1" applyFill="1" applyBorder="1" applyAlignment="1">
      <alignment vertical="center" wrapText="1"/>
    </xf>
    <xf numFmtId="10" fontId="4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3" borderId="5" xfId="0" applyFont="1" applyFill="1" applyBorder="1"/>
    <xf numFmtId="0" fontId="7" fillId="0" borderId="5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10" xfId="0" applyFont="1" applyBorder="1"/>
    <xf numFmtId="10" fontId="4" fillId="0" borderId="10" xfId="1" applyNumberFormat="1" applyFont="1" applyBorder="1"/>
    <xf numFmtId="0" fontId="10" fillId="0" borderId="11" xfId="0" applyFont="1" applyBorder="1" applyAlignment="1">
      <alignment vertical="center" wrapText="1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4" fillId="0" borderId="5" xfId="0" applyFont="1" applyBorder="1"/>
    <xf numFmtId="0" fontId="6" fillId="0" borderId="6" xfId="0" applyFont="1" applyBorder="1" applyAlignment="1">
      <alignment horizontal="center" vertical="center" wrapText="1"/>
    </xf>
    <xf numFmtId="4" fontId="4" fillId="0" borderId="6" xfId="0" applyNumberFormat="1" applyFont="1" applyBorder="1"/>
    <xf numFmtId="0" fontId="4" fillId="0" borderId="5" xfId="0" applyFont="1" applyBorder="1" applyAlignment="1">
      <alignment wrapText="1"/>
    </xf>
    <xf numFmtId="0" fontId="3" fillId="0" borderId="9" xfId="0" applyFont="1" applyBorder="1" applyAlignment="1">
      <alignment wrapText="1"/>
    </xf>
    <xf numFmtId="4" fontId="4" fillId="0" borderId="10" xfId="0" applyNumberFormat="1" applyFont="1" applyBorder="1"/>
    <xf numFmtId="4" fontId="4" fillId="0" borderId="11" xfId="0" applyNumberFormat="1" applyFont="1" applyBorder="1"/>
    <xf numFmtId="0" fontId="3" fillId="0" borderId="5" xfId="0" applyFont="1" applyFill="1" applyBorder="1"/>
    <xf numFmtId="2" fontId="4" fillId="0" borderId="6" xfId="0" applyNumberFormat="1" applyFont="1" applyBorder="1"/>
    <xf numFmtId="0" fontId="4" fillId="0" borderId="9" xfId="0" applyFont="1" applyBorder="1" applyAlignment="1">
      <alignment vertical="center" wrapText="1"/>
    </xf>
    <xf numFmtId="2" fontId="4" fillId="0" borderId="10" xfId="0" applyNumberFormat="1" applyFont="1" applyBorder="1" applyAlignment="1">
      <alignment vertical="center" wrapText="1"/>
    </xf>
    <xf numFmtId="0" fontId="4" fillId="0" borderId="12" xfId="0" applyFont="1" applyBorder="1" applyAlignment="1">
      <alignment horizontal="left"/>
    </xf>
    <xf numFmtId="0" fontId="3" fillId="2" borderId="13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4" fillId="0" borderId="9" xfId="0" applyFont="1" applyBorder="1"/>
    <xf numFmtId="2" fontId="4" fillId="0" borderId="10" xfId="0" applyNumberFormat="1" applyFont="1" applyBorder="1"/>
    <xf numFmtId="0" fontId="10" fillId="0" borderId="10" xfId="0" applyFont="1" applyBorder="1" applyAlignment="1">
      <alignment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10" fontId="4" fillId="0" borderId="6" xfId="1" applyNumberFormat="1" applyFont="1" applyBorder="1"/>
    <xf numFmtId="10" fontId="4" fillId="0" borderId="6" xfId="1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10" fontId="4" fillId="0" borderId="11" xfId="1" applyNumberFormat="1" applyFont="1" applyBorder="1"/>
    <xf numFmtId="0" fontId="3" fillId="6" borderId="1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vertical="center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0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6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E1A3-6A98-40DE-A035-8DA71EA81558}">
  <dimension ref="A1:U55"/>
  <sheetViews>
    <sheetView showGridLines="0" tabSelected="1" zoomScale="66" workbookViewId="0">
      <selection activeCell="G54" sqref="G54"/>
    </sheetView>
  </sheetViews>
  <sheetFormatPr defaultRowHeight="15.5" x14ac:dyDescent="0.35"/>
  <cols>
    <col min="1" max="1" width="22.26953125" style="1" customWidth="1"/>
    <col min="2" max="2" width="11.54296875" style="1" customWidth="1"/>
    <col min="3" max="3" width="10.08984375" style="1" customWidth="1"/>
    <col min="4" max="4" width="10.26953125" style="1" customWidth="1"/>
    <col min="5" max="5" width="10.6328125" style="1" hidden="1" customWidth="1"/>
    <col min="6" max="6" width="10.08984375" style="1" customWidth="1"/>
    <col min="7" max="7" width="8.7265625" style="1"/>
    <col min="8" max="8" width="15.81640625" style="1" customWidth="1"/>
    <col min="9" max="9" width="30.26953125" style="1" customWidth="1"/>
    <col min="10" max="11" width="10.6328125" style="1" customWidth="1"/>
    <col min="12" max="12" width="9.26953125" style="1" customWidth="1"/>
    <col min="13" max="13" width="9.90625" style="1" customWidth="1"/>
    <col min="14" max="14" width="13.26953125" style="1" customWidth="1"/>
    <col min="15" max="15" width="22.54296875" style="1" customWidth="1"/>
    <col min="16" max="16" width="41.36328125" style="1" customWidth="1"/>
    <col min="17" max="18" width="10.6328125" style="1" customWidth="1"/>
    <col min="19" max="19" width="8.7265625" style="1"/>
    <col min="20" max="20" width="10.6328125" style="1" customWidth="1"/>
    <col min="21" max="21" width="13.90625" style="1" customWidth="1"/>
    <col min="22" max="16384" width="8.7265625" style="1"/>
  </cols>
  <sheetData>
    <row r="1" spans="1:21" ht="16" thickBot="1" x14ac:dyDescent="0.4"/>
    <row r="2" spans="1:21" ht="38.5" customHeight="1" thickBot="1" x14ac:dyDescent="0.4">
      <c r="A2" s="67" t="s">
        <v>15</v>
      </c>
      <c r="B2" s="68"/>
      <c r="C2" s="68"/>
      <c r="D2" s="68"/>
      <c r="E2" s="68"/>
      <c r="F2" s="69"/>
      <c r="I2" s="70" t="s">
        <v>69</v>
      </c>
      <c r="J2" s="71"/>
      <c r="K2" s="71"/>
      <c r="L2" s="71"/>
      <c r="M2" s="71"/>
      <c r="N2" s="72"/>
    </row>
    <row r="3" spans="1:21" ht="56" x14ac:dyDescent="0.35">
      <c r="A3" s="58" t="s">
        <v>5</v>
      </c>
      <c r="B3" s="4" t="s">
        <v>35</v>
      </c>
      <c r="C3" s="4" t="s">
        <v>10</v>
      </c>
      <c r="D3" s="4" t="s">
        <v>36</v>
      </c>
      <c r="E3" s="4" t="s">
        <v>11</v>
      </c>
      <c r="F3" s="59" t="s">
        <v>26</v>
      </c>
      <c r="I3" s="73" t="s">
        <v>5</v>
      </c>
      <c r="J3" s="39" t="s">
        <v>6</v>
      </c>
      <c r="K3" s="39" t="s">
        <v>7</v>
      </c>
      <c r="L3" s="39" t="s">
        <v>8</v>
      </c>
      <c r="M3" s="39" t="s">
        <v>9</v>
      </c>
      <c r="N3" s="59" t="s">
        <v>26</v>
      </c>
      <c r="P3" s="107" t="s">
        <v>163</v>
      </c>
      <c r="Q3" s="108" t="s">
        <v>6</v>
      </c>
      <c r="R3" s="108" t="s">
        <v>8</v>
      </c>
      <c r="S3" s="108" t="s">
        <v>26</v>
      </c>
      <c r="T3" s="109" t="s">
        <v>72</v>
      </c>
      <c r="U3" s="110" t="s">
        <v>73</v>
      </c>
    </row>
    <row r="4" spans="1:21" ht="27" customHeight="1" x14ac:dyDescent="0.35">
      <c r="A4" s="60" t="s">
        <v>12</v>
      </c>
      <c r="B4" s="7">
        <v>8020.3</v>
      </c>
      <c r="C4" s="8">
        <f>B4/$B$4</f>
        <v>1</v>
      </c>
      <c r="D4" s="7">
        <v>8771.9</v>
      </c>
      <c r="E4" s="8">
        <f>D4/$D$4</f>
        <v>1</v>
      </c>
      <c r="F4" s="61" t="s">
        <v>27</v>
      </c>
      <c r="I4" s="74" t="s">
        <v>37</v>
      </c>
      <c r="J4" s="78">
        <v>8354.2999999999993</v>
      </c>
      <c r="K4" s="80">
        <f>J4/$J$6</f>
        <v>0.71450685915637502</v>
      </c>
      <c r="L4" s="78">
        <v>8087.7</v>
      </c>
      <c r="M4" s="80">
        <f>L4/$L$6</f>
        <v>0.65842519172216163</v>
      </c>
      <c r="N4" s="75" t="s">
        <v>44</v>
      </c>
      <c r="O4" s="10"/>
      <c r="P4" s="96" t="s">
        <v>164</v>
      </c>
      <c r="Q4" s="9">
        <f>J11/J10</f>
        <v>0.37862574354571654</v>
      </c>
      <c r="R4" s="9">
        <f>L11/L10</f>
        <v>0.50351886368018506</v>
      </c>
      <c r="S4" s="20" t="s">
        <v>169</v>
      </c>
      <c r="T4" s="36" t="s">
        <v>130</v>
      </c>
      <c r="U4" s="88" t="s">
        <v>172</v>
      </c>
    </row>
    <row r="5" spans="1:21" ht="27" customHeight="1" x14ac:dyDescent="0.35">
      <c r="A5" s="62" t="s">
        <v>19</v>
      </c>
      <c r="B5" s="7">
        <v>1165.0999999999999</v>
      </c>
      <c r="C5" s="8">
        <f t="shared" ref="C5:C11" si="0">B5/$B$4</f>
        <v>0.14526888021645074</v>
      </c>
      <c r="D5" s="7">
        <v>1216.0999999999999</v>
      </c>
      <c r="E5" s="8">
        <f t="shared" ref="E5:E11" si="1">D5/$D$4</f>
        <v>0.13863587136196262</v>
      </c>
      <c r="F5" s="61" t="s">
        <v>34</v>
      </c>
      <c r="I5" s="74" t="s">
        <v>38</v>
      </c>
      <c r="J5" s="78">
        <v>3338.1</v>
      </c>
      <c r="K5" s="80">
        <f t="shared" ref="K5:K10" si="2">J5/$J$6</f>
        <v>0.28549314084362493</v>
      </c>
      <c r="L5" s="78">
        <v>4195.7</v>
      </c>
      <c r="M5" s="80">
        <f t="shared" ref="M5:M10" si="3">L5/$L$6</f>
        <v>0.34157480827783837</v>
      </c>
      <c r="N5" s="75" t="s">
        <v>47</v>
      </c>
      <c r="O5" s="10"/>
      <c r="P5" s="96" t="s">
        <v>165</v>
      </c>
      <c r="Q5" s="9">
        <f>J11/J6</f>
        <v>0.21122267455783242</v>
      </c>
      <c r="R5" s="9">
        <f>L11/L6</f>
        <v>0.25511666151065665</v>
      </c>
      <c r="S5" s="20" t="s">
        <v>170</v>
      </c>
      <c r="T5" s="36" t="s">
        <v>130</v>
      </c>
      <c r="U5" s="88" t="s">
        <v>173</v>
      </c>
    </row>
    <row r="6" spans="1:21" ht="27" customHeight="1" thickBot="1" x14ac:dyDescent="0.4">
      <c r="A6" s="60" t="s">
        <v>13</v>
      </c>
      <c r="B6" s="6">
        <v>299.10000000000002</v>
      </c>
      <c r="C6" s="8">
        <f t="shared" si="0"/>
        <v>3.7292869344039505E-2</v>
      </c>
      <c r="D6" s="6">
        <v>304.3</v>
      </c>
      <c r="E6" s="8">
        <f t="shared" si="1"/>
        <v>3.4690317947081023E-2</v>
      </c>
      <c r="F6" s="61" t="s">
        <v>28</v>
      </c>
      <c r="I6" s="74" t="s">
        <v>39</v>
      </c>
      <c r="J6" s="78">
        <v>11692.4</v>
      </c>
      <c r="K6" s="80">
        <f t="shared" si="2"/>
        <v>1</v>
      </c>
      <c r="L6" s="78">
        <v>12283.4</v>
      </c>
      <c r="M6" s="80">
        <f t="shared" si="3"/>
        <v>1</v>
      </c>
      <c r="N6" s="75" t="s">
        <v>48</v>
      </c>
      <c r="O6" s="10"/>
      <c r="P6" s="111" t="s">
        <v>167</v>
      </c>
      <c r="Q6" s="90">
        <f>(B5-B6)/B8</f>
        <v>12.011095700416089</v>
      </c>
      <c r="R6" s="90">
        <f>(D5-D6)/D8</f>
        <v>12.524725274725274</v>
      </c>
      <c r="S6" s="112" t="s">
        <v>171</v>
      </c>
      <c r="T6" s="113" t="s">
        <v>175</v>
      </c>
      <c r="U6" s="92" t="s">
        <v>176</v>
      </c>
    </row>
    <row r="7" spans="1:21" ht="27" customHeight="1" x14ac:dyDescent="0.35">
      <c r="A7" s="62" t="s">
        <v>14</v>
      </c>
      <c r="B7" s="11">
        <v>874.8</v>
      </c>
      <c r="C7" s="8">
        <f t="shared" si="0"/>
        <v>0.10907322668728102</v>
      </c>
      <c r="D7" s="11">
        <v>765.6</v>
      </c>
      <c r="E7" s="8">
        <f t="shared" si="1"/>
        <v>8.7278696747568954E-2</v>
      </c>
      <c r="F7" s="61" t="s">
        <v>29</v>
      </c>
      <c r="I7" s="74" t="s">
        <v>40</v>
      </c>
      <c r="J7" s="78">
        <v>2013.5</v>
      </c>
      <c r="K7" s="80">
        <f t="shared" si="2"/>
        <v>0.17220587732202114</v>
      </c>
      <c r="L7" s="78">
        <v>2915.3</v>
      </c>
      <c r="M7" s="80">
        <f t="shared" si="3"/>
        <v>0.23733656805119105</v>
      </c>
      <c r="N7" s="75" t="s">
        <v>49</v>
      </c>
      <c r="O7" s="10"/>
    </row>
    <row r="8" spans="1:21" ht="27" customHeight="1" x14ac:dyDescent="0.35">
      <c r="A8" s="82" t="s">
        <v>16</v>
      </c>
      <c r="B8" s="83">
        <v>72.099999999999994</v>
      </c>
      <c r="C8" s="84">
        <f t="shared" si="0"/>
        <v>8.9896886650125303E-3</v>
      </c>
      <c r="D8" s="85">
        <v>72.8</v>
      </c>
      <c r="E8" s="8">
        <f t="shared" si="1"/>
        <v>8.2992282173759389E-3</v>
      </c>
      <c r="F8" s="61" t="s">
        <v>30</v>
      </c>
      <c r="I8" s="74" t="s">
        <v>41</v>
      </c>
      <c r="J8" s="78">
        <v>3156.1</v>
      </c>
      <c r="K8" s="80">
        <f t="shared" si="2"/>
        <v>0.26992747425678221</v>
      </c>
      <c r="L8" s="78">
        <v>3144.5</v>
      </c>
      <c r="M8" s="80">
        <f t="shared" si="3"/>
        <v>0.25599589690150937</v>
      </c>
      <c r="N8" s="75" t="s">
        <v>45</v>
      </c>
      <c r="O8" s="10"/>
      <c r="P8" s="31" t="s">
        <v>134</v>
      </c>
      <c r="Q8" s="31" t="s">
        <v>70</v>
      </c>
      <c r="R8" s="31" t="s">
        <v>71</v>
      </c>
      <c r="S8" s="31" t="s">
        <v>80</v>
      </c>
      <c r="T8" s="31" t="s">
        <v>72</v>
      </c>
      <c r="U8" s="31" t="s">
        <v>135</v>
      </c>
    </row>
    <row r="9" spans="1:21" ht="27" customHeight="1" x14ac:dyDescent="0.35">
      <c r="A9" s="60" t="s">
        <v>17</v>
      </c>
      <c r="B9" s="6">
        <v>822.6</v>
      </c>
      <c r="C9" s="8">
        <f t="shared" si="0"/>
        <v>0.10256474196725808</v>
      </c>
      <c r="D9" s="9">
        <v>699</v>
      </c>
      <c r="E9" s="8">
        <f t="shared" si="1"/>
        <v>7.9686270933321174E-2</v>
      </c>
      <c r="F9" s="61" t="s">
        <v>31</v>
      </c>
      <c r="I9" s="74" t="s">
        <v>42</v>
      </c>
      <c r="J9" s="78">
        <v>5169.6000000000004</v>
      </c>
      <c r="K9" s="80">
        <f t="shared" si="2"/>
        <v>0.44213335157880335</v>
      </c>
      <c r="L9" s="78">
        <v>6059.8</v>
      </c>
      <c r="M9" s="80">
        <f t="shared" si="3"/>
        <v>0.49333246495270044</v>
      </c>
      <c r="N9" s="75" t="s">
        <v>50</v>
      </c>
      <c r="O9" s="10"/>
      <c r="P9" s="32" t="s">
        <v>164</v>
      </c>
      <c r="Q9" s="33">
        <v>0.38</v>
      </c>
      <c r="R9" s="33">
        <v>0.5</v>
      </c>
      <c r="S9" s="33" t="s">
        <v>169</v>
      </c>
      <c r="T9" s="33" t="s">
        <v>130</v>
      </c>
      <c r="U9" s="33" t="s">
        <v>172</v>
      </c>
    </row>
    <row r="10" spans="1:21" ht="27" customHeight="1" x14ac:dyDescent="0.35">
      <c r="A10" s="60" t="s">
        <v>18</v>
      </c>
      <c r="B10" s="9">
        <v>94.5</v>
      </c>
      <c r="C10" s="8">
        <f t="shared" si="0"/>
        <v>1.1782601648317395E-2</v>
      </c>
      <c r="D10" s="9">
        <v>92.5</v>
      </c>
      <c r="E10" s="8">
        <f t="shared" si="1"/>
        <v>1.0545035853121901E-2</v>
      </c>
      <c r="F10" s="61" t="s">
        <v>32</v>
      </c>
      <c r="I10" s="74" t="s">
        <v>43</v>
      </c>
      <c r="J10" s="78">
        <v>6522.8</v>
      </c>
      <c r="K10" s="80">
        <f t="shared" si="2"/>
        <v>0.55786664842119671</v>
      </c>
      <c r="L10" s="78">
        <v>6223.6</v>
      </c>
      <c r="M10" s="80">
        <f t="shared" si="3"/>
        <v>0.50666753504729967</v>
      </c>
      <c r="N10" s="75" t="s">
        <v>46</v>
      </c>
      <c r="O10" s="10"/>
      <c r="P10" s="32" t="s">
        <v>165</v>
      </c>
      <c r="Q10" s="33">
        <v>0.21</v>
      </c>
      <c r="R10" s="33">
        <v>0.26</v>
      </c>
      <c r="S10" s="33" t="s">
        <v>170</v>
      </c>
      <c r="T10" s="33" t="s">
        <v>130</v>
      </c>
      <c r="U10" s="33" t="s">
        <v>173</v>
      </c>
    </row>
    <row r="11" spans="1:21" ht="27" customHeight="1" thickBot="1" x14ac:dyDescent="0.4">
      <c r="A11" s="63" t="s">
        <v>20</v>
      </c>
      <c r="B11" s="64">
        <v>728.1</v>
      </c>
      <c r="C11" s="65">
        <f t="shared" si="0"/>
        <v>9.0782140318940691E-2</v>
      </c>
      <c r="D11" s="64">
        <v>606.5</v>
      </c>
      <c r="E11" s="65">
        <f t="shared" si="1"/>
        <v>6.9141235080199273E-2</v>
      </c>
      <c r="F11" s="66" t="s">
        <v>33</v>
      </c>
      <c r="I11" s="76" t="s">
        <v>166</v>
      </c>
      <c r="J11" s="79">
        <v>2469.6999999999998</v>
      </c>
      <c r="K11" s="81">
        <f t="shared" ref="K11" si="4">J11/$J$6</f>
        <v>0.21122267455783242</v>
      </c>
      <c r="L11" s="79">
        <v>3133.7</v>
      </c>
      <c r="M11" s="81">
        <f t="shared" ref="M11" si="5">L11/$L$6</f>
        <v>0.25511666151065665</v>
      </c>
      <c r="N11" s="77" t="s">
        <v>46</v>
      </c>
      <c r="P11" s="32" t="s">
        <v>174</v>
      </c>
      <c r="Q11" s="33">
        <v>12.01</v>
      </c>
      <c r="R11" s="33">
        <v>12.52</v>
      </c>
      <c r="S11" s="33" t="s">
        <v>171</v>
      </c>
      <c r="T11" s="33" t="s">
        <v>175</v>
      </c>
      <c r="U11" s="33" t="s">
        <v>176</v>
      </c>
    </row>
    <row r="12" spans="1:21" ht="38.5" customHeight="1" x14ac:dyDescent="0.35">
      <c r="A12" s="13" t="s">
        <v>25</v>
      </c>
      <c r="B12" s="14"/>
      <c r="C12" s="15"/>
      <c r="D12" s="14"/>
      <c r="E12" s="15"/>
      <c r="F12" s="16"/>
      <c r="I12" s="30" t="s">
        <v>120</v>
      </c>
    </row>
    <row r="13" spans="1:21" x14ac:dyDescent="0.35">
      <c r="A13" s="13" t="s">
        <v>24</v>
      </c>
      <c r="B13" s="14"/>
      <c r="C13" s="15"/>
      <c r="D13" s="14"/>
      <c r="E13" s="15"/>
      <c r="F13" s="16"/>
    </row>
    <row r="14" spans="1:21" ht="62.5" thickBot="1" x14ac:dyDescent="0.4">
      <c r="A14" s="17" t="s">
        <v>21</v>
      </c>
      <c r="B14" s="17">
        <v>-157.5</v>
      </c>
      <c r="C14" s="15"/>
      <c r="D14" s="17"/>
      <c r="E14" s="1">
        <v>165</v>
      </c>
      <c r="F14" s="18"/>
    </row>
    <row r="15" spans="1:21" ht="41.5" customHeight="1" thickBot="1" x14ac:dyDescent="0.4">
      <c r="A15" s="67" t="s">
        <v>148</v>
      </c>
      <c r="B15" s="68"/>
      <c r="C15" s="68"/>
      <c r="D15" s="68"/>
      <c r="E15" s="68"/>
      <c r="F15" s="68"/>
      <c r="G15" s="69"/>
    </row>
    <row r="16" spans="1:21" ht="23.5" customHeight="1" x14ac:dyDescent="0.35">
      <c r="A16" s="86" t="s">
        <v>148</v>
      </c>
      <c r="B16" s="9"/>
      <c r="C16" s="9"/>
      <c r="D16" s="9">
        <v>2023</v>
      </c>
      <c r="E16" s="9">
        <v>2023</v>
      </c>
      <c r="F16" s="9">
        <v>2022</v>
      </c>
      <c r="G16" s="75" t="s">
        <v>26</v>
      </c>
      <c r="I16" s="93" t="s">
        <v>68</v>
      </c>
      <c r="J16" s="94"/>
      <c r="K16" s="95"/>
      <c r="O16" s="70" t="s">
        <v>64</v>
      </c>
      <c r="P16" s="71"/>
      <c r="Q16" s="71"/>
      <c r="R16" s="72"/>
    </row>
    <row r="17" spans="1:18" ht="31" customHeight="1" x14ac:dyDescent="0.35">
      <c r="A17" s="87" t="s">
        <v>22</v>
      </c>
      <c r="B17" s="9"/>
      <c r="C17" s="9"/>
      <c r="D17" s="28">
        <f>B7/B4</f>
        <v>0.10907322668728102</v>
      </c>
      <c r="E17" s="28">
        <f>B7/B4</f>
        <v>0.10907322668728102</v>
      </c>
      <c r="F17" s="28">
        <f>D7/D4</f>
        <v>8.7278696747568954E-2</v>
      </c>
      <c r="G17" s="88" t="s">
        <v>155</v>
      </c>
      <c r="I17" s="96" t="s">
        <v>56</v>
      </c>
      <c r="J17" s="5" t="s">
        <v>6</v>
      </c>
      <c r="K17" s="97" t="s">
        <v>8</v>
      </c>
      <c r="O17" s="103"/>
      <c r="P17" s="9" t="s">
        <v>65</v>
      </c>
      <c r="Q17" s="9">
        <v>2023</v>
      </c>
      <c r="R17" s="75">
        <v>2022</v>
      </c>
    </row>
    <row r="18" spans="1:18" ht="26" x14ac:dyDescent="0.35">
      <c r="A18" s="87" t="s">
        <v>23</v>
      </c>
      <c r="B18" s="9"/>
      <c r="C18" s="9"/>
      <c r="D18" s="28">
        <f>B11/B4</f>
        <v>9.0782140318940691E-2</v>
      </c>
      <c r="E18" s="28">
        <f>B11/B4</f>
        <v>9.0782140318940691E-2</v>
      </c>
      <c r="F18" s="28">
        <f>D11/D4</f>
        <v>6.9141235080199273E-2</v>
      </c>
      <c r="G18" s="88" t="s">
        <v>157</v>
      </c>
      <c r="I18" s="96" t="s">
        <v>57</v>
      </c>
      <c r="J18" s="7">
        <v>1100.2</v>
      </c>
      <c r="K18" s="98">
        <v>1354.4</v>
      </c>
      <c r="O18" s="60" t="s">
        <v>4</v>
      </c>
      <c r="P18" s="19" t="s">
        <v>2</v>
      </c>
      <c r="Q18" s="20">
        <f>J5/J7</f>
        <v>1.6578594487211322</v>
      </c>
      <c r="R18" s="104">
        <f>L5/L7</f>
        <v>1.439200082324289</v>
      </c>
    </row>
    <row r="19" spans="1:18" ht="62.5" customHeight="1" x14ac:dyDescent="0.35">
      <c r="A19" s="87" t="s">
        <v>149</v>
      </c>
      <c r="B19" s="9"/>
      <c r="C19" s="9"/>
      <c r="D19" s="28">
        <f>B11/J10</f>
        <v>0.11162384252161649</v>
      </c>
      <c r="E19" s="28"/>
      <c r="F19" s="28">
        <f>D11/L10</f>
        <v>9.7451635709235804E-2</v>
      </c>
      <c r="G19" s="88" t="s">
        <v>159</v>
      </c>
      <c r="I19" s="99" t="s">
        <v>58</v>
      </c>
      <c r="J19" s="7">
        <v>1279</v>
      </c>
      <c r="K19" s="98">
        <v>1423.8</v>
      </c>
      <c r="O19" s="60" t="s">
        <v>0</v>
      </c>
      <c r="P19" s="21" t="s">
        <v>117</v>
      </c>
      <c r="Q19" s="20">
        <f>(J19+J20+J21)/J7</f>
        <v>1.1107027563943381</v>
      </c>
      <c r="R19" s="104">
        <f>SUM(K19+K20+K21)/L7</f>
        <v>0.84152574349123588</v>
      </c>
    </row>
    <row r="20" spans="1:18" ht="30.5" customHeight="1" x14ac:dyDescent="0.35">
      <c r="A20" s="87" t="s">
        <v>150</v>
      </c>
      <c r="B20" s="9"/>
      <c r="C20" s="9"/>
      <c r="D20" s="28">
        <f>B11/J6</f>
        <v>6.227121891142965E-2</v>
      </c>
      <c r="E20" s="28"/>
      <c r="F20" s="28">
        <f>D11/L6</f>
        <v>4.9375580051125911E-2</v>
      </c>
      <c r="G20" s="88" t="s">
        <v>161</v>
      </c>
      <c r="I20" s="99" t="s">
        <v>59</v>
      </c>
      <c r="J20" s="7">
        <v>943.7</v>
      </c>
      <c r="K20" s="98">
        <v>970</v>
      </c>
      <c r="O20" s="96" t="s">
        <v>66</v>
      </c>
      <c r="P20" s="22" t="s">
        <v>67</v>
      </c>
      <c r="Q20" s="20">
        <f>(J20+J21)/J7</f>
        <v>0.47549043953315129</v>
      </c>
      <c r="R20" s="104">
        <f>(K20+K21)/L7</f>
        <v>0.35313689843240831</v>
      </c>
    </row>
    <row r="21" spans="1:18" ht="31" customHeight="1" thickBot="1" x14ac:dyDescent="0.4">
      <c r="A21" s="89" t="s">
        <v>152</v>
      </c>
      <c r="B21" s="90"/>
      <c r="C21" s="90"/>
      <c r="D21" s="91">
        <f>(B5-B6)/(J6-J7)</f>
        <v>8.9472977301139581E-2</v>
      </c>
      <c r="E21" s="91"/>
      <c r="F21" s="91">
        <f>(D5-D6)/(L6-L7)</f>
        <v>9.7330301768768487E-2</v>
      </c>
      <c r="G21" s="92" t="s">
        <v>168</v>
      </c>
      <c r="H21" s="10">
        <f>D21-F21</f>
        <v>-7.8573244676289067E-3</v>
      </c>
      <c r="I21" s="99" t="s">
        <v>60</v>
      </c>
      <c r="J21" s="7">
        <v>13.7</v>
      </c>
      <c r="K21" s="98">
        <v>59.5</v>
      </c>
      <c r="O21" s="60" t="s">
        <v>1</v>
      </c>
      <c r="P21" s="19" t="s">
        <v>3</v>
      </c>
      <c r="Q21" s="20">
        <f>(J19/B4)*365</f>
        <v>58.206675560764552</v>
      </c>
      <c r="R21" s="104">
        <f>(K19/D4)*365</f>
        <v>59.244519431366065</v>
      </c>
    </row>
    <row r="22" spans="1:18" ht="15.5" customHeight="1" thickBot="1" x14ac:dyDescent="0.4">
      <c r="I22" s="99" t="s">
        <v>61</v>
      </c>
      <c r="J22" s="7">
        <v>1.5</v>
      </c>
      <c r="K22" s="98">
        <v>388</v>
      </c>
      <c r="O22" s="105"/>
      <c r="P22" s="106"/>
      <c r="Q22" s="90"/>
      <c r="R22" s="77"/>
    </row>
    <row r="23" spans="1:18" ht="16" thickBot="1" x14ac:dyDescent="0.4">
      <c r="A23" s="2" t="s">
        <v>51</v>
      </c>
      <c r="B23" s="3"/>
      <c r="C23" s="3"/>
      <c r="D23" s="3"/>
      <c r="E23" s="3"/>
      <c r="I23" s="100" t="s">
        <v>62</v>
      </c>
      <c r="J23" s="101">
        <f>SUM(J18:J22)</f>
        <v>3338.0999999999995</v>
      </c>
      <c r="K23" s="102">
        <f>SUM(K18:K22)</f>
        <v>4195.7</v>
      </c>
    </row>
    <row r="24" spans="1:18" x14ac:dyDescent="0.35">
      <c r="A24" s="3"/>
      <c r="B24" s="3"/>
      <c r="C24" s="3"/>
      <c r="D24" s="3"/>
      <c r="E24" s="3"/>
      <c r="I24" s="1" t="s">
        <v>63</v>
      </c>
    </row>
    <row r="25" spans="1:18" ht="27" customHeight="1" thickBot="1" x14ac:dyDescent="0.4">
      <c r="A25" s="23" t="s">
        <v>5</v>
      </c>
      <c r="B25" s="23" t="s">
        <v>6</v>
      </c>
      <c r="C25" s="23" t="s">
        <v>7</v>
      </c>
      <c r="D25" s="23" t="s">
        <v>8</v>
      </c>
      <c r="E25" s="23" t="s">
        <v>9</v>
      </c>
      <c r="J25" s="12">
        <f>J5-J7</f>
        <v>1324.6</v>
      </c>
      <c r="K25" s="12">
        <f>L5-L7</f>
        <v>1280.3999999999996</v>
      </c>
      <c r="L25" s="12">
        <f>J25-K25</f>
        <v>44.200000000000273</v>
      </c>
      <c r="O25" s="1" t="s">
        <v>122</v>
      </c>
      <c r="P25" s="1">
        <v>109850</v>
      </c>
    </row>
    <row r="26" spans="1:18" ht="56" x14ac:dyDescent="0.35">
      <c r="A26" s="24" t="s">
        <v>52</v>
      </c>
      <c r="B26" s="24">
        <v>1037.8</v>
      </c>
      <c r="C26" s="25">
        <v>1</v>
      </c>
      <c r="D26" s="24">
        <v>721.8</v>
      </c>
      <c r="E26" s="25">
        <v>1</v>
      </c>
      <c r="I26" s="123" t="s">
        <v>64</v>
      </c>
      <c r="J26" s="124" t="s">
        <v>70</v>
      </c>
      <c r="K26" s="124" t="s">
        <v>71</v>
      </c>
      <c r="L26" s="124" t="s">
        <v>80</v>
      </c>
      <c r="M26" s="124" t="s">
        <v>72</v>
      </c>
      <c r="N26" s="125" t="s">
        <v>73</v>
      </c>
    </row>
    <row r="27" spans="1:18" ht="31" x14ac:dyDescent="0.35">
      <c r="A27" s="24" t="s">
        <v>53</v>
      </c>
      <c r="B27" s="24">
        <v>-94.4</v>
      </c>
      <c r="C27" s="25">
        <v>-9.0999999999999998E-2</v>
      </c>
      <c r="D27" s="24">
        <v>-583.1</v>
      </c>
      <c r="E27" s="25">
        <v>-0.80779999999999996</v>
      </c>
      <c r="H27" s="1">
        <f>J28-K28</f>
        <v>0.21999999999999997</v>
      </c>
      <c r="I27" s="96" t="s">
        <v>121</v>
      </c>
      <c r="J27" s="21" t="s">
        <v>123</v>
      </c>
      <c r="K27" s="21" t="s">
        <v>124</v>
      </c>
      <c r="L27" s="21" t="s">
        <v>125</v>
      </c>
      <c r="M27" s="9"/>
      <c r="N27" s="75"/>
    </row>
    <row r="28" spans="1:18" ht="28" x14ac:dyDescent="0.35">
      <c r="A28" s="24" t="s">
        <v>54</v>
      </c>
      <c r="B28" s="24">
        <v>-986.8</v>
      </c>
      <c r="C28" s="25">
        <v>-0.95089999999999997</v>
      </c>
      <c r="D28" s="24">
        <v>-209.7</v>
      </c>
      <c r="E28" s="25">
        <v>-0.29049999999999998</v>
      </c>
      <c r="H28" s="1">
        <f>J29-K29</f>
        <v>0.27000000000000013</v>
      </c>
      <c r="I28" s="126" t="s">
        <v>116</v>
      </c>
      <c r="J28" s="24">
        <v>1.66</v>
      </c>
      <c r="K28" s="24">
        <v>1.44</v>
      </c>
      <c r="L28" s="26" t="s">
        <v>81</v>
      </c>
      <c r="M28" s="24" t="s">
        <v>74</v>
      </c>
      <c r="N28" s="43" t="s">
        <v>75</v>
      </c>
    </row>
    <row r="29" spans="1:18" ht="42" x14ac:dyDescent="0.35">
      <c r="A29" s="24" t="s">
        <v>55</v>
      </c>
      <c r="B29" s="24">
        <v>-43.4</v>
      </c>
      <c r="C29" s="25">
        <v>-4.1799999999999997E-2</v>
      </c>
      <c r="D29" s="24">
        <v>-71</v>
      </c>
      <c r="E29" s="25">
        <v>-9.8400000000000001E-2</v>
      </c>
      <c r="H29" s="1">
        <f>J30-K30</f>
        <v>0.13</v>
      </c>
      <c r="I29" s="126" t="s">
        <v>119</v>
      </c>
      <c r="J29" s="24">
        <v>1.1100000000000001</v>
      </c>
      <c r="K29" s="24">
        <v>0.84</v>
      </c>
      <c r="L29" s="26" t="s">
        <v>82</v>
      </c>
      <c r="M29" s="24" t="s">
        <v>76</v>
      </c>
      <c r="N29" s="43" t="s">
        <v>77</v>
      </c>
    </row>
    <row r="30" spans="1:18" ht="42" x14ac:dyDescent="0.35">
      <c r="I30" s="126" t="s">
        <v>118</v>
      </c>
      <c r="J30" s="24">
        <v>0.48</v>
      </c>
      <c r="K30" s="24">
        <v>0.35</v>
      </c>
      <c r="L30" s="26" t="s">
        <v>83</v>
      </c>
      <c r="M30" s="24" t="s">
        <v>78</v>
      </c>
      <c r="N30" s="43" t="s">
        <v>79</v>
      </c>
    </row>
    <row r="31" spans="1:18" ht="45" customHeight="1" thickBot="1" x14ac:dyDescent="0.4">
      <c r="A31" s="121" t="s">
        <v>99</v>
      </c>
      <c r="B31" s="121"/>
      <c r="C31" s="121"/>
      <c r="D31" s="121"/>
      <c r="E31" s="121"/>
      <c r="F31" s="121"/>
      <c r="I31" s="60" t="s">
        <v>1</v>
      </c>
      <c r="J31" s="20">
        <v>58.206675560764552</v>
      </c>
      <c r="K31" s="20">
        <v>59.244519431366065</v>
      </c>
      <c r="L31" s="9"/>
      <c r="M31" s="9"/>
      <c r="N31" s="75"/>
    </row>
    <row r="32" spans="1:18" ht="45" x14ac:dyDescent="0.35">
      <c r="A32" s="114" t="s">
        <v>84</v>
      </c>
      <c r="B32" s="115" t="s">
        <v>6</v>
      </c>
      <c r="C32" s="115" t="s">
        <v>85</v>
      </c>
      <c r="D32" s="115" t="s">
        <v>8</v>
      </c>
      <c r="E32" s="115" t="s">
        <v>86</v>
      </c>
      <c r="F32" s="122" t="s">
        <v>26</v>
      </c>
      <c r="I32" s="60" t="s">
        <v>126</v>
      </c>
      <c r="J32" s="20">
        <f>B4/J6</f>
        <v>0.68594129520030112</v>
      </c>
      <c r="K32" s="20">
        <f>D4/L6</f>
        <v>0.71412638194636668</v>
      </c>
      <c r="L32" s="9"/>
      <c r="M32" s="9"/>
      <c r="N32" s="75"/>
    </row>
    <row r="33" spans="1:14" ht="30" customHeight="1" thickBot="1" x14ac:dyDescent="0.4">
      <c r="A33" s="116" t="s">
        <v>87</v>
      </c>
      <c r="B33" s="6"/>
      <c r="C33" s="6"/>
      <c r="D33" s="6"/>
      <c r="E33" s="6"/>
      <c r="F33" s="75"/>
      <c r="I33" s="111" t="s">
        <v>127</v>
      </c>
      <c r="J33" s="112">
        <f>B4/J25</f>
        <v>6.0548844934319801</v>
      </c>
      <c r="K33" s="112">
        <f>D4/K25</f>
        <v>6.8509059668853496</v>
      </c>
      <c r="L33" s="90"/>
      <c r="M33" s="90"/>
      <c r="N33" s="77"/>
    </row>
    <row r="34" spans="1:14" x14ac:dyDescent="0.35">
      <c r="A34" s="60" t="s">
        <v>88</v>
      </c>
      <c r="B34" s="6">
        <v>822.6</v>
      </c>
      <c r="C34" s="8">
        <f>B34/$B$4</f>
        <v>0.10256474196725808</v>
      </c>
      <c r="D34" s="6">
        <v>699</v>
      </c>
      <c r="E34" s="8">
        <f>D34/$D$4</f>
        <v>7.9686270933321174E-2</v>
      </c>
      <c r="F34" s="117">
        <v>2.2878471033936906E-2</v>
      </c>
      <c r="G34" s="10">
        <f>C34-E34</f>
        <v>2.2878471033936906E-2</v>
      </c>
    </row>
    <row r="35" spans="1:14" x14ac:dyDescent="0.35">
      <c r="A35" s="60" t="s">
        <v>89</v>
      </c>
      <c r="B35" s="6">
        <v>219.6</v>
      </c>
      <c r="C35" s="8">
        <f t="shared" ref="C35:C49" si="6">B35/$B$4</f>
        <v>2.7380521925613754E-2</v>
      </c>
      <c r="D35" s="6">
        <v>221.6</v>
      </c>
      <c r="E35" s="8">
        <f t="shared" ref="E35:E49" si="7">D35/$D$4</f>
        <v>2.5262485892452034E-2</v>
      </c>
      <c r="F35" s="117">
        <v>2.1180360331617201E-3</v>
      </c>
      <c r="G35" s="10">
        <f t="shared" ref="G35:G49" si="8">C35-E35</f>
        <v>2.1180360331617201E-3</v>
      </c>
    </row>
    <row r="36" spans="1:14" ht="16" thickBot="1" x14ac:dyDescent="0.4">
      <c r="A36" s="60" t="s">
        <v>90</v>
      </c>
      <c r="B36" s="6">
        <v>79.5</v>
      </c>
      <c r="C36" s="8">
        <f t="shared" si="6"/>
        <v>9.9123474184257439E-3</v>
      </c>
      <c r="D36" s="6">
        <v>82.7</v>
      </c>
      <c r="E36" s="8">
        <f t="shared" si="7"/>
        <v>9.4278320546289859E-3</v>
      </c>
      <c r="F36" s="117">
        <v>4.8451536379675794E-4</v>
      </c>
      <c r="G36" s="10">
        <f t="shared" si="8"/>
        <v>4.8451536379675794E-4</v>
      </c>
      <c r="I36" s="34" t="s">
        <v>128</v>
      </c>
    </row>
    <row r="37" spans="1:14" ht="56" x14ac:dyDescent="0.35">
      <c r="A37" s="60" t="s">
        <v>100</v>
      </c>
      <c r="B37" s="6">
        <v>50.3</v>
      </c>
      <c r="C37" s="8">
        <f t="shared" si="6"/>
        <v>6.2715858509033327E-3</v>
      </c>
      <c r="D37" s="6">
        <v>66.2</v>
      </c>
      <c r="E37" s="8">
        <f t="shared" si="7"/>
        <v>7.5468256592072418E-3</v>
      </c>
      <c r="F37" s="117">
        <v>-1.2752398083039091E-3</v>
      </c>
      <c r="G37" s="10">
        <f t="shared" si="8"/>
        <v>-1.2752398083039091E-3</v>
      </c>
      <c r="I37" s="127" t="s">
        <v>133</v>
      </c>
      <c r="J37" s="128" t="s">
        <v>70</v>
      </c>
      <c r="K37" s="128" t="s">
        <v>71</v>
      </c>
      <c r="L37" s="128" t="s">
        <v>80</v>
      </c>
      <c r="M37" s="128" t="s">
        <v>72</v>
      </c>
      <c r="N37" s="129" t="s">
        <v>73</v>
      </c>
    </row>
    <row r="38" spans="1:14" ht="31" x14ac:dyDescent="0.35">
      <c r="A38" s="60" t="s">
        <v>91</v>
      </c>
      <c r="B38" s="6">
        <v>185.5</v>
      </c>
      <c r="C38" s="8">
        <f t="shared" si="6"/>
        <v>2.3128810642993405E-2</v>
      </c>
      <c r="D38" s="6">
        <v>-224</v>
      </c>
      <c r="E38" s="8">
        <f t="shared" si="7"/>
        <v>-2.55360868226952E-2</v>
      </c>
      <c r="F38" s="117">
        <v>4.8664897465688604E-2</v>
      </c>
      <c r="G38" s="10">
        <f t="shared" si="8"/>
        <v>4.8664897465688604E-2</v>
      </c>
      <c r="I38" s="130" t="s">
        <v>129</v>
      </c>
      <c r="J38" s="35">
        <v>1324.6</v>
      </c>
      <c r="K38" s="35">
        <v>1280.4000000000001</v>
      </c>
      <c r="L38" s="37">
        <v>44.2</v>
      </c>
      <c r="M38" s="36" t="s">
        <v>130</v>
      </c>
      <c r="N38" s="88" t="s">
        <v>131</v>
      </c>
    </row>
    <row r="39" spans="1:14" ht="31" x14ac:dyDescent="0.35">
      <c r="A39" s="60" t="s">
        <v>52</v>
      </c>
      <c r="B39" s="11">
        <v>1037.8</v>
      </c>
      <c r="C39" s="8">
        <f t="shared" si="6"/>
        <v>0.12939665598543695</v>
      </c>
      <c r="D39" s="6">
        <v>721.8</v>
      </c>
      <c r="E39" s="8">
        <f t="shared" si="7"/>
        <v>8.228547977063122E-2</v>
      </c>
      <c r="F39" s="117">
        <v>4.7111176214805733E-2</v>
      </c>
      <c r="G39" s="10">
        <f t="shared" si="8"/>
        <v>4.7111176214805733E-2</v>
      </c>
      <c r="I39" s="130" t="s">
        <v>116</v>
      </c>
      <c r="J39" s="36">
        <v>1.66</v>
      </c>
      <c r="K39" s="36">
        <v>1.44</v>
      </c>
      <c r="L39" s="37" t="s">
        <v>81</v>
      </c>
      <c r="M39" s="36" t="s">
        <v>74</v>
      </c>
      <c r="N39" s="88" t="s">
        <v>75</v>
      </c>
    </row>
    <row r="40" spans="1:14" ht="42" x14ac:dyDescent="0.35">
      <c r="A40" s="116" t="s">
        <v>92</v>
      </c>
      <c r="B40" s="6"/>
      <c r="C40" s="8">
        <f t="shared" si="6"/>
        <v>0</v>
      </c>
      <c r="D40" s="6"/>
      <c r="E40" s="8">
        <f t="shared" si="7"/>
        <v>0</v>
      </c>
      <c r="F40" s="117">
        <v>0</v>
      </c>
      <c r="G40" s="10">
        <f t="shared" si="8"/>
        <v>0</v>
      </c>
      <c r="I40" s="130" t="s">
        <v>132</v>
      </c>
      <c r="J40" s="36">
        <v>1.1100000000000001</v>
      </c>
      <c r="K40" s="36">
        <v>0.84</v>
      </c>
      <c r="L40" s="37" t="s">
        <v>82</v>
      </c>
      <c r="M40" s="36" t="s">
        <v>76</v>
      </c>
      <c r="N40" s="88" t="s">
        <v>77</v>
      </c>
    </row>
    <row r="41" spans="1:14" ht="42.5" thickBot="1" x14ac:dyDescent="0.4">
      <c r="A41" s="60" t="s">
        <v>93</v>
      </c>
      <c r="B41" s="6">
        <v>-281.89999999999998</v>
      </c>
      <c r="C41" s="8">
        <f t="shared" si="6"/>
        <v>-3.5148311160430407E-2</v>
      </c>
      <c r="D41" s="6">
        <v>-221</v>
      </c>
      <c r="E41" s="8">
        <f t="shared" si="7"/>
        <v>-2.5194085659891244E-2</v>
      </c>
      <c r="F41" s="117">
        <v>-9.9542255005391628E-3</v>
      </c>
      <c r="G41" s="10">
        <f t="shared" si="8"/>
        <v>-9.9542255005391628E-3</v>
      </c>
      <c r="I41" s="131" t="s">
        <v>66</v>
      </c>
      <c r="J41" s="113">
        <v>0.48</v>
      </c>
      <c r="K41" s="113">
        <v>0.35</v>
      </c>
      <c r="L41" s="132" t="s">
        <v>83</v>
      </c>
      <c r="M41" s="113" t="s">
        <v>78</v>
      </c>
      <c r="N41" s="92" t="s">
        <v>79</v>
      </c>
    </row>
    <row r="42" spans="1:14" ht="31.5" thickBot="1" x14ac:dyDescent="0.4">
      <c r="A42" s="60" t="s">
        <v>94</v>
      </c>
      <c r="B42" s="6">
        <v>11.6</v>
      </c>
      <c r="C42" s="8">
        <f t="shared" si="6"/>
        <v>1.446329937782876E-3</v>
      </c>
      <c r="D42" s="6">
        <v>38.1</v>
      </c>
      <c r="E42" s="8">
        <f t="shared" si="7"/>
        <v>4.3434147676102101E-3</v>
      </c>
      <c r="F42" s="117">
        <v>-2.8970848298273339E-3</v>
      </c>
      <c r="G42" s="10">
        <f t="shared" si="8"/>
        <v>-2.8970848298273339E-3</v>
      </c>
    </row>
    <row r="43" spans="1:14" ht="42" x14ac:dyDescent="0.35">
      <c r="A43" s="60" t="s">
        <v>53</v>
      </c>
      <c r="B43" s="6">
        <v>-94.4</v>
      </c>
      <c r="C43" s="8">
        <f t="shared" si="6"/>
        <v>-1.1770133286784784E-2</v>
      </c>
      <c r="D43" s="6">
        <v>-583.1</v>
      </c>
      <c r="E43" s="8">
        <f t="shared" si="7"/>
        <v>-6.647362601032844E-2</v>
      </c>
      <c r="F43" s="117">
        <v>5.4703492723543655E-2</v>
      </c>
      <c r="G43" s="10">
        <f t="shared" si="8"/>
        <v>5.4703492723543655E-2</v>
      </c>
      <c r="I43" s="127" t="s">
        <v>147</v>
      </c>
      <c r="J43" s="128" t="s">
        <v>70</v>
      </c>
      <c r="K43" s="128" t="s">
        <v>71</v>
      </c>
      <c r="L43" s="128" t="s">
        <v>80</v>
      </c>
      <c r="M43" s="128" t="s">
        <v>72</v>
      </c>
      <c r="N43" s="129" t="s">
        <v>135</v>
      </c>
    </row>
    <row r="44" spans="1:14" ht="30" x14ac:dyDescent="0.35">
      <c r="A44" s="116" t="s">
        <v>95</v>
      </c>
      <c r="B44" s="6"/>
      <c r="C44" s="8">
        <f t="shared" si="6"/>
        <v>0</v>
      </c>
      <c r="D44" s="6"/>
      <c r="E44" s="8">
        <f t="shared" si="7"/>
        <v>0</v>
      </c>
      <c r="F44" s="117">
        <v>0</v>
      </c>
      <c r="G44" s="10">
        <f t="shared" si="8"/>
        <v>0</v>
      </c>
      <c r="I44" s="130" t="s">
        <v>136</v>
      </c>
      <c r="J44" s="36">
        <v>58.21</v>
      </c>
      <c r="K44" s="36">
        <v>59.24</v>
      </c>
      <c r="L44" s="36" t="s">
        <v>137</v>
      </c>
      <c r="M44" s="36" t="s">
        <v>138</v>
      </c>
      <c r="N44" s="88" t="s">
        <v>139</v>
      </c>
    </row>
    <row r="45" spans="1:14" x14ac:dyDescent="0.35">
      <c r="A45" s="60" t="s">
        <v>96</v>
      </c>
      <c r="B45" s="6">
        <v>-191.3</v>
      </c>
      <c r="C45" s="8">
        <f t="shared" si="6"/>
        <v>-2.3851975611884842E-2</v>
      </c>
      <c r="D45" s="6">
        <v>-173.6</v>
      </c>
      <c r="E45" s="8">
        <f t="shared" si="7"/>
        <v>-1.9790467287588778E-2</v>
      </c>
      <c r="F45" s="117">
        <v>-4.0615083242960641E-3</v>
      </c>
      <c r="G45" s="10">
        <f t="shared" si="8"/>
        <v>-4.0615083242960641E-3</v>
      </c>
      <c r="I45" s="130" t="s">
        <v>140</v>
      </c>
      <c r="J45" s="36">
        <v>0.69</v>
      </c>
      <c r="K45" s="36">
        <v>0.71</v>
      </c>
      <c r="L45" s="36" t="s">
        <v>141</v>
      </c>
      <c r="M45" s="36" t="s">
        <v>142</v>
      </c>
      <c r="N45" s="88" t="s">
        <v>143</v>
      </c>
    </row>
    <row r="46" spans="1:14" ht="28.5" thickBot="1" x14ac:dyDescent="0.4">
      <c r="A46" s="60" t="s">
        <v>101</v>
      </c>
      <c r="B46" s="6">
        <v>-101.7</v>
      </c>
      <c r="C46" s="6">
        <f t="shared" si="6"/>
        <v>-1.2680323678665386E-2</v>
      </c>
      <c r="D46" s="29" t="s">
        <v>103</v>
      </c>
      <c r="E46" s="29" t="s">
        <v>103</v>
      </c>
      <c r="F46" s="118"/>
      <c r="G46" s="10"/>
      <c r="I46" s="131" t="s">
        <v>144</v>
      </c>
      <c r="J46" s="113">
        <v>6.05</v>
      </c>
      <c r="K46" s="113">
        <v>6.85</v>
      </c>
      <c r="L46" s="113" t="s">
        <v>145</v>
      </c>
      <c r="M46" s="113" t="s">
        <v>130</v>
      </c>
      <c r="N46" s="92" t="s">
        <v>146</v>
      </c>
    </row>
    <row r="47" spans="1:14" ht="31" x14ac:dyDescent="0.35">
      <c r="A47" s="60" t="s">
        <v>102</v>
      </c>
      <c r="B47" s="6">
        <v>-36.4</v>
      </c>
      <c r="C47" s="8">
        <f t="shared" si="6"/>
        <v>-4.5384835978704036E-3</v>
      </c>
      <c r="D47" s="6">
        <v>-35.1</v>
      </c>
      <c r="E47" s="8">
        <f t="shared" si="7"/>
        <v>-4.0014136048062568E-3</v>
      </c>
      <c r="F47" s="117">
        <v>-5.370699930641468E-4</v>
      </c>
      <c r="G47" s="10">
        <f t="shared" si="8"/>
        <v>-5.370699930641468E-4</v>
      </c>
    </row>
    <row r="48" spans="1:14" ht="31" x14ac:dyDescent="0.35">
      <c r="A48" s="60" t="s">
        <v>97</v>
      </c>
      <c r="B48" s="6">
        <v>-695.9</v>
      </c>
      <c r="C48" s="8">
        <f t="shared" si="6"/>
        <v>-8.6767327905439937E-2</v>
      </c>
      <c r="D48" s="6">
        <v>-3</v>
      </c>
      <c r="E48" s="8">
        <f t="shared" si="7"/>
        <v>-3.4200116280395357E-4</v>
      </c>
      <c r="F48" s="117">
        <v>-8.6425326742635977E-2</v>
      </c>
      <c r="G48" s="10">
        <f t="shared" si="8"/>
        <v>-8.6425326742635977E-2</v>
      </c>
      <c r="I48" s="1" t="s">
        <v>153</v>
      </c>
    </row>
    <row r="49" spans="1:12" ht="31.5" thickBot="1" x14ac:dyDescent="0.4">
      <c r="A49" s="105" t="s">
        <v>98</v>
      </c>
      <c r="B49" s="119">
        <v>-986.8</v>
      </c>
      <c r="C49" s="65">
        <f t="shared" si="6"/>
        <v>-0.12303779160380533</v>
      </c>
      <c r="D49" s="119">
        <v>-209.7</v>
      </c>
      <c r="E49" s="65">
        <f t="shared" si="7"/>
        <v>-2.3905881279996353E-2</v>
      </c>
      <c r="F49" s="120">
        <v>-9.9131910323808983E-2</v>
      </c>
      <c r="G49" s="10">
        <f t="shared" si="8"/>
        <v>-9.9131910323808983E-2</v>
      </c>
      <c r="I49" s="31" t="s">
        <v>134</v>
      </c>
      <c r="J49" s="31" t="s">
        <v>70</v>
      </c>
      <c r="K49" s="31" t="s">
        <v>71</v>
      </c>
      <c r="L49" s="31" t="s">
        <v>80</v>
      </c>
    </row>
    <row r="50" spans="1:12" x14ac:dyDescent="0.35">
      <c r="I50" s="32" t="s">
        <v>154</v>
      </c>
      <c r="J50" s="38">
        <v>0.1091</v>
      </c>
      <c r="K50" s="38">
        <v>8.7300000000000003E-2</v>
      </c>
      <c r="L50" s="33" t="s">
        <v>155</v>
      </c>
    </row>
    <row r="51" spans="1:12" ht="16" thickBot="1" x14ac:dyDescent="0.4">
      <c r="I51" s="32" t="s">
        <v>156</v>
      </c>
      <c r="J51" s="38">
        <v>9.0800000000000006E-2</v>
      </c>
      <c r="K51" s="38">
        <v>6.9099999999999995E-2</v>
      </c>
      <c r="L51" s="33" t="s">
        <v>157</v>
      </c>
    </row>
    <row r="52" spans="1:12" ht="28" x14ac:dyDescent="0.35">
      <c r="A52" s="133" t="s">
        <v>104</v>
      </c>
      <c r="B52" s="134" t="s">
        <v>105</v>
      </c>
      <c r="C52" s="138" t="s">
        <v>106</v>
      </c>
      <c r="E52" s="1">
        <f>24/0.12</f>
        <v>200</v>
      </c>
      <c r="I52" s="32" t="s">
        <v>158</v>
      </c>
      <c r="J52" s="38">
        <v>0.1116</v>
      </c>
      <c r="K52" s="38">
        <v>9.7500000000000003E-2</v>
      </c>
      <c r="L52" s="33" t="s">
        <v>159</v>
      </c>
    </row>
    <row r="53" spans="1:12" ht="70" x14ac:dyDescent="0.35">
      <c r="A53" s="126" t="s">
        <v>107</v>
      </c>
      <c r="B53" s="135" t="s">
        <v>108</v>
      </c>
      <c r="C53" s="139" t="s">
        <v>109</v>
      </c>
      <c r="I53" s="32" t="s">
        <v>160</v>
      </c>
      <c r="J53" s="38">
        <v>6.2300000000000001E-2</v>
      </c>
      <c r="K53" s="38">
        <v>4.9399999999999999E-2</v>
      </c>
      <c r="L53" s="33" t="s">
        <v>161</v>
      </c>
    </row>
    <row r="54" spans="1:12" ht="42" x14ac:dyDescent="0.35">
      <c r="A54" s="126" t="s">
        <v>110</v>
      </c>
      <c r="B54" s="135" t="s">
        <v>111</v>
      </c>
      <c r="C54" s="139" t="s">
        <v>112</v>
      </c>
      <c r="I54" s="32" t="s">
        <v>151</v>
      </c>
      <c r="J54" s="38">
        <v>0.15129999999999999</v>
      </c>
      <c r="K54" s="38">
        <v>9.7299999999999998E-2</v>
      </c>
      <c r="L54" s="33" t="s">
        <v>162</v>
      </c>
    </row>
    <row r="55" spans="1:12" ht="56.5" thickBot="1" x14ac:dyDescent="0.4">
      <c r="A55" s="136" t="s">
        <v>113</v>
      </c>
      <c r="B55" s="137" t="s">
        <v>114</v>
      </c>
      <c r="C55" s="140" t="s">
        <v>115</v>
      </c>
    </row>
  </sheetData>
  <sheetProtection algorithmName="SHA-512" hashValue="4okKUP3BrWkl4NbjKyr7Wi1Xu8cdXUFGNwQUItF+n7DdNb7lyK2Cs9Npw+1HHA7eLQTNwf3fwP6WVevdrKZnsw==" saltValue="5wbHkl2b3D24Kdw9Soo0ww==" spinCount="100000" sheet="1" objects="1" scenarios="1"/>
  <mergeCells count="6">
    <mergeCell ref="A31:F31"/>
    <mergeCell ref="A2:F2"/>
    <mergeCell ref="I16:K16"/>
    <mergeCell ref="I2:N2"/>
    <mergeCell ref="A15:G15"/>
    <mergeCell ref="O16:R1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AFCCE-1B47-4C59-B150-FDC0272503E8}">
  <dimension ref="A1:C9"/>
  <sheetViews>
    <sheetView showGridLines="0" zoomScale="90" workbookViewId="0">
      <selection activeCell="E4" sqref="E4"/>
    </sheetView>
  </sheetViews>
  <sheetFormatPr defaultRowHeight="14" x14ac:dyDescent="0.3"/>
  <cols>
    <col min="1" max="1" width="38.26953125" style="40" customWidth="1"/>
    <col min="2" max="3" width="10.54296875" style="40" customWidth="1"/>
    <col min="4" max="16384" width="8.7265625" style="40"/>
  </cols>
  <sheetData>
    <row r="1" spans="1:3" ht="32" customHeight="1" x14ac:dyDescent="0.3">
      <c r="A1" s="55" t="s">
        <v>181</v>
      </c>
      <c r="B1" s="56"/>
      <c r="C1" s="57"/>
    </row>
    <row r="2" spans="1:3" ht="26" x14ac:dyDescent="0.3">
      <c r="A2" s="42" t="s">
        <v>177</v>
      </c>
      <c r="B2" s="27" t="s">
        <v>179</v>
      </c>
      <c r="C2" s="43" t="s">
        <v>180</v>
      </c>
    </row>
    <row r="3" spans="1:3" x14ac:dyDescent="0.3">
      <c r="A3" s="44" t="s">
        <v>116</v>
      </c>
      <c r="B3" s="36">
        <v>1.66</v>
      </c>
      <c r="C3" s="45">
        <v>1.63</v>
      </c>
    </row>
    <row r="4" spans="1:3" x14ac:dyDescent="0.3">
      <c r="A4" s="44" t="s">
        <v>132</v>
      </c>
      <c r="B4" s="36">
        <v>1.1100000000000001</v>
      </c>
      <c r="C4" s="45">
        <v>0.91</v>
      </c>
    </row>
    <row r="5" spans="1:3" ht="25.5" customHeight="1" x14ac:dyDescent="0.3">
      <c r="A5" s="46" t="s">
        <v>178</v>
      </c>
      <c r="B5" s="47"/>
      <c r="C5" s="48"/>
    </row>
    <row r="6" spans="1:3" x14ac:dyDescent="0.3">
      <c r="A6" s="44" t="s">
        <v>158</v>
      </c>
      <c r="B6" s="41">
        <v>0.1116</v>
      </c>
      <c r="C6" s="45">
        <v>14.1</v>
      </c>
    </row>
    <row r="7" spans="1:3" x14ac:dyDescent="0.3">
      <c r="A7" s="44" t="s">
        <v>160</v>
      </c>
      <c r="B7" s="41">
        <v>6.2300000000000001E-2</v>
      </c>
      <c r="C7" s="45">
        <v>6.05</v>
      </c>
    </row>
    <row r="8" spans="1:3" ht="28" customHeight="1" x14ac:dyDescent="0.3">
      <c r="A8" s="49" t="s">
        <v>163</v>
      </c>
      <c r="B8" s="50"/>
      <c r="C8" s="51"/>
    </row>
    <row r="9" spans="1:3" ht="14.5" thickBot="1" x14ac:dyDescent="0.35">
      <c r="A9" s="52" t="s">
        <v>164</v>
      </c>
      <c r="B9" s="53">
        <v>0.37862574354571654</v>
      </c>
      <c r="C9" s="54">
        <v>0.49</v>
      </c>
    </row>
  </sheetData>
  <mergeCells count="2">
    <mergeCell ref="A5:C5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CA1 Calculation</vt:lpstr>
      <vt:lpstr>Competitors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Msc in Finance Student</dc:title>
  <dc:creator>Aye Aye Myat</dc:creator>
  <cp:lastModifiedBy>Aye Myat</cp:lastModifiedBy>
  <dcterms:created xsi:type="dcterms:W3CDTF">2020-11-16T13:38:47Z</dcterms:created>
  <dcterms:modified xsi:type="dcterms:W3CDTF">2025-04-21T01:30:31Z</dcterms:modified>
</cp:coreProperties>
</file>