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4부 엑셀을 이용한 분석의 시각화\Chap15_표서식과 조건부서식\Chap15_표서식과 조건부서식_준비파일\"/>
    </mc:Choice>
  </mc:AlternateContent>
  <xr:revisionPtr revIDLastSave="0" documentId="8_{CCD45823-AD69-4F1A-B593-45B63566021E}" xr6:coauthVersionLast="45" xr6:coauthVersionMax="45" xr10:uidLastSave="{00000000-0000-0000-0000-000000000000}"/>
  <bookViews>
    <workbookView xWindow="-120" yWindow="-120" windowWidth="29040" windowHeight="15840" xr2:uid="{DA12F402-FA11-4C59-8397-CF18A62D8B93}"/>
  </bookViews>
  <sheets>
    <sheet name="회원정보" sheetId="1" r:id="rId1"/>
    <sheet name="할인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O5" i="1" l="1"/>
  <c r="AO4" i="1"/>
  <c r="AP5" i="1"/>
  <c r="AP4" i="1"/>
  <c r="X10" i="1"/>
  <c r="Z11" i="1"/>
  <c r="Z10" i="1"/>
  <c r="X11" i="1"/>
  <c r="Z9" i="1"/>
  <c r="Z12" i="1"/>
  <c r="X12" i="1"/>
  <c r="X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N2" i="2" l="1"/>
  <c r="U27" i="1"/>
  <c r="U15" i="1"/>
  <c r="U3" i="1"/>
  <c r="U26" i="1"/>
  <c r="U18" i="1"/>
  <c r="U6" i="1"/>
  <c r="U23" i="1"/>
  <c r="U11" i="1"/>
  <c r="U22" i="1"/>
  <c r="U14" i="1"/>
  <c r="U10" i="1"/>
  <c r="U25" i="1"/>
  <c r="U21" i="1"/>
  <c r="U17" i="1"/>
  <c r="U13" i="1"/>
  <c r="U9" i="1"/>
  <c r="U5" i="1"/>
  <c r="U19" i="1"/>
  <c r="U7" i="1"/>
  <c r="U28" i="1"/>
  <c r="U24" i="1"/>
  <c r="U20" i="1"/>
  <c r="U16" i="1"/>
  <c r="U12" i="1"/>
  <c r="U8" i="1"/>
  <c r="U4" i="1"/>
  <c r="U2" i="1"/>
  <c r="E3" i="1"/>
  <c r="S3" i="1" s="1"/>
  <c r="E4" i="1"/>
  <c r="S4" i="1" s="1"/>
  <c r="E5" i="1"/>
  <c r="S5" i="1" s="1"/>
  <c r="E6" i="1"/>
  <c r="S6" i="1" s="1"/>
  <c r="E7" i="1"/>
  <c r="S7" i="1" s="1"/>
  <c r="E8" i="1"/>
  <c r="S8" i="1" s="1"/>
  <c r="E9" i="1"/>
  <c r="S9" i="1" s="1"/>
  <c r="E10" i="1"/>
  <c r="S10" i="1" s="1"/>
  <c r="E11" i="1"/>
  <c r="S11" i="1" s="1"/>
  <c r="E12" i="1"/>
  <c r="S12" i="1" s="1"/>
  <c r="E13" i="1"/>
  <c r="S13" i="1" s="1"/>
  <c r="E14" i="1"/>
  <c r="S14" i="1" s="1"/>
  <c r="E15" i="1"/>
  <c r="S15" i="1" s="1"/>
  <c r="E16" i="1"/>
  <c r="S16" i="1" s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E27" i="1"/>
  <c r="S27" i="1" s="1"/>
  <c r="E28" i="1"/>
  <c r="S28" i="1" s="1"/>
  <c r="E29" i="1"/>
  <c r="S29" i="1" s="1"/>
  <c r="E30" i="1"/>
  <c r="S30" i="1" s="1"/>
  <c r="E31" i="1"/>
  <c r="S31" i="1" s="1"/>
  <c r="E32" i="1"/>
  <c r="S32" i="1" s="1"/>
  <c r="E33" i="1"/>
  <c r="S33" i="1" s="1"/>
  <c r="E34" i="1"/>
  <c r="S34" i="1" s="1"/>
  <c r="E35" i="1"/>
  <c r="S35" i="1" s="1"/>
  <c r="E36" i="1"/>
  <c r="S36" i="1" s="1"/>
  <c r="E2" i="1"/>
  <c r="S2" i="1" s="1"/>
  <c r="AG20" i="1" l="1"/>
  <c r="AI11" i="1"/>
  <c r="AK8" i="1"/>
  <c r="AH26" i="1"/>
  <c r="AF23" i="1"/>
  <c r="AK5" i="1"/>
  <c r="AU9" i="1"/>
  <c r="AT9" i="1"/>
  <c r="AU10" i="1"/>
  <c r="AT10" i="1"/>
  <c r="AU8" i="1"/>
  <c r="AT8" i="1"/>
  <c r="AT7" i="1"/>
  <c r="AU7" i="1"/>
  <c r="AT4" i="1"/>
  <c r="AU4" i="1"/>
  <c r="AT6" i="1"/>
  <c r="AU6" i="1"/>
  <c r="AT5" i="1"/>
  <c r="AU5" i="1"/>
  <c r="AL11" i="1"/>
  <c r="AF17" i="1"/>
  <c r="AG11" i="1"/>
  <c r="AK11" i="1"/>
  <c r="AL5" i="1"/>
  <c r="AG16" i="1"/>
  <c r="AI15" i="1"/>
  <c r="AJ15" i="1"/>
  <c r="AH15" i="1"/>
  <c r="AK16" i="1"/>
  <c r="AL16" i="1"/>
  <c r="AL15" i="1"/>
  <c r="AG15" i="1"/>
  <c r="AL17" i="1"/>
  <c r="AF15" i="1"/>
  <c r="AF16" i="1"/>
  <c r="AH16" i="1"/>
  <c r="AJ16" i="1"/>
  <c r="AK15" i="1"/>
  <c r="AI16" i="1"/>
  <c r="AL13" i="1"/>
  <c r="AI12" i="1"/>
  <c r="AF13" i="1"/>
  <c r="AK14" i="1"/>
  <c r="AH13" i="1"/>
  <c r="AF12" i="1"/>
  <c r="AF14" i="1"/>
  <c r="AH12" i="1"/>
  <c r="AG12" i="1"/>
  <c r="AI13" i="1"/>
  <c r="AL12" i="1"/>
  <c r="AJ12" i="1"/>
  <c r="AG14" i="1"/>
  <c r="AG13" i="1"/>
  <c r="AK13" i="1"/>
  <c r="AJ13" i="1"/>
  <c r="AK12" i="1"/>
  <c r="AK17" i="1"/>
  <c r="AG25" i="1"/>
  <c r="AJ26" i="1"/>
  <c r="AL25" i="1"/>
  <c r="AH24" i="1"/>
  <c r="AH25" i="1"/>
  <c r="AG24" i="1"/>
  <c r="AF24" i="1"/>
  <c r="AJ25" i="1"/>
  <c r="AK25" i="1"/>
  <c r="AJ24" i="1"/>
  <c r="AI24" i="1"/>
  <c r="AI26" i="1"/>
  <c r="AF26" i="1"/>
  <c r="AK24" i="1"/>
  <c r="AI25" i="1"/>
  <c r="AL24" i="1"/>
  <c r="AF25" i="1"/>
  <c r="AK26" i="1"/>
  <c r="AH22" i="1"/>
  <c r="AJ22" i="1"/>
  <c r="AG23" i="1"/>
  <c r="AL21" i="1"/>
  <c r="AJ21" i="1"/>
  <c r="AJ23" i="1"/>
  <c r="AH21" i="1"/>
  <c r="AI21" i="1"/>
  <c r="AL23" i="1"/>
  <c r="AG22" i="1"/>
  <c r="AG21" i="1"/>
  <c r="AL22" i="1"/>
  <c r="AI23" i="1"/>
  <c r="AH23" i="1"/>
  <c r="AF21" i="1"/>
  <c r="AF22" i="1"/>
  <c r="AK22" i="1"/>
  <c r="AK21" i="1"/>
  <c r="AI22" i="1"/>
  <c r="AI4" i="1"/>
  <c r="AH4" i="1"/>
  <c r="AJ3" i="1"/>
  <c r="AG5" i="1"/>
  <c r="AI3" i="1"/>
  <c r="AF3" i="1"/>
  <c r="AH5" i="1"/>
  <c r="AJ5" i="1"/>
  <c r="AH3" i="1"/>
  <c r="AL4" i="1"/>
  <c r="AF4" i="1"/>
  <c r="AJ4" i="1"/>
  <c r="AK4" i="1"/>
  <c r="AG4" i="1"/>
  <c r="AK3" i="1"/>
  <c r="AL3" i="1"/>
  <c r="AG3" i="1"/>
  <c r="AI5" i="1"/>
  <c r="AG17" i="1"/>
  <c r="AH9" i="1"/>
  <c r="AJ9" i="1"/>
  <c r="AH10" i="1"/>
  <c r="AK9" i="1"/>
  <c r="AI9" i="1"/>
  <c r="AL9" i="1"/>
  <c r="AG9" i="1"/>
  <c r="AF11" i="1"/>
  <c r="AK10" i="1"/>
  <c r="AF10" i="1"/>
  <c r="AJ10" i="1"/>
  <c r="AF9" i="1"/>
  <c r="AG10" i="1"/>
  <c r="AL10" i="1"/>
  <c r="AI10" i="1"/>
  <c r="AG18" i="1"/>
  <c r="AI18" i="1"/>
  <c r="AF20" i="1"/>
  <c r="AL19" i="1"/>
  <c r="AK19" i="1"/>
  <c r="AJ18" i="1"/>
  <c r="AJ19" i="1"/>
  <c r="AF18" i="1"/>
  <c r="AH19" i="1"/>
  <c r="AK18" i="1"/>
  <c r="AF19" i="1"/>
  <c r="AI20" i="1"/>
  <c r="AG19" i="1"/>
  <c r="AJ20" i="1"/>
  <c r="AL18" i="1"/>
  <c r="AH18" i="1"/>
  <c r="AI19" i="1"/>
  <c r="AJ8" i="1"/>
  <c r="AH6" i="1"/>
  <c r="AJ6" i="1"/>
  <c r="AK6" i="1"/>
  <c r="AI6" i="1"/>
  <c r="AI7" i="1"/>
  <c r="AH7" i="1"/>
  <c r="AJ7" i="1"/>
  <c r="AG7" i="1"/>
  <c r="AK7" i="1"/>
  <c r="AG8" i="1"/>
  <c r="AH8" i="1"/>
  <c r="AL7" i="1"/>
  <c r="AL6" i="1"/>
  <c r="AG6" i="1"/>
  <c r="AI8" i="1"/>
  <c r="AF6" i="1"/>
  <c r="AF7" i="1"/>
  <c r="AH17" i="1"/>
  <c r="AL14" i="1"/>
  <c r="AL20" i="1"/>
  <c r="AK20" i="1"/>
  <c r="AI17" i="1"/>
  <c r="AU3" i="1"/>
  <c r="AT3" i="1"/>
  <c r="AH20" i="1"/>
  <c r="AP12" i="1"/>
  <c r="AO12" i="1"/>
  <c r="AO13" i="1"/>
  <c r="AP13" i="1"/>
  <c r="AO10" i="1"/>
  <c r="AP10" i="1"/>
  <c r="AO9" i="1"/>
  <c r="AP9" i="1"/>
  <c r="AO14" i="1"/>
  <c r="AP14" i="1"/>
  <c r="AO11" i="1"/>
  <c r="AP11" i="1"/>
  <c r="AP8" i="1"/>
  <c r="AO8" i="1"/>
  <c r="AL26" i="1"/>
  <c r="AL8" i="1"/>
  <c r="AG26" i="1"/>
  <c r="AI14" i="1"/>
  <c r="AJ17" i="1"/>
  <c r="AJ11" i="1"/>
  <c r="AK23" i="1"/>
  <c r="AH11" i="1"/>
  <c r="AJ14" i="1"/>
  <c r="AH14" i="1"/>
  <c r="AF8" i="1"/>
  <c r="AA9" i="1"/>
  <c r="Y12" i="1"/>
  <c r="AA11" i="1"/>
  <c r="AF5" i="1"/>
  <c r="Y11" i="1"/>
  <c r="AA10" i="1"/>
  <c r="AA12" i="1"/>
  <c r="Y9" i="1"/>
  <c r="Y10" i="1"/>
  <c r="F31" i="1"/>
  <c r="K31" i="1"/>
  <c r="I31" i="1"/>
  <c r="F19" i="1"/>
  <c r="K19" i="1"/>
  <c r="I19" i="1"/>
  <c r="F7" i="1"/>
  <c r="K7" i="1"/>
  <c r="I7" i="1"/>
  <c r="F34" i="1"/>
  <c r="I34" i="1"/>
  <c r="K34" i="1"/>
  <c r="F30" i="1"/>
  <c r="I30" i="1"/>
  <c r="K30" i="1"/>
  <c r="F26" i="1"/>
  <c r="K26" i="1"/>
  <c r="I26" i="1"/>
  <c r="F22" i="1"/>
  <c r="K22" i="1"/>
  <c r="I22" i="1"/>
  <c r="F18" i="1"/>
  <c r="I18" i="1"/>
  <c r="K18" i="1"/>
  <c r="F14" i="1"/>
  <c r="K14" i="1"/>
  <c r="I14" i="1"/>
  <c r="F10" i="1"/>
  <c r="K10" i="1"/>
  <c r="I10" i="1"/>
  <c r="F6" i="1"/>
  <c r="K6" i="1"/>
  <c r="I6" i="1"/>
  <c r="F35" i="1"/>
  <c r="K35" i="1"/>
  <c r="I35" i="1"/>
  <c r="F23" i="1"/>
  <c r="K23" i="1"/>
  <c r="I23" i="1"/>
  <c r="F11" i="1"/>
  <c r="K11" i="1"/>
  <c r="I11" i="1"/>
  <c r="F2" i="1"/>
  <c r="I2" i="1"/>
  <c r="K2" i="1"/>
  <c r="H33" i="1"/>
  <c r="K33" i="1"/>
  <c r="I33" i="1"/>
  <c r="H29" i="1"/>
  <c r="K29" i="1"/>
  <c r="I29" i="1"/>
  <c r="H25" i="1"/>
  <c r="K25" i="1"/>
  <c r="I25" i="1"/>
  <c r="H21" i="1"/>
  <c r="K21" i="1"/>
  <c r="I21" i="1"/>
  <c r="H17" i="1"/>
  <c r="K17" i="1"/>
  <c r="I17" i="1"/>
  <c r="H13" i="1"/>
  <c r="K13" i="1"/>
  <c r="I13" i="1"/>
  <c r="H9" i="1"/>
  <c r="K9" i="1"/>
  <c r="I9" i="1"/>
  <c r="H5" i="1"/>
  <c r="I5" i="1"/>
  <c r="K5" i="1"/>
  <c r="F27" i="1"/>
  <c r="K27" i="1"/>
  <c r="I27" i="1"/>
  <c r="F15" i="1"/>
  <c r="K15" i="1"/>
  <c r="I15" i="1"/>
  <c r="G36" i="1"/>
  <c r="I36" i="1"/>
  <c r="K36" i="1"/>
  <c r="G32" i="1"/>
  <c r="K32" i="1"/>
  <c r="I32" i="1"/>
  <c r="G28" i="1"/>
  <c r="K28" i="1"/>
  <c r="I28" i="1"/>
  <c r="G24" i="1"/>
  <c r="K24" i="1"/>
  <c r="I24" i="1"/>
  <c r="G20" i="1"/>
  <c r="K20" i="1"/>
  <c r="I20" i="1"/>
  <c r="G16" i="1"/>
  <c r="K16" i="1"/>
  <c r="I16" i="1"/>
  <c r="G12" i="1"/>
  <c r="K12" i="1"/>
  <c r="I12" i="1"/>
  <c r="G8" i="1"/>
  <c r="K8" i="1"/>
  <c r="I8" i="1"/>
  <c r="G4" i="1"/>
  <c r="I4" i="1"/>
  <c r="K4" i="1"/>
  <c r="F3" i="1"/>
  <c r="I3" i="1"/>
  <c r="K3" i="1"/>
  <c r="G2" i="1"/>
  <c r="F36" i="1"/>
  <c r="H34" i="1"/>
  <c r="G33" i="1"/>
  <c r="F32" i="1"/>
  <c r="H30" i="1"/>
  <c r="G29" i="1"/>
  <c r="F28" i="1"/>
  <c r="H26" i="1"/>
  <c r="G25" i="1"/>
  <c r="F24" i="1"/>
  <c r="H22" i="1"/>
  <c r="G21" i="1"/>
  <c r="F20" i="1"/>
  <c r="H18" i="1"/>
  <c r="G17" i="1"/>
  <c r="F16" i="1"/>
  <c r="H14" i="1"/>
  <c r="G13" i="1"/>
  <c r="F12" i="1"/>
  <c r="H10" i="1"/>
  <c r="G9" i="1"/>
  <c r="F8" i="1"/>
  <c r="H6" i="1"/>
  <c r="G5" i="1"/>
  <c r="F4" i="1"/>
  <c r="H2" i="1"/>
  <c r="H35" i="1"/>
  <c r="G34" i="1"/>
  <c r="F33" i="1"/>
  <c r="H31" i="1"/>
  <c r="G30" i="1"/>
  <c r="F29" i="1"/>
  <c r="H27" i="1"/>
  <c r="G26" i="1"/>
  <c r="F25" i="1"/>
  <c r="H23" i="1"/>
  <c r="G22" i="1"/>
  <c r="F21" i="1"/>
  <c r="H19" i="1"/>
  <c r="G18" i="1"/>
  <c r="F17" i="1"/>
  <c r="H15" i="1"/>
  <c r="G14" i="1"/>
  <c r="F13" i="1"/>
  <c r="H11" i="1"/>
  <c r="G10" i="1"/>
  <c r="F9" i="1"/>
  <c r="H7" i="1"/>
  <c r="G6" i="1"/>
  <c r="F5" i="1"/>
  <c r="H3" i="1"/>
  <c r="H36" i="1"/>
  <c r="G35" i="1"/>
  <c r="H32" i="1"/>
  <c r="G31" i="1"/>
  <c r="H28" i="1"/>
  <c r="G27" i="1"/>
  <c r="H24" i="1"/>
  <c r="G23" i="1"/>
  <c r="H20" i="1"/>
  <c r="G19" i="1"/>
  <c r="H16" i="1"/>
  <c r="G15" i="1"/>
  <c r="H12" i="1"/>
  <c r="G11" i="1"/>
  <c r="H8" i="1"/>
  <c r="G7" i="1"/>
  <c r="H4" i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AT27" i="1" l="1"/>
  <c r="AX27" i="1"/>
  <c r="AU27" i="1"/>
  <c r="AY27" i="1"/>
  <c r="AV27" i="1"/>
  <c r="AW27" i="1"/>
  <c r="AX26" i="1"/>
  <c r="AY26" i="1"/>
  <c r="AV26" i="1"/>
  <c r="AW26" i="1"/>
  <c r="AT26" i="1"/>
  <c r="AU26" i="1"/>
  <c r="AT25" i="1"/>
  <c r="AX25" i="1"/>
  <c r="AU25" i="1"/>
  <c r="AY25" i="1"/>
  <c r="AV25" i="1"/>
  <c r="AW25" i="1"/>
  <c r="AY24" i="1"/>
  <c r="AX24" i="1"/>
  <c r="AW24" i="1"/>
  <c r="AV24" i="1"/>
  <c r="AU24" i="1"/>
  <c r="AT24" i="1"/>
  <c r="AT23" i="1"/>
  <c r="AX23" i="1"/>
  <c r="AU23" i="1"/>
  <c r="AY23" i="1"/>
  <c r="AV23" i="1"/>
  <c r="AW23" i="1"/>
  <c r="AX22" i="1"/>
  <c r="AY22" i="1"/>
  <c r="AV22" i="1"/>
  <c r="AW22" i="1"/>
  <c r="AT22" i="1"/>
  <c r="AU22" i="1"/>
  <c r="AT21" i="1"/>
  <c r="AX21" i="1"/>
  <c r="AU21" i="1"/>
  <c r="AY21" i="1"/>
  <c r="AV21" i="1"/>
  <c r="AW21" i="1"/>
  <c r="AY20" i="1"/>
  <c r="AX20" i="1"/>
  <c r="AW20" i="1"/>
  <c r="AV20" i="1"/>
  <c r="AU20" i="1"/>
  <c r="AT20" i="1"/>
  <c r="AT19" i="1"/>
  <c r="AX19" i="1"/>
  <c r="AU19" i="1"/>
  <c r="AY19" i="1"/>
  <c r="AV19" i="1"/>
  <c r="AW19" i="1"/>
  <c r="AY18" i="1"/>
  <c r="AX18" i="1"/>
  <c r="AW18" i="1"/>
  <c r="AV18" i="1"/>
  <c r="AU18" i="1"/>
  <c r="AT18" i="1"/>
  <c r="AT17" i="1"/>
  <c r="AX17" i="1"/>
  <c r="AU17" i="1"/>
  <c r="AY17" i="1"/>
  <c r="AV17" i="1"/>
  <c r="AW17" i="1"/>
  <c r="AX16" i="1"/>
  <c r="AY16" i="1"/>
  <c r="AW16" i="1"/>
  <c r="AV16" i="1"/>
  <c r="AU16" i="1"/>
  <c r="AT16" i="1"/>
  <c r="AY14" i="1"/>
  <c r="AT15" i="1"/>
  <c r="AX15" i="1"/>
  <c r="AU15" i="1"/>
  <c r="AY15" i="1"/>
  <c r="AV15" i="1"/>
  <c r="AW15" i="1"/>
  <c r="AW14" i="1"/>
  <c r="AX14" i="1"/>
  <c r="AV14" i="1"/>
  <c r="AU14" i="1"/>
  <c r="AT14" i="1"/>
  <c r="Z16" i="1"/>
  <c r="X16" i="1"/>
  <c r="W16" i="1"/>
  <c r="Y5" i="1"/>
  <c r="Y4" i="1"/>
  <c r="X5" i="1"/>
  <c r="X4" i="1"/>
  <c r="Y3" i="1"/>
  <c r="X3" i="1"/>
</calcChain>
</file>

<file path=xl/sharedStrings.xml><?xml version="1.0" encoding="utf-8"?>
<sst xmlns="http://schemas.openxmlformats.org/spreadsheetml/2006/main" count="280" uniqueCount="207">
  <si>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</si>
  <si>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</si>
  <si>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</si>
  <si>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</si>
  <si>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</si>
  <si>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</si>
  <si>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</si>
  <si>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</si>
  <si>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</si>
  <si>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</si>
  <si>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</si>
  <si>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</si>
  <si>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</si>
  <si>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</si>
  <si>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</si>
  <si>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</si>
  <si>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</si>
  <si>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</si>
  <si>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</si>
  <si>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</si>
  <si>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</si>
  <si>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</si>
  <si>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</si>
  <si>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</si>
  <si>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</si>
  <si>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</si>
  <si>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</si>
  <si>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</si>
  <si>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</si>
  <si>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</si>
  <si>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</si>
  <si>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</si>
  <si>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</si>
  <si>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</si>
  <si>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</si>
  <si>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</si>
  <si>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</si>
  <si>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</si>
  <si>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</si>
  <si>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</si>
  <si>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</si>
  <si>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</si>
  <si>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</si>
  <si>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</si>
  <si>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</si>
  <si>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</si>
  <si>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</si>
  <si>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</si>
  <si>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</si>
  <si>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</si>
  <si>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</si>
  <si>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</si>
  <si>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</si>
  <si>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</si>
  <si>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</si>
  <si>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</si>
  <si>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</si>
  <si>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</si>
  <si>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</si>
  <si>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</si>
  <si>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</si>
  <si>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</si>
  <si>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</si>
  <si>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</si>
  <si>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</si>
  <si>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</si>
  <si>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</si>
  <si>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</si>
  <si>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</si>
  <si>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</si>
  <si>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</si>
  <si>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</si>
  <si>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</si>
  <si>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</si>
  <si>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</si>
  <si>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</si>
  <si>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</si>
  <si>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</si>
  <si>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</si>
  <si>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</si>
  <si>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</si>
  <si>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</si>
  <si>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</si>
  <si>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</si>
  <si>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</si>
  <si>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</si>
  <si>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</si>
  <si>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</si>
  <si>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</si>
  <si>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</si>
  <si>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</si>
  <si>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</si>
  <si>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</si>
  <si>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</si>
  <si>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</si>
  <si>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</si>
  <si>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</si>
  <si>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</si>
  <si>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</si>
  <si>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</si>
  <si>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</si>
  <si>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</si>
  <si>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</si>
  <si>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</si>
  <si>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</si>
  <si>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</si>
  <si>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</si>
  <si>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</si>
  <si>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</si>
  <si>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</si>
  <si>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</si>
  <si>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</si>
  <si>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</si>
  <si>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</si>
  <si>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</si>
  <si>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</si>
  <si>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</si>
  <si>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</si>
  <si>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</si>
  <si>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</si>
  <si>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</si>
  <si>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</si>
  <si>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</si>
  <si>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</si>
  <si>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</si>
  <si>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</si>
  <si>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</si>
  <si>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</si>
  <si>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</si>
  <si>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</si>
  <si>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</si>
  <si>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</si>
  <si>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</si>
  <si>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</si>
  <si>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</si>
  <si>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</si>
  <si>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</si>
  <si>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</si>
  <si>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</si>
  <si>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</si>
  <si>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</si>
  <si>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</si>
  <si>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</si>
  <si>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</si>
  <si>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</si>
  <si>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</si>
  <si>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</si>
  <si>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</si>
  <si>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</si>
  <si>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</si>
  <si>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</si>
  <si>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</si>
  <si>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</si>
  <si>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일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</si>
  <si>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</si>
  <si>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</si>
  <si>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</si>
  <si>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</si>
  <si>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</si>
  <si>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</si>
  <si>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</si>
  <si>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</si>
  <si>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</si>
  <si>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</si>
  <si>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</si>
  <si>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</si>
  <si>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</si>
  <si>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</si>
  <si>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</si>
  <si>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</si>
  <si>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</si>
  <si>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</si>
  <si>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</si>
  <si>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</si>
  <si>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</si>
  <si>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</si>
  <si>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</si>
  <si>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</si>
  <si>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</si>
  <si>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</si>
  <si>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</si>
  <si>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</si>
  <si>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</si>
  <si>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</si>
  <si>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</si>
  <si>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</si>
  <si>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</si>
  <si>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</si>
  <si>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</si>
  <si>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</si>
  <si>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남</t>
    <phoneticPr fontId="1" type="noConversion"/>
  </si>
  <si>
    <t>여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</si>
  <si>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</si>
  <si>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</si>
  <si>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</si>
  <si>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</si>
  <si>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</si>
  <si>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</si>
  <si>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</si>
  <si>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</si>
  <si>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</si>
  <si>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</si>
  <si>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</si>
  <si>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PURE GOLD</t>
    <phoneticPr fontId="1" type="noConversion"/>
  </si>
  <si>
    <t>GOLD</t>
    <phoneticPr fontId="1" type="noConversion"/>
  </si>
  <si>
    <t>SILVER</t>
    <phoneticPr fontId="1" type="noConversion"/>
  </si>
  <si>
    <t>BRONZE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</si>
</sst>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9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5" xfId="0" applyFont="1" applyFill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89" xfId="0" applyFont="1" applyFill="1" applyBorder="1">
      <alignment vertical="center"/>
    </xf>
    <xf numFmtId="0" fontId="3" fillId="2" borderId="90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107" xfId="0" applyFont="1" applyFill="1" applyBorder="1" applyAlignment="1">
      <alignment horizontal="center" vertical="center"/>
    </xf>
    <xf numFmtId="0" fontId="3" fillId="2" borderId="108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0" fontId="3" fillId="0" borderId="2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>
      <alignment vertical="center"/>
    </xf>
    <xf numFmtId="0" fontId="3" fillId="0" borderId="2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E69-373E-44E8-BA18-CDB87EAB69E4}">
  <sheetPr>
    <pageSetUpPr fitToPage="1"/>
  </sheetPr>
  <dimension ref="A1:AY37"/>
  <sheetViews>
    <sheetView tabSelected="1" zoomScaleNormal="100" workbookViewId="0">
      <pane ySplit="1" topLeftCell="A2" activePane="bottomLeft" state="frozen"/>
      <selection pane="bottomLeft" activeCell="W1" sqref="W1:AZ1048576"/>
    </sheetView>
  </sheetViews>
  <sheetFormatPr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hidden="1" customWidth="1"/>
    <col min="24" max="27" width="8.625" style="1" hidden="1" customWidth="1"/>
    <col min="28" max="28" width="3.625" style="1" hidden="1" customWidth="1"/>
    <col min="29" max="29" width="9.875" style="1" hidden="1" customWidth="1"/>
    <col min="30" max="30" width="3.625" style="1" hidden="1" customWidth="1"/>
    <col min="31" max="31" width="15.75" style="1" hidden="1" customWidth="1"/>
    <col min="32" max="39" width="9" style="1" hidden="1" customWidth="1"/>
    <col min="40" max="40" width="4.625" style="1" hidden="1" customWidth="1"/>
    <col min="41" max="42" width="9.625" style="1" hidden="1" customWidth="1"/>
    <col min="43" max="43" width="3.625" style="1" hidden="1" customWidth="1"/>
    <col min="44" max="44" width="4.625" style="1" hidden="1" customWidth="1"/>
    <col min="45" max="45" width="10.625" style="1" hidden="1" customWidth="1"/>
    <col min="46" max="47" width="8.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153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14715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5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0" t="s">
        <v>169</v>
      </c>
      <c r="Y2" s="11" t="s">
        <v>170</v>
      </c>
      <c r="AC2" s="25"/>
      <c r="AD2" s="26"/>
      <c r="AE2" s="11"/>
      <c r="AF2" s="10" t="s">
        <v>176</v>
      </c>
      <c r="AG2" s="26" t="s">
        <v>177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78" t="s">
        <v>192</v>
      </c>
      <c r="AP2" s="180" t="s">
        <v>193</v>
      </c>
      <c r="AR2" s="78"/>
      <c r="AS2" s="52"/>
      <c r="AT2" s="51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16084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8</v>
      </c>
      <c r="Q3" s="115">
        <f t="shared" ca="1" si="11"/>
        <v>30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49">
        <f ca="1">COUNTIFS($I$2:$I$36,"&gt;="&amp;$W3,$I$2:$I$36,"&lt;"&amp;$W4, $J$2:$J$36,"="&amp;Y$2)</f>
        <v>0</v>
      </c>
      <c r="AC3" s="169" t="s">
        <v>171</v>
      </c>
      <c r="AD3" s="165" t="s">
        <v>169</v>
      </c>
      <c r="AE3" s="27" t="s">
        <v>183</v>
      </c>
      <c r="AF3" s="63">
        <f>COUNTIFS($T$2:$T$36,"="&amp;$AC$3,$J$2:$J$36,"="&amp;$AD3,$S$2:$S$36,"="&amp;AF$2)</f>
        <v>2</v>
      </c>
      <c r="AG3" s="47">
        <f t="shared" ref="AG3:AL3" si="13">COUNTIFS($T$2:$T$36,"="&amp;$AC$3,$J$2:$J$36,"="&amp;$AD3,$S$2:$S$36,"="&amp;AG$2)</f>
        <v>0</v>
      </c>
      <c r="AH3" s="47">
        <f t="shared" si="13"/>
        <v>0</v>
      </c>
      <c r="AI3" s="47">
        <f t="shared" si="13"/>
        <v>0</v>
      </c>
      <c r="AJ3" s="47">
        <f t="shared" si="13"/>
        <v>0</v>
      </c>
      <c r="AK3" s="47">
        <f t="shared" si="13"/>
        <v>1</v>
      </c>
      <c r="AL3" s="27">
        <f t="shared" si="13"/>
        <v>1</v>
      </c>
      <c r="AN3" s="71"/>
      <c r="AO3" s="179"/>
      <c r="AP3" s="181"/>
      <c r="AR3" s="185" t="s">
        <v>190</v>
      </c>
      <c r="AS3" s="77" t="s">
        <v>203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13754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9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70"/>
      <c r="AD4" s="166"/>
      <c r="AE4" s="28" t="s">
        <v>185</v>
      </c>
      <c r="AF4" s="60">
        <f>SUMIFS($R$2:$R$36,$T$2:$T$36,"="&amp;$AC$3,$J$2:$J$36,"="&amp;$AD3,$S$2:$S$36,"="&amp;AF$2)</f>
        <v>464060</v>
      </c>
      <c r="AG4" s="48">
        <f t="shared" ref="AG4:AL4" si="14">SUMIFS($R$2:$R$36,$T$2:$T$36,"="&amp;$AC$3,$J$2:$J$36,"="&amp;$AD3,$S$2:$S$36,"="&amp;AG$2)</f>
        <v>0</v>
      </c>
      <c r="AH4" s="48">
        <f t="shared" si="14"/>
        <v>0</v>
      </c>
      <c r="AI4" s="48">
        <f t="shared" si="14"/>
        <v>0</v>
      </c>
      <c r="AJ4" s="48">
        <f t="shared" si="14"/>
        <v>0</v>
      </c>
      <c r="AK4" s="48">
        <f t="shared" si="14"/>
        <v>224100</v>
      </c>
      <c r="AL4" s="29">
        <f t="shared" si="14"/>
        <v>200500</v>
      </c>
      <c r="AN4" s="12" t="s">
        <v>190</v>
      </c>
      <c r="AO4" s="72">
        <f>_xlfn.MAXIFS($R$2:$R$36,$J$2:$J$36,"="&amp;$AN4)</f>
        <v>250060</v>
      </c>
      <c r="AP4" s="73">
        <f>_xlfn.MINIFS($R$2:$R$36,$J$2:$J$36,"="&amp;$AN4)</f>
        <v>400</v>
      </c>
      <c r="AR4" s="186"/>
      <c r="AS4" s="75" t="s">
        <v>204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11584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4</v>
      </c>
      <c r="Q5" s="115">
        <f t="shared" ca="1" si="11"/>
        <v>11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43">
        <f ca="1">COUNTIFS($I$2:$I$36,"&gt;="&amp;$W5,$J$2:$J$36,"="&amp;Y$2)</f>
        <v>7</v>
      </c>
      <c r="AC5" s="170"/>
      <c r="AD5" s="167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191</v>
      </c>
      <c r="AO5" s="20">
        <f>_xlfn.MAXIFS($R$2:$R$36,$J$2:$J$36,"="&amp;$AN5)</f>
        <v>270100</v>
      </c>
      <c r="AP5" s="66">
        <f>_xlfn.MINIFS($R$2:$R$36,$J$2:$J$36,"="&amp;$AN5)</f>
        <v>2400</v>
      </c>
      <c r="AR5" s="186"/>
      <c r="AS5" s="75" t="s">
        <v>205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16395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8</v>
      </c>
      <c r="Q6" s="115">
        <f t="shared" ca="1" si="11"/>
        <v>19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70"/>
      <c r="AD6" s="154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87"/>
      <c r="AS6" s="79" t="s">
        <v>206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10752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10</v>
      </c>
      <c r="Q7" s="115">
        <f t="shared" ca="1" si="11"/>
        <v>12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8"/>
      <c r="X7" s="174" t="s">
        <v>169</v>
      </c>
      <c r="Y7" s="175"/>
      <c r="Z7" s="176" t="s">
        <v>170</v>
      </c>
      <c r="AA7" s="177"/>
      <c r="AC7" s="170"/>
      <c r="AD7" s="152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48">
        <f t="shared" si="19"/>
        <v>0</v>
      </c>
      <c r="AH7" s="48">
        <f t="shared" si="19"/>
        <v>0</v>
      </c>
      <c r="AI7" s="48">
        <f t="shared" si="19"/>
        <v>0</v>
      </c>
      <c r="AJ7" s="48">
        <f t="shared" si="19"/>
        <v>0</v>
      </c>
      <c r="AK7" s="48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188" t="s">
        <v>191</v>
      </c>
      <c r="AS7" s="77" t="s">
        <v>203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12301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4</v>
      </c>
      <c r="Q8" s="115">
        <f t="shared" ca="1" si="11"/>
        <v>12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7" t="s">
        <v>175</v>
      </c>
      <c r="AC8" s="170"/>
      <c r="AD8" s="152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196</v>
      </c>
      <c r="AO8" s="45">
        <f ca="1">_xlfn.MAXIFS($U$2:$U$36,$S$2:$S$36, "="&amp;$AN8)</f>
        <v>0.35</v>
      </c>
      <c r="AP8" s="83">
        <f ca="1">_xlfn.MINIFS($U$2:$U$36,$S$2:$S$36, "="&amp;$AN8)</f>
        <v>0</v>
      </c>
      <c r="AR8" s="186"/>
      <c r="AS8" s="75" t="s">
        <v>204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16505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8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49">
        <f ca="1">IFERROR(ROUND(AVERAGEIFS($U$2:$U$36,$T$2:$T$36,"="&amp;$W9,$J$2:$J$36,"="&amp;Z$7),2),"-")</f>
        <v>0.27</v>
      </c>
      <c r="AC9" s="171" t="s">
        <v>172</v>
      </c>
      <c r="AD9" s="168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197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86"/>
      <c r="AS9" s="75" t="s">
        <v>205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14360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11</v>
      </c>
      <c r="Q10" s="115">
        <f t="shared" ca="1" si="11"/>
        <v>20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70"/>
      <c r="AD10" s="152"/>
      <c r="AE10" s="28" t="s">
        <v>185</v>
      </c>
      <c r="AF10" s="60">
        <f>SUMIFS($R$2:$R$36,$T$2:$T$36,"="&amp;$AC$9,$J$2:$J$36,"="&amp;$AD9,$S$2:$S$36,"="&amp;AF$2)</f>
        <v>0</v>
      </c>
      <c r="AG10" s="48">
        <f t="shared" ref="AG10:AL10" si="26">SUMIFS($R$2:$R$36,$T$2:$T$36,"="&amp;$AC$9,$J$2:$J$36,"="&amp;$AD9,$S$2:$S$36,"="&amp;AG$2)</f>
        <v>193000</v>
      </c>
      <c r="AH10" s="48">
        <f t="shared" si="26"/>
        <v>353000</v>
      </c>
      <c r="AI10" s="48">
        <f t="shared" si="26"/>
        <v>147600</v>
      </c>
      <c r="AJ10" s="48">
        <f t="shared" si="26"/>
        <v>123650</v>
      </c>
      <c r="AK10" s="48">
        <f t="shared" si="26"/>
        <v>187000</v>
      </c>
      <c r="AL10" s="29">
        <f t="shared" si="26"/>
        <v>143000</v>
      </c>
      <c r="AN10" s="13" t="s">
        <v>198</v>
      </c>
      <c r="AO10" s="89">
        <f t="shared" ca="1" si="24"/>
        <v>0.2</v>
      </c>
      <c r="AP10" s="73">
        <f t="shared" ca="1" si="25"/>
        <v>0</v>
      </c>
      <c r="AR10" s="189"/>
      <c r="AS10" s="76" t="s">
        <v>206</v>
      </c>
      <c r="AT10" s="93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17877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7</v>
      </c>
      <c r="Q11" s="115">
        <f t="shared" ca="1" si="11"/>
        <v>21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70"/>
      <c r="AD11" s="153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199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15929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9</v>
      </c>
      <c r="Q12" s="115">
        <f t="shared" ca="1" si="11"/>
        <v>20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46">
        <f ca="1">IFERROR(ROUND(AVERAGEIFS($U$2:$U$36,$T$2:$T$36,"="&amp;$W12,$J$2:$J$36,"="&amp;Z$7),2),"-")</f>
        <v>0.02</v>
      </c>
      <c r="AC12" s="170"/>
      <c r="AD12" s="154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200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82">
        <v>20</v>
      </c>
      <c r="AU12" s="183"/>
      <c r="AV12" s="183">
        <v>30</v>
      </c>
      <c r="AW12" s="183"/>
      <c r="AX12" s="183">
        <v>40</v>
      </c>
      <c r="AY12" s="184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11616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6</v>
      </c>
      <c r="R13" s="127">
        <v>46000</v>
      </c>
      <c r="S13" s="145" t="str">
        <f t="shared" si="12"/>
        <v>화</v>
      </c>
      <c r="T13" s="150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70"/>
      <c r="AD13" s="152"/>
      <c r="AE13" s="28" t="s">
        <v>185</v>
      </c>
      <c r="AF13" s="60">
        <f>SUMIFS($R$2:$R$36,$T$2:$T$36,"="&amp;$AC$9,$J$2:$J$36,"="&amp;$AD12,$S$2:$S$36,"="&amp;AF$2)</f>
        <v>0</v>
      </c>
      <c r="AG13" s="48">
        <f t="shared" ref="AG13:AL13" si="29">SUMIFS($R$2:$R$36,$T$2:$T$36,"="&amp;$AC$9,$J$2:$J$36,"="&amp;$AD12,$S$2:$S$36,"="&amp;AG$2)</f>
        <v>0</v>
      </c>
      <c r="AH13" s="48">
        <f t="shared" si="29"/>
        <v>230500</v>
      </c>
      <c r="AI13" s="48">
        <f t="shared" si="29"/>
        <v>168000</v>
      </c>
      <c r="AJ13" s="48">
        <f t="shared" si="29"/>
        <v>328300</v>
      </c>
      <c r="AK13" s="48">
        <f t="shared" si="29"/>
        <v>0</v>
      </c>
      <c r="AL13" s="29">
        <f t="shared" si="29"/>
        <v>110000</v>
      </c>
      <c r="AN13" s="13" t="s">
        <v>201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16948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10</v>
      </c>
      <c r="R14" s="127">
        <v>97300</v>
      </c>
      <c r="S14" s="142" t="str">
        <f t="shared" si="12"/>
        <v>목</v>
      </c>
      <c r="T14" s="150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56" t="s">
        <v>189</v>
      </c>
      <c r="X14" s="157"/>
      <c r="Y14" s="157"/>
      <c r="Z14" s="157"/>
      <c r="AA14" s="158"/>
      <c r="AC14" s="172"/>
      <c r="AD14" s="164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202</v>
      </c>
      <c r="AO14" s="67">
        <f t="shared" ca="1" si="24"/>
        <v>0.25</v>
      </c>
      <c r="AP14" s="90">
        <f t="shared" ca="1" si="25"/>
        <v>0.02</v>
      </c>
      <c r="AR14" s="169" t="s">
        <v>196</v>
      </c>
      <c r="AS14" s="73" t="s">
        <v>190</v>
      </c>
      <c r="AT14" s="45">
        <f ca="1">_xlfn.MAXIFS($U$2:$U$36,$S$2:$S$36,"="&amp;$AR$14,$J$2:$J$36,"="&amp;$AS14,$I$2:$I$36,"&gt;="&amp;$AT$12,$I$2:$I$36,"&lt;"&amp;$AV$12)</f>
        <v>0</v>
      </c>
      <c r="AU14" s="95">
        <f ca="1">_xlfn.MINIFS($U$2:$U$36,$S$2:$S$36,"="&amp;$AR$14,$J$2:$J$36,"="&amp;$AS14,$I$2:$I$36,"&gt;="&amp;$AT$12,$I$2:$I$36,"&lt;"&amp;$AV$12)</f>
        <v>0</v>
      </c>
      <c r="AV14" s="95">
        <f ca="1">_xlfn.MAXIFS($U$2:$U$36,$S$2:$S$36,"="&amp;$AR$14,$J$2:$J$36,"="&amp;$AS14,$I$2:$I$36,"&gt;="&amp;$AV$12,$I$2:$I$36,"&lt;"&amp;$AX$12)</f>
        <v>0.25</v>
      </c>
      <c r="AW14" s="95">
        <f ca="1">_xlfn.MINIFS($U$2:$U$36,$S$2:$S$36,"="&amp;$AR$14,$J$2:$J$36,"="&amp;$AS14,$I$2:$I$36,"&gt;="&amp;$AV$12,$I$2:$I$36,"&lt;"&amp;$AX$12)</f>
        <v>0</v>
      </c>
      <c r="AX14" s="95">
        <f ca="1">_xlfn.MAXIFS($U$2:$U$36,$S$2:$S$36,"="&amp;$AR$14,$J$2:$J$36,"="&amp;$AS14,$I$2:$I$36,"&gt;="&amp;$AX$12)</f>
        <v>0.35</v>
      </c>
      <c r="AY14" s="94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14055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8</v>
      </c>
      <c r="Q15" s="115">
        <f t="shared" ca="1" si="11"/>
        <v>1</v>
      </c>
      <c r="R15" s="127">
        <v>23000</v>
      </c>
      <c r="S15" s="149" t="str">
        <f t="shared" si="12"/>
        <v>토</v>
      </c>
      <c r="T15" s="150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59" t="s">
        <v>187</v>
      </c>
      <c r="Y15" s="159"/>
      <c r="Z15" s="159" t="s">
        <v>188</v>
      </c>
      <c r="AA15" s="160"/>
      <c r="AC15" s="171" t="s">
        <v>184</v>
      </c>
      <c r="AD15" s="168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70"/>
      <c r="AS15" s="87" t="s">
        <v>191</v>
      </c>
      <c r="AT15" s="91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12855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5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61">
        <f ca="1">SUMIFS(R2:R36,I2:I36,"&gt;=30",I2:I36,"&lt;40",J2:J36,"=여",T2:T36,"=GOLD")</f>
        <v>410500</v>
      </c>
      <c r="Y16" s="162"/>
      <c r="Z16" s="161">
        <f ca="1">ROUND(AVERAGEIFS(U2:U36,I2:I36,"&gt;=30",I2:I36,"&lt;40",J2:J36,"=여",T2:T36,"=GOLD"),2)</f>
        <v>0.17</v>
      </c>
      <c r="AA16" s="163"/>
      <c r="AC16" s="170"/>
      <c r="AD16" s="152"/>
      <c r="AE16" s="28" t="s">
        <v>185</v>
      </c>
      <c r="AF16" s="60">
        <f>SUMIFS($R$2:$R$36,$T$2:$T$36,"="&amp;$AC$15,$J$2:$J$36,"="&amp;$AD15,$S$2:$S$36,"="&amp;AF$2)</f>
        <v>16700</v>
      </c>
      <c r="AG16" s="48">
        <f t="shared" ref="AG16:AL16" si="38">SUMIFS($R$2:$R$36,$T$2:$T$36,"="&amp;$AC$15,$J$2:$J$36,"="&amp;$AD15,$S$2:$S$36,"="&amp;AG$2)</f>
        <v>17300</v>
      </c>
      <c r="AH16" s="48">
        <f t="shared" si="38"/>
        <v>68100</v>
      </c>
      <c r="AI16" s="48">
        <f t="shared" si="38"/>
        <v>36800</v>
      </c>
      <c r="AJ16" s="48">
        <f t="shared" si="38"/>
        <v>97300</v>
      </c>
      <c r="AK16" s="48">
        <f t="shared" si="38"/>
        <v>32100</v>
      </c>
      <c r="AL16" s="29">
        <f t="shared" si="38"/>
        <v>0</v>
      </c>
      <c r="AR16" s="171" t="s">
        <v>197</v>
      </c>
      <c r="AS16" s="88" t="s">
        <v>190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15420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7</v>
      </c>
      <c r="Q17" s="115">
        <f t="shared" ca="1" si="11"/>
        <v>17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70"/>
      <c r="AD17" s="153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72"/>
      <c r="AS17" s="80" t="s">
        <v>191</v>
      </c>
      <c r="AT17" s="92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16082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10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70"/>
      <c r="AD18" s="154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70" t="s">
        <v>198</v>
      </c>
      <c r="AS18" s="73" t="s">
        <v>190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13564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6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70"/>
      <c r="AD19" s="152"/>
      <c r="AE19" s="28" t="s">
        <v>185</v>
      </c>
      <c r="AF19" s="60">
        <f>SUMIFS($R$2:$R$36,$T$2:$T$36,"="&amp;$AC$15,$J$2:$J$36,"="&amp;$AD18,$S$2:$S$36,"="&amp;AF$2)</f>
        <v>0</v>
      </c>
      <c r="AG19" s="48">
        <f t="shared" ref="AG19:AL19" si="41">SUMIFS($R$2:$R$36,$T$2:$T$36,"="&amp;$AC$15,$J$2:$J$36,"="&amp;$AD18,$S$2:$S$36,"="&amp;AG$2)</f>
        <v>55600</v>
      </c>
      <c r="AH19" s="48">
        <f t="shared" si="41"/>
        <v>46000</v>
      </c>
      <c r="AI19" s="48">
        <f t="shared" si="41"/>
        <v>0</v>
      </c>
      <c r="AJ19" s="48">
        <f t="shared" si="41"/>
        <v>0</v>
      </c>
      <c r="AK19" s="48">
        <f t="shared" si="41"/>
        <v>78300</v>
      </c>
      <c r="AL19" s="29">
        <f t="shared" si="41"/>
        <v>23000</v>
      </c>
      <c r="AR19" s="170"/>
      <c r="AS19" s="87" t="s">
        <v>191</v>
      </c>
      <c r="AT19" s="91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11644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0</v>
      </c>
      <c r="Q20" s="115">
        <f t="shared" ca="1" si="11"/>
        <v>27</v>
      </c>
      <c r="R20" s="127">
        <v>68100</v>
      </c>
      <c r="S20" s="145" t="str">
        <f t="shared" si="12"/>
        <v>화</v>
      </c>
      <c r="T20" s="150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72"/>
      <c r="AD20" s="164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71" t="s">
        <v>199</v>
      </c>
      <c r="AS20" s="88" t="s">
        <v>190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17435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8</v>
      </c>
      <c r="Q21" s="115">
        <f t="shared" ca="1" si="11"/>
        <v>19</v>
      </c>
      <c r="R21" s="127">
        <v>16700</v>
      </c>
      <c r="S21" s="143" t="str">
        <f t="shared" si="12"/>
        <v>일</v>
      </c>
      <c r="T21" s="150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70" t="s">
        <v>173</v>
      </c>
      <c r="AD21" s="152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72"/>
      <c r="AS21" s="80" t="s">
        <v>191</v>
      </c>
      <c r="AT21" s="92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13207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11</v>
      </c>
      <c r="Q22" s="115">
        <f t="shared" ca="1" si="11"/>
        <v>23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70"/>
      <c r="AD22" s="152"/>
      <c r="AE22" s="28" t="s">
        <v>185</v>
      </c>
      <c r="AF22" s="60">
        <f>SUMIFS($R$2:$R$36,$T$2:$T$36,"="&amp;$AC$21,$J$2:$J$36,"="&amp;$AD21,$S$2:$S$36,"="&amp;AF$2)</f>
        <v>9200</v>
      </c>
      <c r="AG22" s="48">
        <f t="shared" ref="AG22:AL22" si="44">SUMIFS($R$2:$R$36,$T$2:$T$36,"="&amp;$AC$21,$J$2:$J$36,"="&amp;$AD21,$S$2:$S$36,"="&amp;AG$2)</f>
        <v>0</v>
      </c>
      <c r="AH22" s="48">
        <f t="shared" si="44"/>
        <v>0</v>
      </c>
      <c r="AI22" s="48">
        <f t="shared" si="44"/>
        <v>0</v>
      </c>
      <c r="AJ22" s="48">
        <f t="shared" si="44"/>
        <v>0</v>
      </c>
      <c r="AK22" s="48">
        <f t="shared" si="44"/>
        <v>400</v>
      </c>
      <c r="AL22" s="29">
        <f t="shared" si="44"/>
        <v>0</v>
      </c>
      <c r="AR22" s="170" t="s">
        <v>200</v>
      </c>
      <c r="AS22" s="73" t="s">
        <v>190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16170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4</v>
      </c>
      <c r="Q23" s="115">
        <f t="shared" ca="1" si="11"/>
        <v>24</v>
      </c>
      <c r="R23" s="127">
        <v>32100</v>
      </c>
      <c r="S23" s="147" t="str">
        <f t="shared" si="12"/>
        <v>금</v>
      </c>
      <c r="T23" s="150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70"/>
      <c r="AD23" s="153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70"/>
      <c r="AS23" s="87" t="s">
        <v>191</v>
      </c>
      <c r="AT23" s="91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12930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6</v>
      </c>
      <c r="Q24" s="115">
        <f t="shared" ca="1" si="11"/>
        <v>3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70"/>
      <c r="AD24" s="154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71" t="s">
        <v>201</v>
      </c>
      <c r="AS24" s="88" t="s">
        <v>190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11980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1</v>
      </c>
      <c r="Q25" s="115">
        <f t="shared" ca="1" si="11"/>
        <v>27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70"/>
      <c r="AD25" s="152"/>
      <c r="AE25" s="28" t="s">
        <v>185</v>
      </c>
      <c r="AF25" s="60">
        <f>SUMIFS($R$2:$R$36,$T$2:$T$36,"="&amp;$AC$21,$J$2:$J$36,"="&amp;$AD24,$S$2:$S$36,"="&amp;AF$2)</f>
        <v>0</v>
      </c>
      <c r="AG25" s="48">
        <f t="shared" ref="AG25:AL25" si="47">SUMIFS($R$2:$R$36,$T$2:$T$36,"="&amp;$AC$21,$J$2:$J$36,"="&amp;$AD24,$S$2:$S$36,"="&amp;AG$2)</f>
        <v>3700</v>
      </c>
      <c r="AH25" s="48">
        <f t="shared" si="47"/>
        <v>2400</v>
      </c>
      <c r="AI25" s="48">
        <f t="shared" si="47"/>
        <v>0</v>
      </c>
      <c r="AJ25" s="48">
        <f t="shared" si="47"/>
        <v>0</v>
      </c>
      <c r="AK25" s="48">
        <f t="shared" si="47"/>
        <v>0</v>
      </c>
      <c r="AL25" s="29">
        <f t="shared" si="47"/>
        <v>6500</v>
      </c>
      <c r="AR25" s="172"/>
      <c r="AS25" s="80" t="s">
        <v>191</v>
      </c>
      <c r="AT25" s="92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14830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11</v>
      </c>
      <c r="Q26" s="115">
        <f t="shared" ca="1" si="11"/>
        <v>19</v>
      </c>
      <c r="R26" s="127">
        <v>17300</v>
      </c>
      <c r="S26" s="144" t="str">
        <f t="shared" si="12"/>
        <v>월</v>
      </c>
      <c r="T26" s="150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73"/>
      <c r="AD26" s="155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70" t="s">
        <v>202</v>
      </c>
      <c r="AS26" s="73" t="s">
        <v>190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13136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9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73"/>
      <c r="AS27" s="50" t="s">
        <v>191</v>
      </c>
      <c r="AT27" s="93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12474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6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17686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10</v>
      </c>
      <c r="Q29" s="115">
        <f t="shared" ca="1" si="11"/>
        <v>25</v>
      </c>
      <c r="R29" s="127">
        <v>55600</v>
      </c>
      <c r="S29" s="144" t="str">
        <f t="shared" si="12"/>
        <v>월</v>
      </c>
      <c r="T29" s="150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14138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4</v>
      </c>
      <c r="Q30" s="115">
        <f t="shared" ca="1" si="11"/>
        <v>3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16730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9</v>
      </c>
      <c r="Q31" s="115">
        <f t="shared" ca="1" si="11"/>
        <v>24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14254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5</v>
      </c>
      <c r="Q32" s="115">
        <f t="shared" ca="1" si="11"/>
        <v>4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11811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9</v>
      </c>
      <c r="Q33" s="115">
        <f t="shared" ca="1" si="11"/>
        <v>19</v>
      </c>
      <c r="R33" s="127">
        <v>36800</v>
      </c>
      <c r="S33" s="146" t="str">
        <f t="shared" si="12"/>
        <v>수</v>
      </c>
      <c r="T33" s="150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12246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10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14644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3</v>
      </c>
      <c r="Q35" s="115">
        <f t="shared" ca="1" si="11"/>
        <v>23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13482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1</v>
      </c>
      <c r="Q36" s="130">
        <f t="shared" ca="1" si="11"/>
        <v>26</v>
      </c>
      <c r="R36" s="135">
        <v>78300</v>
      </c>
      <c r="S36" s="148" t="str">
        <f t="shared" si="12"/>
        <v>금</v>
      </c>
      <c r="T36" s="151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R24:AR25"/>
    <mergeCell ref="AR26:AR27"/>
    <mergeCell ref="AR3:AR6"/>
    <mergeCell ref="AR7:AR10"/>
    <mergeCell ref="AR14:AR15"/>
    <mergeCell ref="AR16:AR17"/>
    <mergeCell ref="AR18:AR19"/>
    <mergeCell ref="AR20:AR21"/>
    <mergeCell ref="AR22:AR23"/>
    <mergeCell ref="AO2:AO3"/>
    <mergeCell ref="AP2:AP3"/>
    <mergeCell ref="AT12:AU12"/>
    <mergeCell ref="AV12:AW12"/>
    <mergeCell ref="AX12:AY12"/>
    <mergeCell ref="AC3:AC8"/>
    <mergeCell ref="AC9:AC14"/>
    <mergeCell ref="AC15:AC20"/>
    <mergeCell ref="AC21:AC26"/>
    <mergeCell ref="X7:Y7"/>
    <mergeCell ref="Z7:AA7"/>
    <mergeCell ref="AD3:AD5"/>
    <mergeCell ref="AD6:AD8"/>
    <mergeCell ref="AD9:AD11"/>
    <mergeCell ref="AD12:AD14"/>
    <mergeCell ref="AD15:AD17"/>
    <mergeCell ref="AD21:AD23"/>
    <mergeCell ref="AD24:AD26"/>
    <mergeCell ref="W14:AA14"/>
    <mergeCell ref="X15:Y15"/>
    <mergeCell ref="Z15:AA15"/>
    <mergeCell ref="X16:Y16"/>
    <mergeCell ref="Z16:AA16"/>
    <mergeCell ref="AD18:AD20"/>
  </mergeCells>
  <phoneticPr fontId="1" type="noConversion"/>
  <hyperlinks>
    <hyperlink ref="L2" r:id="rId1" xr:uid="{136D84B7-DAB1-4521-B8DF-6EEDA1848C70}"/>
    <hyperlink ref="L3" r:id="rId2" xr:uid="{BB0185EF-A0A5-4827-9223-DB235D17340F}"/>
    <hyperlink ref="L4" r:id="rId3" xr:uid="{C763EBDF-3F2B-438E-A192-1874A387BBAC}"/>
    <hyperlink ref="L5" r:id="rId4" xr:uid="{F41D252F-AD94-4819-BB14-3FFC16EDA534}"/>
    <hyperlink ref="L6" r:id="rId5" xr:uid="{4918770D-9ADA-413B-B26D-63ECFEEDEE29}"/>
    <hyperlink ref="L7" r:id="rId6" xr:uid="{49B99187-CAB1-484C-A4AB-B247BE8C1EF8}"/>
    <hyperlink ref="L8" r:id="rId7" xr:uid="{E7B9FAA8-716F-4DFB-9288-B2A826F77A71}"/>
    <hyperlink ref="L9" r:id="rId8" xr:uid="{C09DBC54-2228-40E7-8700-6E4C51691A37}"/>
    <hyperlink ref="L10" r:id="rId9" xr:uid="{EBDCE4B0-6C04-4372-B8B8-CA67C126C23C}"/>
    <hyperlink ref="L11" r:id="rId10" xr:uid="{8161D764-D463-4414-A2F8-864093E1644C}"/>
    <hyperlink ref="L12" r:id="rId11" xr:uid="{5195EB4C-9820-4EF5-B20D-D05FD86CD54B}"/>
    <hyperlink ref="L13" r:id="rId12" xr:uid="{2E08634E-7AC2-4FAD-B3C1-F574B0014D2B}"/>
    <hyperlink ref="L14" r:id="rId13" xr:uid="{31E6BD70-2454-49D0-AD35-118240C8C668}"/>
    <hyperlink ref="L15" r:id="rId14" xr:uid="{96ECCABB-EA55-4924-AEF5-4290B71B29C2}"/>
    <hyperlink ref="L16" r:id="rId15" xr:uid="{1635B3D2-46EC-48ED-AC50-D0C5405E8579}"/>
    <hyperlink ref="L17" r:id="rId16" xr:uid="{AAD9F6BF-8C69-4172-9AD8-8C7CD7820931}"/>
    <hyperlink ref="L18" r:id="rId17" xr:uid="{9E74A2B7-1042-4A41-88B8-40A9F50E06C0}"/>
    <hyperlink ref="L19" r:id="rId18" xr:uid="{B6C17307-22E4-420A-B88B-B2E2B5E24B37}"/>
    <hyperlink ref="L20" r:id="rId19" xr:uid="{3A34AE39-50E4-4969-97D3-35D6AAC5329D}"/>
    <hyperlink ref="L21" r:id="rId20" xr:uid="{E160B89A-75C8-4FFF-A88F-F89251DB2F03}"/>
    <hyperlink ref="L23" r:id="rId21" xr:uid="{DA72E5B2-C46F-4B2F-B04A-211A5258B441}"/>
    <hyperlink ref="L22" r:id="rId22" xr:uid="{82301447-38EB-47A3-AB1C-ED16EA290E7D}"/>
    <hyperlink ref="L24" r:id="rId23" xr:uid="{B2F7BD9E-EEE5-49D4-9F3E-3A04FFD1F303}"/>
    <hyperlink ref="L25" r:id="rId24" xr:uid="{6BE49CD7-4FCB-43D3-ADED-03EBDA54C236}"/>
    <hyperlink ref="L26" r:id="rId25" xr:uid="{C2E2005E-99DA-4659-B952-2E565D5F27E1}"/>
    <hyperlink ref="L27" r:id="rId26" xr:uid="{C5E5A782-4EF2-4276-BDF4-632945E59054}"/>
    <hyperlink ref="L28" r:id="rId27" xr:uid="{AB45C99F-D2E7-42E1-A6C8-E6123EC48890}"/>
    <hyperlink ref="L29" r:id="rId28" xr:uid="{C5841288-25A8-482B-902B-B44C7B015A6F}"/>
    <hyperlink ref="L30" r:id="rId29" xr:uid="{305C0912-7589-46F1-8341-2288DBC11E00}"/>
    <hyperlink ref="L31" r:id="rId30" xr:uid="{319B47DB-EE13-44DE-BF48-3FD4872B9D64}"/>
    <hyperlink ref="L32" r:id="rId31" xr:uid="{15F1FAEE-7A9C-48B6-BC2D-1AB4E88BEBDE}"/>
    <hyperlink ref="L33" r:id="rId32" xr:uid="{D4A47B70-994E-49CC-9AF3-01F4FAC70B85}"/>
    <hyperlink ref="L34" r:id="rId33" xr:uid="{BE40543D-51AA-41AD-B617-1DE5A1C73CD0}"/>
    <hyperlink ref="L35" r:id="rId34" xr:uid="{4C976864-3DE1-4915-B091-34C928F22139}"/>
    <hyperlink ref="L36" r:id="rId35" xr:uid="{58B569EE-6C69-4C46-9E29-9B2A0E02F5FD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  <ignoredErrors>
    <ignoredError sqref="Y9:Y12 Z9:Z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dimension ref="A1:N9"/>
  <sheetViews>
    <sheetView workbookViewId="0">
      <selection activeCell="G3" sqref="G3"/>
    </sheetView>
  </sheetViews>
  <sheetFormatPr defaultRowHeight="16.5" x14ac:dyDescent="0.3"/>
  <cols>
    <col min="1" max="2" width="5.625" customWidth="1"/>
    <col min="3" max="6" width="10.625" customWidth="1"/>
  </cols>
  <sheetData>
    <row r="1" spans="1:14" x14ac:dyDescent="0.3">
      <c r="A1" s="190" t="s">
        <v>158</v>
      </c>
      <c r="B1" s="191"/>
      <c r="C1" s="8">
        <v>0</v>
      </c>
      <c r="D1" s="8">
        <v>10000</v>
      </c>
      <c r="E1" s="8">
        <v>100000</v>
      </c>
      <c r="F1" s="8">
        <v>200000</v>
      </c>
    </row>
    <row r="2" spans="1:14" x14ac:dyDescent="0.3">
      <c r="A2" s="190" t="s">
        <v>159</v>
      </c>
      <c r="B2" s="191"/>
      <c r="C2" s="6">
        <v>4</v>
      </c>
      <c r="D2" s="6">
        <v>3</v>
      </c>
      <c r="E2" s="6">
        <v>2</v>
      </c>
      <c r="F2" s="6">
        <v>1</v>
      </c>
      <c r="N2">
        <f ca="1">VLOOKUP(회원정보!O2,$B$4:$F$9,MATCH(회원정보!T2,$C$3:$F$3,0)+1,TRUE)</f>
        <v>0.23</v>
      </c>
    </row>
    <row r="3" spans="1:14" ht="16.5" customHeight="1" x14ac:dyDescent="0.3">
      <c r="A3" s="190" t="s">
        <v>160</v>
      </c>
      <c r="B3" s="191"/>
      <c r="C3" s="6" t="s">
        <v>161</v>
      </c>
      <c r="D3" s="6" t="s">
        <v>162</v>
      </c>
      <c r="E3" s="6" t="s">
        <v>163</v>
      </c>
      <c r="F3" s="6" t="s">
        <v>164</v>
      </c>
    </row>
    <row r="4" spans="1:14" x14ac:dyDescent="0.3">
      <c r="A4" s="192" t="s">
        <v>165</v>
      </c>
      <c r="B4" s="6">
        <v>0</v>
      </c>
      <c r="C4" s="7">
        <v>0</v>
      </c>
      <c r="D4" s="7">
        <v>0.03</v>
      </c>
      <c r="E4" s="7">
        <v>7.0000000000000007E-2</v>
      </c>
      <c r="F4" s="7">
        <v>0.1</v>
      </c>
    </row>
    <row r="5" spans="1:14" x14ac:dyDescent="0.3">
      <c r="A5" s="193"/>
      <c r="B5" s="6">
        <v>3</v>
      </c>
      <c r="C5" s="7">
        <v>0.01</v>
      </c>
      <c r="D5" s="7">
        <v>0.05</v>
      </c>
      <c r="E5" s="7">
        <v>0.1</v>
      </c>
      <c r="F5" s="7">
        <v>0.15</v>
      </c>
    </row>
    <row r="6" spans="1:14" x14ac:dyDescent="0.3">
      <c r="A6" s="193"/>
      <c r="B6" s="6">
        <v>5</v>
      </c>
      <c r="C6" s="7">
        <v>0.02</v>
      </c>
      <c r="D6" s="7">
        <v>0.08</v>
      </c>
      <c r="E6" s="7">
        <v>0.15</v>
      </c>
      <c r="F6" s="7">
        <v>0.2</v>
      </c>
    </row>
    <row r="7" spans="1:14" x14ac:dyDescent="0.3">
      <c r="A7" s="193"/>
      <c r="B7" s="6">
        <v>10</v>
      </c>
      <c r="C7" s="7">
        <v>0.03</v>
      </c>
      <c r="D7" s="7">
        <v>0.1</v>
      </c>
      <c r="E7" s="7">
        <v>0.2</v>
      </c>
      <c r="F7" s="7">
        <v>0.25</v>
      </c>
    </row>
    <row r="8" spans="1:14" x14ac:dyDescent="0.3">
      <c r="A8" s="193"/>
      <c r="B8" s="6">
        <v>15</v>
      </c>
      <c r="C8" s="7">
        <v>0.04</v>
      </c>
      <c r="D8" s="7">
        <v>0.13</v>
      </c>
      <c r="E8" s="7">
        <v>0.23</v>
      </c>
      <c r="F8" s="7">
        <v>0.3</v>
      </c>
    </row>
    <row r="9" spans="1:14" x14ac:dyDescent="0.3">
      <c r="A9" s="194"/>
      <c r="B9" s="6">
        <v>20</v>
      </c>
      <c r="C9" s="7">
        <v>0.05</v>
      </c>
      <c r="D9" s="7">
        <v>0.15</v>
      </c>
      <c r="E9" s="7">
        <v>0.25</v>
      </c>
      <c r="F9" s="7">
        <v>0.35</v>
      </c>
    </row>
  </sheetData>
  <mergeCells count="4">
    <mergeCell ref="A1:B1"/>
    <mergeCell ref="A2:B2"/>
    <mergeCell ref="A3:B3"/>
    <mergeCell ref="A4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회원정보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cp:lastPrinted>2019-08-28T06:21:14Z</cp:lastPrinted>
  <dcterms:created xsi:type="dcterms:W3CDTF">2019-08-09T06:57:54Z</dcterms:created>
  <dcterms:modified xsi:type="dcterms:W3CDTF">2019-11-22T14:31:06Z</dcterms:modified>
</cp:coreProperties>
</file>