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3879604E-05FD-41D2-BFCD-20E752008C82}" xr6:coauthVersionLast="43" xr6:coauthVersionMax="43" xr10:uidLastSave="{00000000-0000-0000-0000-000000000000}"/>
  <bookViews>
    <workbookView xWindow="-120" yWindow="-120" windowWidth="29040" windowHeight="15840" tabRatio="963" xr2:uid="{00000000-000D-0000-FFFF-FFFF00000000}"/>
  </bookViews>
  <sheets>
    <sheet name="Count계열" sheetId="14" r:id="rId1"/>
    <sheet name="AVERAGEIF함수" sheetId="3" r:id="rId2"/>
    <sheet name="순위구하기" sheetId="1" r:id="rId3"/>
    <sheet name="실습1" sheetId="10" r:id="rId4"/>
    <sheet name="Round계열함수" sheetId="6" r:id="rId5"/>
    <sheet name="sumproduct함수" sheetId="7" r:id="rId6"/>
    <sheet name="sumif_sumifs함수" sheetId="9" r:id="rId7"/>
    <sheet name="실습2" sheetId="16" r:id="rId8"/>
    <sheet name="실습3" sheetId="12" r:id="rId9"/>
    <sheet name="지출내역" sheetId="13" r:id="rId10"/>
  </sheets>
  <externalReferences>
    <externalReference r:id="rId11"/>
  </externalReferences>
  <definedNames>
    <definedName name="_xlnm._FilterDatabase" localSheetId="1" hidden="1">AVERAGEIF함수!$C$2:$C$20</definedName>
    <definedName name="_xlnm._FilterDatabase" localSheetId="7" hidden="1">실습2!$B$3:$B$22</definedName>
    <definedName name="_xlnm._FilterDatabase" localSheetId="9" hidden="1">지출내역!$C$3:$C$31</definedName>
    <definedName name="anscount" hidden="1">2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_xlnm.Extract" localSheetId="1">AVERAGEIF함수!$F$2</definedName>
    <definedName name="_xlnm.Extract" localSheetId="7">실습2!$L$5</definedName>
    <definedName name="_xlnm.Extract" localSheetId="9">지출내역!#REF!</definedName>
    <definedName name="limcount" hidden="1">1</definedName>
    <definedName name="sencount" hidden="1">1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대상자">[1]취득세감면대상자!$C$2:$K$20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성명">[1]취득세감면대상자!$C$2:$C$20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0" l="1"/>
  <c r="I4" i="10"/>
  <c r="D15" i="12" l="1"/>
  <c r="E15" i="12"/>
  <c r="F15" i="12"/>
  <c r="G15" i="12"/>
  <c r="H15" i="12"/>
  <c r="D16" i="12"/>
  <c r="E16" i="12"/>
  <c r="F16" i="12"/>
  <c r="G16" i="12"/>
  <c r="H16" i="12"/>
  <c r="D17" i="12"/>
  <c r="E17" i="12"/>
  <c r="F17" i="12"/>
  <c r="G17" i="12"/>
  <c r="H17" i="12"/>
  <c r="D18" i="12"/>
  <c r="E18" i="12"/>
  <c r="F18" i="12"/>
  <c r="G18" i="12"/>
  <c r="H18" i="12"/>
  <c r="D19" i="12"/>
  <c r="E19" i="12"/>
  <c r="F19" i="12"/>
  <c r="G19" i="12"/>
  <c r="H19" i="12"/>
  <c r="D20" i="12"/>
  <c r="E20" i="12"/>
  <c r="F20" i="12"/>
  <c r="G20" i="12"/>
  <c r="H20" i="12"/>
  <c r="D21" i="12"/>
  <c r="E21" i="12"/>
  <c r="F21" i="12"/>
  <c r="G21" i="12"/>
  <c r="H21" i="12"/>
  <c r="D22" i="12"/>
  <c r="E22" i="12"/>
  <c r="F22" i="12"/>
  <c r="G22" i="12"/>
  <c r="H22" i="12"/>
  <c r="D23" i="12"/>
  <c r="E23" i="12"/>
  <c r="F23" i="12"/>
  <c r="G23" i="12"/>
  <c r="H23" i="12"/>
  <c r="C16" i="12"/>
  <c r="C17" i="12"/>
  <c r="C18" i="12"/>
  <c r="C19" i="12"/>
  <c r="C20" i="12"/>
  <c r="C21" i="12"/>
  <c r="C22" i="12"/>
  <c r="C23" i="12"/>
  <c r="C15" i="12"/>
  <c r="D5" i="12"/>
  <c r="D6" i="12"/>
  <c r="D7" i="12"/>
  <c r="D8" i="12"/>
  <c r="D9" i="12"/>
  <c r="D4" i="12"/>
  <c r="D10" i="12" s="1"/>
  <c r="I20" i="16"/>
  <c r="I21" i="16"/>
  <c r="I22" i="16"/>
  <c r="I23" i="16"/>
  <c r="I19" i="16"/>
  <c r="I11" i="16"/>
  <c r="I12" i="16"/>
  <c r="I13" i="16"/>
  <c r="I14" i="16"/>
  <c r="I15" i="16"/>
  <c r="I10" i="16"/>
  <c r="I4" i="16"/>
  <c r="I5" i="16"/>
  <c r="I6" i="16"/>
  <c r="I3" i="16"/>
  <c r="K4" i="9"/>
  <c r="L4" i="9"/>
  <c r="K5" i="9"/>
  <c r="L5" i="9"/>
  <c r="K6" i="9"/>
  <c r="L6" i="9"/>
  <c r="J5" i="9"/>
  <c r="J6" i="9"/>
  <c r="J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4" i="9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6" i="7"/>
  <c r="J12" i="9" l="1"/>
  <c r="J13" i="9"/>
  <c r="J11" i="9"/>
  <c r="E5" i="6"/>
  <c r="F5" i="6" s="1"/>
  <c r="E6" i="6"/>
  <c r="F6" i="6" s="1"/>
  <c r="E7" i="6"/>
  <c r="F7" i="6"/>
  <c r="G7" i="6" s="1"/>
  <c r="H7" i="6" s="1"/>
  <c r="E8" i="6"/>
  <c r="F8" i="6"/>
  <c r="G8" i="6" s="1"/>
  <c r="H8" i="6" s="1"/>
  <c r="E9" i="6"/>
  <c r="F9" i="6"/>
  <c r="G9" i="6" s="1"/>
  <c r="H9" i="6" s="1"/>
  <c r="E10" i="6"/>
  <c r="F10" i="6"/>
  <c r="G10" i="6" s="1"/>
  <c r="H10" i="6" s="1"/>
  <c r="E11" i="6"/>
  <c r="F11" i="6"/>
  <c r="G11" i="6" s="1"/>
  <c r="H11" i="6" s="1"/>
  <c r="E12" i="6"/>
  <c r="F12" i="6"/>
  <c r="G12" i="6" s="1"/>
  <c r="H12" i="6" s="1"/>
  <c r="E13" i="6"/>
  <c r="F13" i="6"/>
  <c r="G13" i="6" s="1"/>
  <c r="H13" i="6" s="1"/>
  <c r="E14" i="6"/>
  <c r="F14" i="6"/>
  <c r="G14" i="6" s="1"/>
  <c r="H14" i="6" s="1"/>
  <c r="E15" i="6"/>
  <c r="F15" i="6"/>
  <c r="G15" i="6" s="1"/>
  <c r="H15" i="6" s="1"/>
  <c r="E16" i="6"/>
  <c r="F16" i="6"/>
  <c r="G16" i="6" s="1"/>
  <c r="H16" i="6" s="1"/>
  <c r="E17" i="6"/>
  <c r="F17" i="6"/>
  <c r="G17" i="6" s="1"/>
  <c r="H17" i="6" s="1"/>
  <c r="E18" i="6"/>
  <c r="F18" i="6"/>
  <c r="G18" i="6" s="1"/>
  <c r="H18" i="6" s="1"/>
  <c r="G4" i="6"/>
  <c r="H4" i="6" s="1"/>
  <c r="F4" i="6"/>
  <c r="E4" i="6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G4" i="3"/>
  <c r="G5" i="3"/>
  <c r="G3" i="3"/>
  <c r="L17" i="14"/>
  <c r="M17" i="14"/>
  <c r="N17" i="14"/>
  <c r="M18" i="14"/>
  <c r="N18" i="14"/>
  <c r="M19" i="14"/>
  <c r="N19" i="14"/>
  <c r="L18" i="14"/>
  <c r="L19" i="14"/>
  <c r="L12" i="14"/>
  <c r="L13" i="14"/>
  <c r="L11" i="14"/>
  <c r="M7" i="14"/>
  <c r="L7" i="14"/>
  <c r="K7" i="14"/>
  <c r="G6" i="6" l="1"/>
  <c r="H6" i="6" s="1"/>
  <c r="G5" i="6"/>
  <c r="H5" i="6" s="1"/>
  <c r="C10" i="12"/>
</calcChain>
</file>

<file path=xl/sharedStrings.xml><?xml version="1.0" encoding="utf-8"?>
<sst xmlns="http://schemas.openxmlformats.org/spreadsheetml/2006/main" count="591" uniqueCount="350">
  <si>
    <t>이영실</t>
    <phoneticPr fontId="5" type="noConversion"/>
  </si>
  <si>
    <t>이영철</t>
    <phoneticPr fontId="5" type="noConversion"/>
  </si>
  <si>
    <t>종                   목</t>
    <phoneticPr fontId="5" type="noConversion"/>
  </si>
  <si>
    <t>턱걸이</t>
    <phoneticPr fontId="5" type="noConversion"/>
  </si>
  <si>
    <t>던지기</t>
    <phoneticPr fontId="5" type="noConversion"/>
  </si>
  <si>
    <t>구상모</t>
    <phoneticPr fontId="5" type="noConversion"/>
  </si>
  <si>
    <t>장정희</t>
    <phoneticPr fontId="5" type="noConversion"/>
  </si>
  <si>
    <t>이한구</t>
    <phoneticPr fontId="4" type="noConversion"/>
  </si>
  <si>
    <t>이덕구</t>
    <phoneticPr fontId="4" type="noConversion"/>
  </si>
  <si>
    <t>김민수</t>
    <phoneticPr fontId="5" type="noConversion"/>
  </si>
  <si>
    <t>홍의진</t>
    <phoneticPr fontId="5" type="noConversion"/>
  </si>
  <si>
    <t>김판철</t>
    <phoneticPr fontId="5" type="noConversion"/>
  </si>
  <si>
    <t>표경민</t>
    <phoneticPr fontId="5" type="noConversion"/>
  </si>
  <si>
    <t>이혜정</t>
    <phoneticPr fontId="5" type="noConversion"/>
  </si>
  <si>
    <t>이  름</t>
    <phoneticPr fontId="5" type="noConversion"/>
  </si>
  <si>
    <t>순위</t>
    <phoneticPr fontId="5" type="noConversion"/>
  </si>
  <si>
    <t>김도규</t>
  </si>
  <si>
    <t>김도규</t>
    <phoneticPr fontId="4" type="noConversion"/>
  </si>
  <si>
    <t>실적</t>
    <phoneticPr fontId="4" type="noConversion"/>
  </si>
  <si>
    <t>이름</t>
    <phoneticPr fontId="4" type="noConversion"/>
  </si>
  <si>
    <t>김영주</t>
    <phoneticPr fontId="5" type="noConversion"/>
  </si>
  <si>
    <t>이예준</t>
    <phoneticPr fontId="5" type="noConversion"/>
  </si>
  <si>
    <t>장서윤</t>
    <phoneticPr fontId="5" type="noConversion"/>
  </si>
  <si>
    <t>오나연</t>
    <phoneticPr fontId="5" type="noConversion"/>
  </si>
  <si>
    <t>이도은</t>
    <phoneticPr fontId="5" type="noConversion"/>
  </si>
  <si>
    <t>이도아</t>
    <phoneticPr fontId="5" type="noConversion"/>
  </si>
  <si>
    <t>신다겸</t>
    <phoneticPr fontId="5" type="noConversion"/>
  </si>
  <si>
    <t>날짜</t>
    <phoneticPr fontId="4" type="noConversion"/>
  </si>
  <si>
    <t>김영주</t>
    <phoneticPr fontId="4" type="noConversion"/>
  </si>
  <si>
    <t>김영주</t>
    <phoneticPr fontId="4" type="noConversion"/>
  </si>
  <si>
    <t>이예준</t>
    <phoneticPr fontId="4" type="noConversion"/>
  </si>
  <si>
    <t>평균실적</t>
    <phoneticPr fontId="4" type="noConversion"/>
  </si>
  <si>
    <t>이름</t>
    <phoneticPr fontId="4" type="noConversion"/>
  </si>
  <si>
    <t>소  계</t>
    <phoneticPr fontId="18" type="noConversion"/>
  </si>
  <si>
    <t>예비비</t>
    <phoneticPr fontId="5" type="noConversion"/>
  </si>
  <si>
    <t>기타</t>
    <phoneticPr fontId="5" type="noConversion"/>
  </si>
  <si>
    <t>소모품</t>
    <phoneticPr fontId="5" type="noConversion"/>
  </si>
  <si>
    <t>우편물</t>
    <phoneticPr fontId="5" type="noConversion"/>
  </si>
  <si>
    <t>통신비</t>
    <phoneticPr fontId="5" type="noConversion"/>
  </si>
  <si>
    <t>다과</t>
    <phoneticPr fontId="18" type="noConversion"/>
  </si>
  <si>
    <t>지출</t>
    <phoneticPr fontId="5" type="noConversion"/>
  </si>
  <si>
    <t>예산</t>
    <phoneticPr fontId="18" type="noConversion"/>
  </si>
  <si>
    <t>항    목</t>
    <phoneticPr fontId="5" type="noConversion"/>
  </si>
  <si>
    <t>다과</t>
    <phoneticPr fontId="5" type="noConversion"/>
  </si>
  <si>
    <t>음료</t>
    <phoneticPr fontId="5" type="noConversion"/>
  </si>
  <si>
    <t>종이컵</t>
    <phoneticPr fontId="5" type="noConversion"/>
  </si>
  <si>
    <t>복사</t>
    <phoneticPr fontId="5" type="noConversion"/>
  </si>
  <si>
    <t>문구</t>
    <phoneticPr fontId="5" type="noConversion"/>
  </si>
  <si>
    <t>화장지</t>
    <phoneticPr fontId="5" type="noConversion"/>
  </si>
  <si>
    <t>접수비</t>
    <phoneticPr fontId="5" type="noConversion"/>
  </si>
  <si>
    <t>식품</t>
    <phoneticPr fontId="5" type="noConversion"/>
  </si>
  <si>
    <t>우편</t>
    <phoneticPr fontId="5" type="noConversion"/>
  </si>
  <si>
    <t>라벨지</t>
    <phoneticPr fontId="5" type="noConversion"/>
  </si>
  <si>
    <t>과자</t>
    <phoneticPr fontId="5" type="noConversion"/>
  </si>
  <si>
    <t>운반비</t>
    <phoneticPr fontId="5" type="noConversion"/>
  </si>
  <si>
    <t>쓰레기통</t>
    <phoneticPr fontId="5" type="noConversion"/>
  </si>
  <si>
    <t>퀵서비스</t>
    <phoneticPr fontId="5" type="noConversion"/>
  </si>
  <si>
    <t>지출금액</t>
    <phoneticPr fontId="5" type="noConversion"/>
  </si>
  <si>
    <t>내용</t>
    <phoneticPr fontId="5" type="noConversion"/>
  </si>
  <si>
    <t>항목</t>
    <phoneticPr fontId="5" type="noConversion"/>
  </si>
  <si>
    <t>날짜</t>
    <phoneticPr fontId="5" type="noConversion"/>
  </si>
  <si>
    <t>안전행정부</t>
  </si>
  <si>
    <t>통일부</t>
  </si>
  <si>
    <t>국토교통부</t>
  </si>
  <si>
    <t>문화체육관광부</t>
  </si>
  <si>
    <t>외교부</t>
  </si>
  <si>
    <t>산업통상자원부</t>
  </si>
  <si>
    <t>환경부</t>
  </si>
  <si>
    <t>여성가족부</t>
  </si>
  <si>
    <t>교육훈련과</t>
  </si>
  <si>
    <t>소속</t>
    <phoneticPr fontId="5" type="noConversion"/>
  </si>
  <si>
    <t>지역경제과</t>
  </si>
  <si>
    <t>지역경제과</t>
    <phoneticPr fontId="5" type="noConversion"/>
  </si>
  <si>
    <t>재난관리과</t>
    <phoneticPr fontId="5" type="noConversion"/>
  </si>
  <si>
    <t>구조구급과</t>
    <phoneticPr fontId="5" type="noConversion"/>
  </si>
  <si>
    <t>소방행정과</t>
    <phoneticPr fontId="5" type="noConversion"/>
  </si>
  <si>
    <t>교부세과</t>
    <phoneticPr fontId="5" type="noConversion"/>
  </si>
  <si>
    <t>교육훈련과</t>
    <phoneticPr fontId="5" type="noConversion"/>
  </si>
  <si>
    <t>기획정책과</t>
  </si>
  <si>
    <t>기획정책과</t>
    <phoneticPr fontId="5" type="noConversion"/>
  </si>
  <si>
    <t>예산조정과</t>
    <phoneticPr fontId="5" type="noConversion"/>
  </si>
  <si>
    <t>건설교통국</t>
    <phoneticPr fontId="5" type="noConversion"/>
  </si>
  <si>
    <t>교부세과</t>
    <phoneticPr fontId="5" type="noConversion"/>
  </si>
  <si>
    <t>소속별 항목별 지출 집계</t>
    <phoneticPr fontId="5" type="noConversion"/>
  </si>
  <si>
    <t>항목별 예산/지출 집계</t>
    <phoneticPr fontId="5" type="noConversion"/>
  </si>
  <si>
    <t>소속</t>
    <phoneticPr fontId="5" type="noConversion"/>
  </si>
  <si>
    <t>다과</t>
    <phoneticPr fontId="18" type="noConversion"/>
  </si>
  <si>
    <t>통신비</t>
    <phoneticPr fontId="5" type="noConversion"/>
  </si>
  <si>
    <t>우편물</t>
    <phoneticPr fontId="5" type="noConversion"/>
  </si>
  <si>
    <t>소모품</t>
    <phoneticPr fontId="18" type="noConversion"/>
  </si>
  <si>
    <t>기타</t>
    <phoneticPr fontId="5" type="noConversion"/>
  </si>
  <si>
    <t>예비비</t>
    <phoneticPr fontId="5" type="noConversion"/>
  </si>
  <si>
    <t>응시번호</t>
    <phoneticPr fontId="5" type="noConversion"/>
  </si>
  <si>
    <t>소속기관(팀)</t>
    <phoneticPr fontId="5" type="noConversion"/>
  </si>
  <si>
    <t>직급</t>
    <phoneticPr fontId="5" type="noConversion"/>
  </si>
  <si>
    <t>총점</t>
    <phoneticPr fontId="5" type="noConversion"/>
  </si>
  <si>
    <t>지방행정본부</t>
    <phoneticPr fontId="5" type="noConversion"/>
  </si>
  <si>
    <t>안전정책관</t>
    <phoneticPr fontId="5" type="noConversion"/>
  </si>
  <si>
    <t>정부청사관리소</t>
    <phoneticPr fontId="5" type="noConversion"/>
  </si>
  <si>
    <t>지방재정기획관</t>
    <phoneticPr fontId="5" type="noConversion"/>
  </si>
  <si>
    <t>운영지원팀</t>
    <phoneticPr fontId="5" type="noConversion"/>
  </si>
  <si>
    <t>지방지원본부</t>
    <phoneticPr fontId="5" type="noConversion"/>
  </si>
  <si>
    <t>김보연</t>
  </si>
  <si>
    <t>정부혁신본부</t>
    <phoneticPr fontId="5" type="noConversion"/>
  </si>
  <si>
    <t>국가기록원</t>
    <phoneticPr fontId="5" type="noConversion"/>
  </si>
  <si>
    <t>의정관</t>
    <phoneticPr fontId="5" type="noConversion"/>
  </si>
  <si>
    <t>황상훈</t>
  </si>
  <si>
    <t>혁신기획관</t>
    <phoneticPr fontId="5" type="noConversion"/>
  </si>
  <si>
    <t>조직혁신단</t>
    <phoneticPr fontId="5" type="noConversion"/>
  </si>
  <si>
    <t>박미정</t>
  </si>
  <si>
    <t>서유경</t>
  </si>
  <si>
    <t>이영실</t>
  </si>
  <si>
    <t>이영철</t>
  </si>
  <si>
    <t>이언욱</t>
  </si>
  <si>
    <t>장정희</t>
  </si>
  <si>
    <t>한명희</t>
  </si>
  <si>
    <t>정길수</t>
  </si>
  <si>
    <t>김민수</t>
  </si>
  <si>
    <t>홍의진</t>
  </si>
  <si>
    <t>김판철</t>
  </si>
  <si>
    <t>표경민</t>
  </si>
  <si>
    <t>김영주</t>
    <phoneticPr fontId="4" type="noConversion"/>
  </si>
  <si>
    <t>김기리</t>
    <phoneticPr fontId="4" type="noConversion"/>
  </si>
  <si>
    <t>김지민</t>
    <phoneticPr fontId="4" type="noConversion"/>
  </si>
  <si>
    <t>김보민</t>
    <phoneticPr fontId="4" type="noConversion"/>
  </si>
  <si>
    <t>박다연</t>
    <phoneticPr fontId="4" type="noConversion"/>
  </si>
  <si>
    <t>박일상</t>
    <phoneticPr fontId="4" type="noConversion"/>
  </si>
  <si>
    <t>이희철</t>
    <phoneticPr fontId="4" type="noConversion"/>
  </si>
  <si>
    <t>방희진</t>
    <phoneticPr fontId="4" type="noConversion"/>
  </si>
  <si>
    <t>염정희</t>
    <phoneticPr fontId="4" type="noConversion"/>
  </si>
  <si>
    <t>염경수</t>
    <phoneticPr fontId="4" type="noConversion"/>
  </si>
  <si>
    <t>엄홍일</t>
    <phoneticPr fontId="4" type="noConversion"/>
  </si>
  <si>
    <t>전경수</t>
    <phoneticPr fontId="4" type="noConversion"/>
  </si>
  <si>
    <t>장기하</t>
    <phoneticPr fontId="4" type="noConversion"/>
  </si>
  <si>
    <t>하동철</t>
    <phoneticPr fontId="4" type="noConversion"/>
  </si>
  <si>
    <t>방상훈</t>
    <phoneticPr fontId="4" type="noConversion"/>
  </si>
  <si>
    <t>최신IT트랜드</t>
    <phoneticPr fontId="5" type="noConversion"/>
  </si>
  <si>
    <t>IT상식</t>
    <phoneticPr fontId="5" type="noConversion"/>
  </si>
  <si>
    <t>PC활용</t>
    <phoneticPr fontId="5" type="noConversion"/>
  </si>
  <si>
    <t>정보화정책</t>
    <phoneticPr fontId="4" type="noConversion"/>
  </si>
  <si>
    <t xml:space="preserve">※ 과목별 가중치 </t>
    <phoneticPr fontId="4" type="noConversion"/>
  </si>
  <si>
    <t>개인별 평균실적</t>
    <phoneticPr fontId="4" type="noConversion"/>
  </si>
  <si>
    <t xml:space="preserve"> 정보화 지식인대회 결과</t>
    <phoneticPr fontId="22" type="noConversion"/>
  </si>
  <si>
    <t>이름</t>
    <phoneticPr fontId="4" type="noConversion"/>
  </si>
  <si>
    <t>김영길</t>
    <phoneticPr fontId="4" type="noConversion"/>
  </si>
  <si>
    <t>국토교통부</t>
    <phoneticPr fontId="5" type="noConversion"/>
  </si>
  <si>
    <t>고용노동부</t>
  </si>
  <si>
    <t>보건복지부</t>
  </si>
  <si>
    <t>법무부</t>
  </si>
  <si>
    <t>산업통상자원부</t>
    <phoneticPr fontId="5" type="noConversion"/>
  </si>
  <si>
    <t>서울시</t>
    <phoneticPr fontId="5" type="noConversion"/>
  </si>
  <si>
    <t>경기도</t>
    <phoneticPr fontId="5" type="noConversion"/>
  </si>
  <si>
    <t>경기도</t>
    <phoneticPr fontId="5" type="noConversion"/>
  </si>
  <si>
    <t>No</t>
    <phoneticPr fontId="4" type="noConversion"/>
  </si>
  <si>
    <t>이름</t>
    <phoneticPr fontId="4" type="noConversion"/>
  </si>
  <si>
    <t>성별</t>
    <phoneticPr fontId="4" type="noConversion"/>
  </si>
  <si>
    <t>나이</t>
    <phoneticPr fontId="4" type="noConversion"/>
  </si>
  <si>
    <t>과정명</t>
    <phoneticPr fontId="4" type="noConversion"/>
  </si>
  <si>
    <t>시간</t>
    <phoneticPr fontId="4" type="noConversion"/>
  </si>
  <si>
    <t>교육비
(재료비별도)</t>
    <phoneticPr fontId="4" type="noConversion"/>
  </si>
  <si>
    <t>납입여부</t>
    <phoneticPr fontId="4" type="noConversion"/>
  </si>
  <si>
    <t>남</t>
    <phoneticPr fontId="4" type="noConversion"/>
  </si>
  <si>
    <t>종이접기</t>
    <phoneticPr fontId="4" type="noConversion"/>
  </si>
  <si>
    <t>○</t>
    <phoneticPr fontId="4" type="noConversion"/>
  </si>
  <si>
    <t>송원겸</t>
    <phoneticPr fontId="4" type="noConversion"/>
  </si>
  <si>
    <t>남</t>
    <phoneticPr fontId="4" type="noConversion"/>
  </si>
  <si>
    <t>클레이</t>
    <phoneticPr fontId="4" type="noConversion"/>
  </si>
  <si>
    <t>납입</t>
    <phoneticPr fontId="4" type="noConversion"/>
  </si>
  <si>
    <t>미납</t>
    <phoneticPr fontId="4" type="noConversion"/>
  </si>
  <si>
    <t>총인원</t>
    <phoneticPr fontId="4" type="noConversion"/>
  </si>
  <si>
    <t>이하율</t>
    <phoneticPr fontId="4" type="noConversion"/>
  </si>
  <si>
    <t>여</t>
    <phoneticPr fontId="4" type="noConversion"/>
  </si>
  <si>
    <t>마술</t>
    <phoneticPr fontId="4" type="noConversion"/>
  </si>
  <si>
    <t>○</t>
    <phoneticPr fontId="4" type="noConversion"/>
  </si>
  <si>
    <t>이정인</t>
    <phoneticPr fontId="4" type="noConversion"/>
  </si>
  <si>
    <t>여</t>
    <phoneticPr fontId="4" type="noConversion"/>
  </si>
  <si>
    <t>클레이</t>
    <phoneticPr fontId="4" type="noConversion"/>
  </si>
  <si>
    <t>강린</t>
    <phoneticPr fontId="4" type="noConversion"/>
  </si>
  <si>
    <t>클레이</t>
    <phoneticPr fontId="4" type="noConversion"/>
  </si>
  <si>
    <t>○</t>
    <phoneticPr fontId="4" type="noConversion"/>
  </si>
  <si>
    <t>[과정별 인원수]</t>
    <phoneticPr fontId="4" type="noConversion"/>
  </si>
  <si>
    <t>이지유</t>
    <phoneticPr fontId="4" type="noConversion"/>
  </si>
  <si>
    <t>종이접기</t>
    <phoneticPr fontId="4" type="noConversion"/>
  </si>
  <si>
    <t>구분</t>
    <phoneticPr fontId="4" type="noConversion"/>
  </si>
  <si>
    <t>인원수</t>
    <phoneticPr fontId="4" type="noConversion"/>
  </si>
  <si>
    <t>강동윤</t>
    <phoneticPr fontId="4" type="noConversion"/>
  </si>
  <si>
    <t>종이접기</t>
    <phoneticPr fontId="4" type="noConversion"/>
  </si>
  <si>
    <t>강휘</t>
    <phoneticPr fontId="4" type="noConversion"/>
  </si>
  <si>
    <t>강은찬</t>
    <phoneticPr fontId="4" type="noConversion"/>
  </si>
  <si>
    <t>이수환</t>
    <phoneticPr fontId="4" type="noConversion"/>
  </si>
  <si>
    <t>김수현</t>
    <phoneticPr fontId="4" type="noConversion"/>
  </si>
  <si>
    <t>[과정별 나이별 인원수]</t>
    <phoneticPr fontId="4" type="noConversion"/>
  </si>
  <si>
    <t>복은빈</t>
    <phoneticPr fontId="4" type="noConversion"/>
  </si>
  <si>
    <t>구분</t>
    <phoneticPr fontId="4" type="noConversion"/>
  </si>
  <si>
    <t>이예원</t>
    <phoneticPr fontId="4" type="noConversion"/>
  </si>
  <si>
    <t>마술</t>
    <phoneticPr fontId="4" type="noConversion"/>
  </si>
  <si>
    <t>정현석</t>
    <phoneticPr fontId="4" type="noConversion"/>
  </si>
  <si>
    <t>김다은</t>
    <phoneticPr fontId="4" type="noConversion"/>
  </si>
  <si>
    <t>이도아</t>
    <phoneticPr fontId="4" type="noConversion"/>
  </si>
  <si>
    <t>장서윤</t>
    <phoneticPr fontId="4" type="noConversion"/>
  </si>
  <si>
    <t>최서윤</t>
    <phoneticPr fontId="4" type="noConversion"/>
  </si>
  <si>
    <t>오나연</t>
    <phoneticPr fontId="4" type="noConversion"/>
  </si>
  <si>
    <t>○</t>
    <phoneticPr fontId="4" type="noConversion"/>
  </si>
  <si>
    <t>이도은</t>
    <phoneticPr fontId="4" type="noConversion"/>
  </si>
  <si>
    <t>이예은</t>
    <phoneticPr fontId="4" type="noConversion"/>
  </si>
  <si>
    <t>심영서</t>
    <phoneticPr fontId="4" type="noConversion"/>
  </si>
  <si>
    <t>이찬우</t>
    <phoneticPr fontId="4" type="noConversion"/>
  </si>
  <si>
    <t>김지민</t>
    <phoneticPr fontId="4" type="noConversion"/>
  </si>
  <si>
    <t>오서준</t>
    <phoneticPr fontId="4" type="noConversion"/>
  </si>
  <si>
    <t>오하린</t>
    <phoneticPr fontId="4" type="noConversion"/>
  </si>
  <si>
    <t>송민서</t>
    <phoneticPr fontId="4" type="noConversion"/>
  </si>
  <si>
    <t>개인별 실적</t>
    <phoneticPr fontId="4" type="noConversion"/>
  </si>
  <si>
    <t>사이버 학습 현황</t>
    <phoneticPr fontId="4" type="noConversion"/>
  </si>
  <si>
    <t>성명</t>
    <phoneticPr fontId="4" type="noConversion"/>
  </si>
  <si>
    <t xml:space="preserve">소속 </t>
  </si>
  <si>
    <t xml:space="preserve">진도율 </t>
  </si>
  <si>
    <t>과제</t>
    <phoneticPr fontId="4" type="noConversion"/>
  </si>
  <si>
    <t>확인</t>
    <phoneticPr fontId="4" type="noConversion"/>
  </si>
  <si>
    <t>김영주</t>
    <phoneticPr fontId="4" type="noConversion"/>
  </si>
  <si>
    <t>대변인 언론담당관</t>
  </si>
  <si>
    <t>제출</t>
    <phoneticPr fontId="4" type="noConversion"/>
  </si>
  <si>
    <t>권미정</t>
  </si>
  <si>
    <t>시민소통기획관 시민소통담당관</t>
  </si>
  <si>
    <t>권현구</t>
  </si>
  <si>
    <t>기획조정실 경영기획관 예산담당관</t>
  </si>
  <si>
    <t>김대호</t>
  </si>
  <si>
    <t>제출</t>
    <phoneticPr fontId="4" type="noConversion"/>
  </si>
  <si>
    <t>김문식</t>
  </si>
  <si>
    <t>여성가족정책실 출산육아담당관</t>
  </si>
  <si>
    <t>김양경</t>
  </si>
  <si>
    <t>문화관광디자인본부 역사문화재과</t>
  </si>
  <si>
    <t>제출</t>
    <phoneticPr fontId="4" type="noConversion"/>
  </si>
  <si>
    <t>김운형</t>
  </si>
  <si>
    <t>문화관광디자인본부 체육진흥과</t>
  </si>
  <si>
    <t>김지흔</t>
  </si>
  <si>
    <t>도시교통본부 버스정책과</t>
  </si>
  <si>
    <t>김태욱</t>
  </si>
  <si>
    <t>도시교통본부 주차계획과</t>
  </si>
  <si>
    <t>김현정</t>
  </si>
  <si>
    <t>도시계획국 공공개발센터</t>
  </si>
  <si>
    <t>김효진</t>
  </si>
  <si>
    <t>시의회사무처 도시계획관리전문위원실</t>
  </si>
  <si>
    <t>박명화</t>
  </si>
  <si>
    <t>서부수도사업소 행정지원과</t>
  </si>
  <si>
    <t>박세희</t>
  </si>
  <si>
    <t>북부수도사업소 요금과</t>
  </si>
  <si>
    <t>박영상</t>
  </si>
  <si>
    <t>북부수도사업소 급수운영과</t>
  </si>
  <si>
    <t>박영환</t>
  </si>
  <si>
    <t>서울시립대학교 학생처 학생과</t>
  </si>
  <si>
    <t>박정남</t>
  </si>
  <si>
    <t>성북구 보건소 건강정책과</t>
  </si>
  <si>
    <t>배준호</t>
  </si>
  <si>
    <t>서울대공원 관리부 총무과</t>
  </si>
  <si>
    <t>양길웅</t>
  </si>
  <si>
    <t>교통방송 방송기술국 라디오기술부</t>
  </si>
  <si>
    <t>강환진</t>
  </si>
  <si>
    <t>한강사업본부 총무부 총무과</t>
  </si>
  <si>
    <t>이한구</t>
    <phoneticPr fontId="4" type="noConversion"/>
  </si>
  <si>
    <t>이수진</t>
    <phoneticPr fontId="4" type="noConversion"/>
  </si>
  <si>
    <t>한강사업본부 총무부 기획예산과</t>
  </si>
  <si>
    <t>수료</t>
  </si>
  <si>
    <t>미수료</t>
  </si>
  <si>
    <t>200M 달리기</t>
    <phoneticPr fontId="5" type="noConversion"/>
  </si>
  <si>
    <t>개인 체력 테스트 결과</t>
    <phoneticPr fontId="5" type="noConversion"/>
  </si>
  <si>
    <t>기본요금</t>
  </si>
  <si>
    <t>전력량요금</t>
  </si>
  <si>
    <t>전기요금계</t>
  </si>
  <si>
    <t>부가세</t>
  </si>
  <si>
    <t>전기요금 내역</t>
    <phoneticPr fontId="4" type="noConversion"/>
  </si>
  <si>
    <t>요금합계</t>
    <phoneticPr fontId="4" type="noConversion"/>
  </si>
  <si>
    <t>청구금액</t>
    <phoneticPr fontId="4" type="noConversion"/>
  </si>
  <si>
    <t>소속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</si>
  <si>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</si>
  <si>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</si>
  <si>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</si>
  <si>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1/4분기</t>
    <phoneticPr fontId="4" type="noConversion"/>
  </si>
  <si>
    <t>박지민</t>
    <phoneticPr fontId="4" type="noConversion"/>
  </si>
  <si>
    <t>송원겸</t>
    <phoneticPr fontId="4" type="noConversion"/>
  </si>
  <si>
    <t>이준우</t>
    <phoneticPr fontId="4" type="noConversion"/>
  </si>
  <si>
    <t>1/4분기 개인별 실적</t>
    <phoneticPr fontId="4" type="noConversion"/>
  </si>
  <si>
    <t>세무1팀</t>
    <phoneticPr fontId="4" type="noConversion"/>
  </si>
  <si>
    <t>세무2팀</t>
  </si>
  <si>
    <t>세무2팀</t>
    <phoneticPr fontId="4" type="noConversion"/>
  </si>
  <si>
    <t>세무3팀</t>
  </si>
  <si>
    <t>세무3팀</t>
    <phoneticPr fontId="4" type="noConversion"/>
  </si>
  <si>
    <t>세무1팀</t>
    <phoneticPr fontId="4" type="noConversion"/>
  </si>
  <si>
    <t>세무1팀</t>
    <phoneticPr fontId="4" type="noConversion"/>
  </si>
  <si>
    <t>세무2팀</t>
    <phoneticPr fontId="4" type="noConversion"/>
  </si>
  <si>
    <t>세무1팀</t>
    <phoneticPr fontId="4" type="noConversion"/>
  </si>
  <si>
    <t>세무3팀</t>
    <phoneticPr fontId="4" type="noConversion"/>
  </si>
  <si>
    <t>세무3팀</t>
    <phoneticPr fontId="4" type="noConversion"/>
  </si>
  <si>
    <t>소속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</si>
  <si>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</si>
  <si>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</si>
  <si>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</si>
  <si>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1/4분기</t>
    <phoneticPr fontId="4" type="noConversion"/>
  </si>
  <si>
    <t>팀별/월별 실적</t>
    <phoneticPr fontId="4" type="noConversion"/>
  </si>
  <si>
    <t>팀별 실적</t>
    <phoneticPr fontId="4" type="noConversion"/>
  </si>
  <si>
    <t>2019년 1월 지출 내역</t>
    <phoneticPr fontId="5" type="noConversion"/>
  </si>
  <si>
    <t>수료자</t>
    <phoneticPr fontId="4" type="noConversion"/>
  </si>
  <si>
    <t>미수료자</t>
    <phoneticPr fontId="4" type="noConversion"/>
  </si>
  <si>
    <t>인원수</t>
    <phoneticPr fontId="4" type="noConversion"/>
  </si>
  <si>
    <t>김영미</t>
    <phoneticPr fontId="4" type="noConversion"/>
  </si>
  <si>
    <t>배은혜</t>
    <phoneticPr fontId="4" type="noConversion"/>
  </si>
  <si>
    <t>고인화</t>
    <phoneticPr fontId="4" type="noConversion"/>
  </si>
  <si>
    <t>김효순</t>
    <phoneticPr fontId="4" type="noConversion"/>
  </si>
  <si>
    <t>고세은</t>
    <phoneticPr fontId="4" type="noConversion"/>
  </si>
  <si>
    <t>김리현</t>
    <phoneticPr fontId="4" type="noConversion"/>
  </si>
  <si>
    <t>복은빈</t>
    <phoneticPr fontId="4" type="noConversion"/>
  </si>
  <si>
    <t>고인화</t>
    <phoneticPr fontId="4" type="noConversion"/>
  </si>
  <si>
    <t>김융</t>
    <phoneticPr fontId="4" type="noConversion"/>
  </si>
  <si>
    <t>이범수</t>
    <phoneticPr fontId="4" type="noConversion"/>
  </si>
  <si>
    <t>오영숙</t>
    <phoneticPr fontId="4" type="noConversion"/>
  </si>
  <si>
    <t>이승주</t>
    <phoneticPr fontId="4" type="noConversion"/>
  </si>
  <si>
    <t>송명숙</t>
    <phoneticPr fontId="4" type="noConversion"/>
  </si>
  <si>
    <t>신다겸</t>
    <phoneticPr fontId="4" type="noConversion"/>
  </si>
  <si>
    <t>오나연</t>
    <phoneticPr fontId="4" type="noConversion"/>
  </si>
  <si>
    <t>장서윤</t>
    <phoneticPr fontId="4" type="noConversion"/>
  </si>
  <si>
    <t>진영록</t>
    <phoneticPr fontId="4" type="noConversion"/>
  </si>
  <si>
    <t>임순애</t>
    <phoneticPr fontId="4" type="noConversion"/>
  </si>
  <si>
    <t>김지인</t>
    <phoneticPr fontId="4" type="noConversion"/>
  </si>
  <si>
    <t>4구간</t>
  </si>
  <si>
    <t>최지우</t>
    <phoneticPr fontId="4" type="noConversion"/>
  </si>
  <si>
    <t>3구간</t>
  </si>
  <si>
    <t>황신혜</t>
    <phoneticPr fontId="4" type="noConversion"/>
  </si>
  <si>
    <t>2구간</t>
  </si>
  <si>
    <t>이혜정</t>
    <phoneticPr fontId="4" type="noConversion"/>
  </si>
  <si>
    <t>매출구간</t>
    <phoneticPr fontId="4" type="noConversion"/>
  </si>
  <si>
    <t>담당자</t>
    <phoneticPr fontId="4" type="noConversion"/>
  </si>
  <si>
    <t>매출</t>
    <phoneticPr fontId="4" type="noConversion"/>
  </si>
  <si>
    <t>광고주</t>
    <phoneticPr fontId="4" type="noConversion"/>
  </si>
  <si>
    <t>날짜</t>
    <phoneticPr fontId="4" type="noConversion"/>
  </si>
  <si>
    <t>키워드 광고 매출 현황</t>
    <phoneticPr fontId="4" type="noConversion"/>
  </si>
  <si>
    <t>매출</t>
    <phoneticPr fontId="4" type="noConversion"/>
  </si>
  <si>
    <t>[일별 매출 집계]</t>
    <phoneticPr fontId="4" type="noConversion"/>
  </si>
  <si>
    <t>5구간</t>
  </si>
  <si>
    <t>송명숙</t>
    <phoneticPr fontId="4" type="noConversion"/>
  </si>
  <si>
    <t>고세은</t>
    <phoneticPr fontId="4" type="noConversion"/>
  </si>
  <si>
    <t>1구간</t>
    <phoneticPr fontId="4" type="noConversion"/>
  </si>
  <si>
    <t>김영미</t>
    <phoneticPr fontId="4" type="noConversion"/>
  </si>
  <si>
    <t>매출</t>
    <phoneticPr fontId="4" type="noConversion"/>
  </si>
  <si>
    <t>담당자</t>
    <phoneticPr fontId="4" type="noConversion"/>
  </si>
  <si>
    <t>[구간별 매출 집계]</t>
    <phoneticPr fontId="4" type="noConversion"/>
  </si>
  <si>
    <t>1구간</t>
  </si>
  <si>
    <t>전력량(kWh)</t>
    <phoneticPr fontId="4" type="noConversion"/>
  </si>
  <si>
    <t>[담당별 매출 집계]</t>
    <phoneticPr fontId="4" type="noConversion"/>
  </si>
  <si>
    <t>구분</t>
    <phoneticPr fontId="4" type="noConversion"/>
  </si>
  <si>
    <t>[교육비 납입 현황]</t>
    <phoneticPr fontId="4" type="noConversion"/>
  </si>
  <si>
    <t>자치회 강좌 1/4분기 교육접수 현황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</si>
</sst>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76" formatCode="m:ss&quot;초&quot;"/>
    <numFmt numFmtId="177" formatCode="#&quot;개&quot;"/>
    <numFmt numFmtId="178" formatCode="#&quot;m&quot;"/>
    <numFmt numFmtId="179" formatCode="yyyy\.mm\.dd\ \(aaa\)"/>
    <numFmt numFmtId="180" formatCode="mm&quot;월&quot;\ dd&quot;일&quot;"/>
    <numFmt numFmtId="181" formatCode="0.00_ "/>
    <numFmt numFmtId="182" formatCode="0_ "/>
    <numFmt numFmtId="183" formatCode="#&quot;급&quot;"/>
    <numFmt numFmtId="184" formatCode="General&quot;세&quot;"/>
    <numFmt numFmtId="185" formatCode="_ * #,##0_ ;_ * \-#,##0_ ;_ * &quot;-&quot;_ ;_ @_ "/>
    <numFmt numFmtId="186" formatCode="_ * #,##0.00_ ;_ * \-#,##0.00_ ;_ * &quot;-&quot;_ ;_ @_ "/>
    <numFmt numFmtId="187" formatCode="_ * #,##0.0_ ;_ * \-#,##0.0_ ;_ * &quot;-&quot;_ ;_ @_ "/>
  </numFmts>
  <fonts count="35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7" tint="-0.499984740745262"/>
      <name val="맑은 고딕"/>
      <family val="3"/>
      <charset val="129"/>
      <scheme val="minor"/>
    </font>
    <font>
      <sz val="11"/>
      <color rgb="FF7030A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바탕"/>
      <family val="1"/>
      <charset val="129"/>
    </font>
    <font>
      <sz val="11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9"/>
      <name val="돋움"/>
      <family val="3"/>
      <charset val="129"/>
    </font>
    <font>
      <sz val="10.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4"/>
      <color theme="1"/>
      <name val="HY헤드라인M"/>
      <family val="1"/>
      <charset val="129"/>
    </font>
    <font>
      <sz val="14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16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b/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137">
    <xf numFmtId="0" fontId="0" fillId="0" borderId="0" xfId="0">
      <alignment vertical="center"/>
    </xf>
    <xf numFmtId="0" fontId="6" fillId="0" borderId="0" xfId="4" applyBorder="1" applyAlignment="1">
      <alignment horizontal="center"/>
    </xf>
    <xf numFmtId="0" fontId="8" fillId="0" borderId="0" xfId="4" applyFont="1" applyBorder="1" applyAlignment="1">
      <alignment horizontal="right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41" fontId="14" fillId="0" borderId="0" xfId="5" applyFont="1" applyAlignment="1">
      <alignment vertical="center"/>
    </xf>
    <xf numFmtId="41" fontId="15" fillId="0" borderId="0" xfId="5" applyFont="1" applyAlignment="1">
      <alignment vertical="center"/>
    </xf>
    <xf numFmtId="41" fontId="16" fillId="0" borderId="0" xfId="5" applyFont="1" applyAlignment="1">
      <alignment horizontal="right" vertical="center"/>
    </xf>
    <xf numFmtId="0" fontId="17" fillId="0" borderId="0" xfId="9" applyFont="1" applyAlignment="1">
      <alignment vertical="center"/>
    </xf>
    <xf numFmtId="0" fontId="6" fillId="0" borderId="0" xfId="9" applyFont="1" applyBorder="1" applyAlignment="1">
      <alignment horizontal="right" vertical="center"/>
    </xf>
    <xf numFmtId="0" fontId="14" fillId="0" borderId="0" xfId="9" applyFont="1"/>
    <xf numFmtId="0" fontId="15" fillId="0" borderId="0" xfId="9" applyFont="1"/>
    <xf numFmtId="0" fontId="17" fillId="0" borderId="0" xfId="9" applyFont="1"/>
    <xf numFmtId="41" fontId="6" fillId="0" borderId="0" xfId="5" applyFont="1" applyAlignment="1"/>
    <xf numFmtId="41" fontId="14" fillId="0" borderId="0" xfId="5" applyFont="1" applyAlignment="1"/>
    <xf numFmtId="41" fontId="15" fillId="0" borderId="0" xfId="5" applyFont="1" applyAlignment="1"/>
    <xf numFmtId="41" fontId="17" fillId="0" borderId="0" xfId="5" applyFont="1" applyAlignment="1"/>
    <xf numFmtId="0" fontId="19" fillId="0" borderId="0" xfId="0" applyFont="1">
      <alignment vertical="center"/>
    </xf>
    <xf numFmtId="3" fontId="14" fillId="0" borderId="0" xfId="10" applyNumberFormat="1" applyFont="1">
      <alignment vertical="center"/>
    </xf>
    <xf numFmtId="0" fontId="14" fillId="0" borderId="0" xfId="10" applyFont="1">
      <alignment vertical="center"/>
    </xf>
    <xf numFmtId="0" fontId="20" fillId="0" borderId="0" xfId="10" applyFont="1">
      <alignment vertical="center"/>
    </xf>
    <xf numFmtId="0" fontId="13" fillId="0" borderId="0" xfId="0" applyFont="1" applyAlignment="1">
      <alignment horizontal="right" vertical="center"/>
    </xf>
    <xf numFmtId="9" fontId="23" fillId="0" borderId="5" xfId="0" applyNumberFormat="1" applyFont="1" applyBorder="1">
      <alignment vertical="center"/>
    </xf>
    <xf numFmtId="9" fontId="23" fillId="0" borderId="6" xfId="0" applyNumberFormat="1" applyFont="1" applyBorder="1">
      <alignment vertical="center"/>
    </xf>
    <xf numFmtId="9" fontId="23" fillId="0" borderId="7" xfId="0" applyNumberFormat="1" applyFont="1" applyBorder="1">
      <alignment vertical="center"/>
    </xf>
    <xf numFmtId="0" fontId="24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6" fillId="7" borderId="9" xfId="12" applyFill="1" applyBorder="1" applyAlignment="1">
      <alignment horizontal="center" vertical="center"/>
    </xf>
    <xf numFmtId="0" fontId="26" fillId="7" borderId="9" xfId="12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41" fontId="0" fillId="0" borderId="0" xfId="5" applyFo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18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11" fillId="7" borderId="1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41" fontId="0" fillId="0" borderId="0" xfId="5" applyFont="1" applyBorder="1">
      <alignment vertical="center"/>
    </xf>
    <xf numFmtId="0" fontId="11" fillId="7" borderId="9" xfId="7" applyFont="1" applyFill="1" applyBorder="1" applyAlignment="1">
      <alignment horizontal="center" vertical="center"/>
    </xf>
    <xf numFmtId="179" fontId="8" fillId="0" borderId="0" xfId="4" applyNumberFormat="1" applyFont="1" applyBorder="1" applyAlignment="1"/>
    <xf numFmtId="0" fontId="7" fillId="0" borderId="0" xfId="2" applyFont="1" applyFill="1" applyBorder="1" applyAlignment="1">
      <alignment horizontal="center"/>
    </xf>
    <xf numFmtId="178" fontId="7" fillId="0" borderId="0" xfId="2" applyNumberFormat="1" applyFont="1" applyFill="1" applyBorder="1" applyAlignment="1">
      <alignment horizontal="center"/>
    </xf>
    <xf numFmtId="0" fontId="9" fillId="0" borderId="0" xfId="6" applyNumberFormat="1" applyFill="1" applyBorder="1" applyAlignment="1"/>
    <xf numFmtId="0" fontId="0" fillId="0" borderId="0" xfId="0" applyFill="1">
      <alignment vertical="center"/>
    </xf>
    <xf numFmtId="176" fontId="7" fillId="0" borderId="12" xfId="2" applyNumberFormat="1" applyFont="1" applyFill="1" applyBorder="1" applyAlignment="1">
      <alignment horizontal="center"/>
    </xf>
    <xf numFmtId="177" fontId="7" fillId="0" borderId="12" xfId="2" applyNumberFormat="1" applyFont="1" applyFill="1" applyBorder="1" applyAlignment="1">
      <alignment horizontal="center"/>
    </xf>
    <xf numFmtId="0" fontId="9" fillId="0" borderId="13" xfId="6" applyNumberFormat="1" applyFill="1" applyBorder="1" applyAlignment="1"/>
    <xf numFmtId="0" fontId="10" fillId="0" borderId="0" xfId="0" applyFont="1">
      <alignment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185" fontId="11" fillId="0" borderId="0" xfId="0" applyNumberFormat="1" applyFont="1" applyFill="1" applyBorder="1" applyAlignment="1" applyProtection="1">
      <alignment vertical="center"/>
    </xf>
    <xf numFmtId="43" fontId="11" fillId="0" borderId="0" xfId="0" applyNumberFormat="1" applyFont="1" applyFill="1" applyBorder="1" applyAlignment="1" applyProtection="1">
      <alignment vertical="center"/>
    </xf>
    <xf numFmtId="41" fontId="12" fillId="0" borderId="0" xfId="0" applyNumberFormat="1" applyFont="1" applyBorder="1" applyAlignment="1">
      <alignment vertical="center"/>
    </xf>
    <xf numFmtId="185" fontId="24" fillId="7" borderId="9" xfId="0" applyNumberFormat="1" applyFont="1" applyFill="1" applyBorder="1" applyAlignment="1" applyProtection="1">
      <alignment horizontal="center" vertical="center" wrapText="1"/>
    </xf>
    <xf numFmtId="185" fontId="24" fillId="7" borderId="9" xfId="0" applyNumberFormat="1" applyFont="1" applyFill="1" applyBorder="1" applyAlignment="1" applyProtection="1">
      <alignment horizontal="center" vertical="center"/>
    </xf>
    <xf numFmtId="186" fontId="24" fillId="7" borderId="9" xfId="0" applyNumberFormat="1" applyFont="1" applyFill="1" applyBorder="1" applyAlignment="1" applyProtection="1">
      <alignment horizontal="center" vertical="center"/>
    </xf>
    <xf numFmtId="187" fontId="24" fillId="7" borderId="9" xfId="0" applyNumberFormat="1" applyFont="1" applyFill="1" applyBorder="1" applyAlignment="1" applyProtection="1">
      <alignment horizontal="center" vertical="center"/>
    </xf>
    <xf numFmtId="0" fontId="24" fillId="7" borderId="9" xfId="0" applyFont="1" applyFill="1" applyBorder="1" applyAlignment="1">
      <alignment horizontal="center" vertical="center"/>
    </xf>
    <xf numFmtId="0" fontId="23" fillId="0" borderId="0" xfId="0" applyNumberFormat="1" applyFont="1" applyBorder="1" applyAlignment="1">
      <alignment horizontal="center" vertical="center"/>
    </xf>
    <xf numFmtId="181" fontId="23" fillId="0" borderId="0" xfId="0" applyNumberFormat="1" applyFont="1" applyBorder="1" applyAlignment="1">
      <alignment horizontal="center" vertical="center"/>
    </xf>
    <xf numFmtId="181" fontId="23" fillId="0" borderId="0" xfId="0" applyNumberFormat="1" applyFont="1" applyBorder="1">
      <alignment vertical="center"/>
    </xf>
    <xf numFmtId="183" fontId="23" fillId="0" borderId="0" xfId="0" applyNumberFormat="1" applyFont="1" applyBorder="1" applyAlignment="1">
      <alignment horizontal="center" vertical="center"/>
    </xf>
    <xf numFmtId="182" fontId="23" fillId="0" borderId="0" xfId="0" applyNumberFormat="1" applyFont="1" applyBorder="1">
      <alignment vertical="center"/>
    </xf>
    <xf numFmtId="0" fontId="11" fillId="7" borderId="9" xfId="2" applyFont="1" applyFill="1" applyBorder="1" applyAlignment="1">
      <alignment horizontal="center" vertical="center" wrapText="1"/>
    </xf>
    <xf numFmtId="181" fontId="23" fillId="7" borderId="9" xfId="0" applyNumberFormat="1" applyFont="1" applyFill="1" applyBorder="1" applyAlignment="1">
      <alignment horizontal="center" vertical="center"/>
    </xf>
    <xf numFmtId="0" fontId="11" fillId="7" borderId="9" xfId="2" applyFont="1" applyFill="1" applyBorder="1" applyAlignment="1">
      <alignment horizontal="center" vertical="center"/>
    </xf>
    <xf numFmtId="182" fontId="2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1" fillId="7" borderId="9" xfId="7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3" fontId="17" fillId="0" borderId="0" xfId="10" applyNumberFormat="1" applyFont="1" applyFill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10" fillId="0" borderId="0" xfId="0" applyFont="1" applyFill="1" applyBorder="1">
      <alignment vertical="center"/>
    </xf>
    <xf numFmtId="0" fontId="17" fillId="0" borderId="0" xfId="10" applyFont="1" applyBorder="1" applyAlignment="1">
      <alignment horizontal="center" vertical="center"/>
    </xf>
    <xf numFmtId="0" fontId="17" fillId="0" borderId="0" xfId="10" applyFont="1" applyBorder="1">
      <alignment vertical="center"/>
    </xf>
    <xf numFmtId="0" fontId="21" fillId="7" borderId="9" xfId="3" applyFont="1" applyFill="1" applyBorder="1" applyAlignment="1">
      <alignment horizontal="center" vertical="center"/>
    </xf>
    <xf numFmtId="0" fontId="11" fillId="7" borderId="9" xfId="3" applyFont="1" applyFill="1" applyBorder="1" applyAlignment="1">
      <alignment horizontal="center" vertical="center"/>
    </xf>
    <xf numFmtId="3" fontId="11" fillId="7" borderId="9" xfId="3" applyNumberFormat="1" applyFont="1" applyFill="1" applyBorder="1" applyAlignment="1">
      <alignment horizontal="center" vertical="center"/>
    </xf>
    <xf numFmtId="0" fontId="17" fillId="0" borderId="0" xfId="9" applyFont="1" applyFill="1" applyAlignment="1">
      <alignment vertical="center"/>
    </xf>
    <xf numFmtId="41" fontId="16" fillId="0" borderId="0" xfId="5" applyFont="1" applyFill="1" applyAlignment="1">
      <alignment horizontal="right" vertical="center"/>
    </xf>
    <xf numFmtId="41" fontId="15" fillId="0" borderId="0" xfId="5" applyFont="1" applyFill="1" applyAlignment="1">
      <alignment vertical="center"/>
    </xf>
    <xf numFmtId="41" fontId="14" fillId="0" borderId="0" xfId="5" applyFont="1" applyFill="1" applyAlignment="1">
      <alignment vertical="center"/>
    </xf>
    <xf numFmtId="41" fontId="33" fillId="0" borderId="0" xfId="5" applyFont="1" applyAlignment="1"/>
    <xf numFmtId="0" fontId="0" fillId="0" borderId="0" xfId="0" applyFill="1" applyBorder="1" applyAlignment="1">
      <alignment horizontal="center" vertical="center"/>
    </xf>
    <xf numFmtId="9" fontId="0" fillId="0" borderId="0" xfId="11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/>
    </xf>
    <xf numFmtId="0" fontId="24" fillId="7" borderId="2" xfId="2" applyFont="1" applyFill="1" applyBorder="1" applyAlignment="1">
      <alignment horizontal="center" vertical="center" wrapText="1"/>
    </xf>
    <xf numFmtId="0" fontId="24" fillId="7" borderId="3" xfId="2" applyFont="1" applyFill="1" applyBorder="1" applyAlignment="1">
      <alignment horizontal="center" vertical="center" wrapText="1"/>
    </xf>
    <xf numFmtId="0" fontId="24" fillId="7" borderId="4" xfId="2" applyFont="1" applyFill="1" applyBorder="1" applyAlignment="1">
      <alignment horizontal="center" vertical="center" wrapText="1"/>
    </xf>
    <xf numFmtId="41" fontId="12" fillId="0" borderId="0" xfId="5" applyFont="1">
      <alignment vertical="center"/>
    </xf>
    <xf numFmtId="41" fontId="12" fillId="0" borderId="1" xfId="5" applyFont="1" applyBorder="1">
      <alignment vertical="center"/>
    </xf>
    <xf numFmtId="41" fontId="12" fillId="0" borderId="1" xfId="5" applyFont="1" applyBorder="1" applyAlignment="1">
      <alignment horizontal="center" vertical="center"/>
    </xf>
    <xf numFmtId="41" fontId="0" fillId="0" borderId="1" xfId="5" applyFont="1" applyBorder="1">
      <alignment vertical="center"/>
    </xf>
    <xf numFmtId="41" fontId="34" fillId="0" borderId="0" xfId="5" applyFont="1">
      <alignment vertical="center"/>
    </xf>
    <xf numFmtId="41" fontId="11" fillId="0" borderId="1" xfId="5" applyFont="1" applyFill="1" applyBorder="1" applyAlignment="1">
      <alignment horizontal="center" vertical="center"/>
    </xf>
    <xf numFmtId="0" fontId="34" fillId="0" borderId="0" xfId="0" applyFont="1">
      <alignment vertical="center"/>
    </xf>
    <xf numFmtId="41" fontId="11" fillId="7" borderId="1" xfId="5" applyFont="1" applyFill="1" applyBorder="1" applyAlignment="1">
      <alignment horizontal="center" vertical="center"/>
    </xf>
    <xf numFmtId="41" fontId="11" fillId="7" borderId="0" xfId="5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41" fontId="12" fillId="0" borderId="0" xfId="5" applyFont="1" applyFill="1" applyBorder="1" applyAlignment="1">
      <alignment horizontal="center" vertical="center"/>
    </xf>
    <xf numFmtId="41" fontId="12" fillId="0" borderId="0" xfId="5" applyFont="1" applyBorder="1">
      <alignment vertical="center"/>
    </xf>
    <xf numFmtId="41" fontId="12" fillId="0" borderId="0" xfId="5" applyFont="1" applyBorder="1" applyAlignment="1">
      <alignment horizontal="center" vertical="center"/>
    </xf>
    <xf numFmtId="41" fontId="12" fillId="0" borderId="0" xfId="5" applyFont="1" applyFill="1" applyBorder="1">
      <alignment vertical="center"/>
    </xf>
    <xf numFmtId="41" fontId="11" fillId="7" borderId="9" xfId="5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1" fillId="7" borderId="1" xfId="8" applyFont="1" applyFill="1" applyBorder="1" applyAlignment="1">
      <alignment horizontal="center" vertical="center"/>
    </xf>
    <xf numFmtId="180" fontId="11" fillId="7" borderId="1" xfId="8" applyNumberFormat="1" applyFont="1" applyFill="1" applyBorder="1" applyAlignment="1">
      <alignment horizontal="center" vertical="center"/>
    </xf>
    <xf numFmtId="0" fontId="17" fillId="0" borderId="1" xfId="10" applyFont="1" applyBorder="1">
      <alignment vertical="center"/>
    </xf>
    <xf numFmtId="3" fontId="11" fillId="7" borderId="1" xfId="8" applyNumberFormat="1" applyFont="1" applyFill="1" applyBorder="1" applyAlignment="1">
      <alignment horizontal="center" vertical="center"/>
    </xf>
    <xf numFmtId="41" fontId="11" fillId="7" borderId="1" xfId="5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41" fontId="11" fillId="0" borderId="0" xfId="5" applyFont="1" applyFill="1" applyBorder="1" applyAlignment="1" applyProtection="1">
      <alignment vertical="center"/>
    </xf>
    <xf numFmtId="41" fontId="0" fillId="0" borderId="0" xfId="0" applyNumberFormat="1" applyBorder="1">
      <alignment vertical="center"/>
    </xf>
    <xf numFmtId="43" fontId="0" fillId="0" borderId="0" xfId="0" applyNumberFormat="1">
      <alignment vertical="center"/>
    </xf>
    <xf numFmtId="41" fontId="0" fillId="0" borderId="0" xfId="0" applyNumberFormat="1">
      <alignment vertical="center"/>
    </xf>
    <xf numFmtId="3" fontId="0" fillId="0" borderId="0" xfId="0" applyNumberFormat="1" applyBorder="1">
      <alignment vertical="center"/>
    </xf>
    <xf numFmtId="0" fontId="27" fillId="0" borderId="0" xfId="0" applyFont="1" applyFill="1" applyAlignment="1">
      <alignment horizontal="center" vertical="center"/>
    </xf>
    <xf numFmtId="0" fontId="11" fillId="7" borderId="10" xfId="3" applyFont="1" applyFill="1" applyBorder="1" applyAlignment="1">
      <alignment horizontal="center" vertical="center"/>
    </xf>
    <xf numFmtId="0" fontId="21" fillId="7" borderId="10" xfId="3" applyFont="1" applyFill="1" applyBorder="1" applyAlignment="1">
      <alignment horizontal="center" vertical="center"/>
    </xf>
    <xf numFmtId="0" fontId="11" fillId="7" borderId="11" xfId="3" applyFont="1" applyFill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3">
    <cellStyle name="20% - 강조색4" xfId="6" builtinId="42"/>
    <cellStyle name="40% - 강조색2" xfId="8" builtinId="35"/>
    <cellStyle name="강조색4" xfId="3" builtinId="41"/>
    <cellStyle name="강조색6" xfId="7" builtinId="49"/>
    <cellStyle name="백분율" xfId="11" builtinId="5"/>
    <cellStyle name="쉼표 [0]" xfId="5" builtinId="6"/>
    <cellStyle name="요약" xfId="12" builtinId="25"/>
    <cellStyle name="제목" xfId="1" builtinId="15"/>
    <cellStyle name="좋음" xfId="2" builtinId="26"/>
    <cellStyle name="표준" xfId="0" builtinId="0"/>
    <cellStyle name="표준_상가비용" xfId="10" xr:uid="{00000000-0005-0000-0000-00000A000000}"/>
    <cellStyle name="표준_수지8차상가(품의,지사)" xfId="9" xr:uid="{00000000-0005-0000-0000-00000B000000}"/>
    <cellStyle name="표준_우리주식회사 완성문서" xfId="4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&#51109;_3_bef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text"/>
      <sheetName val="choose함수"/>
      <sheetName val="vlookup함수"/>
      <sheetName val="부동산정보과"/>
      <sheetName val="실습1"/>
      <sheetName val="매출현황"/>
      <sheetName val="index_match"/>
      <sheetName val="실습2"/>
      <sheetName val="취득세감면대상자"/>
      <sheetName val="취득세감면확인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김영주</v>
          </cell>
          <cell r="D2" t="str">
            <v>811104-2123456</v>
          </cell>
          <cell r="E2">
            <v>29894</v>
          </cell>
          <cell r="F2" t="str">
            <v>서울</v>
          </cell>
          <cell r="G2" t="str">
            <v>서초구</v>
          </cell>
          <cell r="H2" t="str">
            <v>우면동</v>
          </cell>
          <cell r="I2">
            <v>1234</v>
          </cell>
          <cell r="J2" t="str">
            <v>자가용</v>
          </cell>
          <cell r="K2" t="str">
            <v>서울 서초구</v>
          </cell>
        </row>
        <row r="3">
          <cell r="C3" t="str">
            <v>이인아</v>
          </cell>
          <cell r="D3" t="str">
            <v>610715-1938618</v>
          </cell>
          <cell r="E3">
            <v>22477</v>
          </cell>
          <cell r="F3" t="str">
            <v>서울</v>
          </cell>
          <cell r="G3" t="str">
            <v>서초구</v>
          </cell>
          <cell r="H3" t="str">
            <v>양재1동</v>
          </cell>
          <cell r="I3">
            <v>5467</v>
          </cell>
          <cell r="J3" t="str">
            <v>자가용</v>
          </cell>
          <cell r="K3" t="str">
            <v>서울 서초구</v>
          </cell>
        </row>
        <row r="4">
          <cell r="C4" t="str">
            <v>햇빛찬란㈜</v>
          </cell>
          <cell r="D4" t="str">
            <v>110111-3469765</v>
          </cell>
          <cell r="E4" t="str">
            <v>110111-3469765</v>
          </cell>
          <cell r="F4" t="str">
            <v>서울</v>
          </cell>
          <cell r="G4" t="str">
            <v>서초구</v>
          </cell>
          <cell r="H4" t="str">
            <v>양재1동</v>
          </cell>
          <cell r="I4">
            <v>9438</v>
          </cell>
          <cell r="J4" t="str">
            <v>영업용</v>
          </cell>
          <cell r="K4" t="str">
            <v>서울 서초구</v>
          </cell>
        </row>
        <row r="5">
          <cell r="C5" t="str">
            <v>박수옥</v>
          </cell>
          <cell r="D5" t="str">
            <v>611105-1332523</v>
          </cell>
          <cell r="E5">
            <v>22590</v>
          </cell>
          <cell r="F5" t="str">
            <v>서울</v>
          </cell>
          <cell r="G5" t="str">
            <v>서초구</v>
          </cell>
          <cell r="H5" t="str">
            <v>우면동</v>
          </cell>
          <cell r="I5">
            <v>3495</v>
          </cell>
          <cell r="J5" t="str">
            <v>자가용</v>
          </cell>
          <cell r="K5" t="str">
            <v>서울 서초구</v>
          </cell>
        </row>
        <row r="6">
          <cell r="C6" t="str">
            <v>김현주</v>
          </cell>
          <cell r="D6" t="str">
            <v>630514-2626014</v>
          </cell>
          <cell r="E6">
            <v>23145</v>
          </cell>
          <cell r="F6" t="str">
            <v>서울</v>
          </cell>
          <cell r="G6" t="str">
            <v>서초구</v>
          </cell>
          <cell r="H6" t="str">
            <v>양재2동</v>
          </cell>
          <cell r="I6">
            <v>9323</v>
          </cell>
          <cell r="J6" t="str">
            <v>자가용</v>
          </cell>
          <cell r="K6" t="str">
            <v>서울 서초구</v>
          </cell>
        </row>
        <row r="7">
          <cell r="C7" t="str">
            <v>김애정</v>
          </cell>
          <cell r="D7" t="str">
            <v>690210-2401016</v>
          </cell>
          <cell r="E7">
            <v>25244</v>
          </cell>
          <cell r="F7" t="str">
            <v>서울</v>
          </cell>
          <cell r="G7" t="str">
            <v>서초구</v>
          </cell>
          <cell r="H7" t="str">
            <v>서초동</v>
          </cell>
          <cell r="I7">
            <v>1813</v>
          </cell>
          <cell r="J7" t="str">
            <v>자가용</v>
          </cell>
          <cell r="K7" t="str">
            <v>서울 서초구</v>
          </cell>
        </row>
        <row r="8">
          <cell r="C8" t="str">
            <v>김리현</v>
          </cell>
          <cell r="D8" t="str">
            <v>730307-2921514</v>
          </cell>
          <cell r="E8">
            <v>26730</v>
          </cell>
          <cell r="F8" t="str">
            <v>서울</v>
          </cell>
          <cell r="G8" t="str">
            <v>서초구</v>
          </cell>
          <cell r="H8" t="str">
            <v>반포동</v>
          </cell>
          <cell r="I8">
            <v>7544</v>
          </cell>
          <cell r="J8" t="str">
            <v>자가용</v>
          </cell>
          <cell r="K8" t="str">
            <v>서울 서초구</v>
          </cell>
        </row>
        <row r="9">
          <cell r="C9" t="str">
            <v>박다겸</v>
          </cell>
          <cell r="D9" t="str">
            <v>600214-1000413</v>
          </cell>
          <cell r="E9">
            <v>21960</v>
          </cell>
          <cell r="F9" t="str">
            <v>서울</v>
          </cell>
          <cell r="G9" t="str">
            <v>서초구</v>
          </cell>
          <cell r="H9" t="str">
            <v>반포본동</v>
          </cell>
          <cell r="I9">
            <v>3521</v>
          </cell>
          <cell r="J9" t="str">
            <v>자가용</v>
          </cell>
          <cell r="K9" t="str">
            <v>서울 서초구</v>
          </cell>
        </row>
        <row r="10">
          <cell r="C10" t="str">
            <v>책임져교육㈜</v>
          </cell>
          <cell r="D10" t="str">
            <v>110111-3459123</v>
          </cell>
          <cell r="E10" t="str">
            <v>110111-3459123</v>
          </cell>
          <cell r="F10" t="str">
            <v>서울</v>
          </cell>
          <cell r="G10" t="str">
            <v>서초구</v>
          </cell>
          <cell r="H10" t="str">
            <v>우면동</v>
          </cell>
          <cell r="I10">
            <v>9774</v>
          </cell>
          <cell r="J10" t="str">
            <v>영업용</v>
          </cell>
          <cell r="K10" t="str">
            <v>서울 서초구</v>
          </cell>
        </row>
        <row r="11">
          <cell r="C11" t="str">
            <v>박유찬</v>
          </cell>
          <cell r="D11" t="str">
            <v>541104-1456017</v>
          </cell>
          <cell r="E11">
            <v>20032</v>
          </cell>
          <cell r="F11" t="str">
            <v>서울</v>
          </cell>
          <cell r="G11" t="str">
            <v>서초구</v>
          </cell>
          <cell r="H11" t="str">
            <v>잠원동</v>
          </cell>
          <cell r="I11">
            <v>7600</v>
          </cell>
          <cell r="J11" t="str">
            <v>자가용</v>
          </cell>
          <cell r="K11" t="str">
            <v>서울 서초구</v>
          </cell>
        </row>
        <row r="12">
          <cell r="C12" t="str">
            <v>이도은</v>
          </cell>
          <cell r="D12" t="str">
            <v>590523-1674223</v>
          </cell>
          <cell r="E12">
            <v>21693</v>
          </cell>
          <cell r="F12" t="str">
            <v>서울</v>
          </cell>
          <cell r="G12" t="str">
            <v>서초구</v>
          </cell>
          <cell r="H12" t="str">
            <v>잠원동</v>
          </cell>
          <cell r="I12">
            <v>8474</v>
          </cell>
          <cell r="J12" t="str">
            <v>자가용</v>
          </cell>
          <cell r="K12" t="str">
            <v>서울 서초구</v>
          </cell>
        </row>
        <row r="13">
          <cell r="C13" t="str">
            <v>화성기계</v>
          </cell>
          <cell r="D13" t="str">
            <v>630126-1475314</v>
          </cell>
          <cell r="E13">
            <v>23037</v>
          </cell>
          <cell r="F13" t="str">
            <v>서울</v>
          </cell>
          <cell r="G13" t="str">
            <v>서초구</v>
          </cell>
          <cell r="H13" t="str">
            <v>양재2동</v>
          </cell>
          <cell r="I13">
            <v>8999</v>
          </cell>
          <cell r="J13" t="str">
            <v>자가용</v>
          </cell>
          <cell r="K13" t="str">
            <v>서울 서초구</v>
          </cell>
        </row>
        <row r="14">
          <cell r="C14" t="str">
            <v>김명식</v>
          </cell>
          <cell r="D14" t="str">
            <v>701124-1543716</v>
          </cell>
          <cell r="E14">
            <v>25896</v>
          </cell>
          <cell r="F14" t="str">
            <v>서울</v>
          </cell>
          <cell r="G14" t="str">
            <v>서초구</v>
          </cell>
          <cell r="H14" t="str">
            <v>양재1동</v>
          </cell>
          <cell r="I14">
            <v>2683</v>
          </cell>
          <cell r="J14" t="str">
            <v>자가용</v>
          </cell>
          <cell r="K14" t="str">
            <v>서울 서초구</v>
          </cell>
        </row>
        <row r="15">
          <cell r="C15" t="str">
            <v>수성전자㈜</v>
          </cell>
          <cell r="D15" t="str">
            <v>110111-3429345</v>
          </cell>
          <cell r="E15" t="str">
            <v>110111-3429345</v>
          </cell>
          <cell r="F15" t="str">
            <v>서울</v>
          </cell>
          <cell r="G15" t="str">
            <v>서초구</v>
          </cell>
          <cell r="H15" t="str">
            <v>방배동</v>
          </cell>
          <cell r="I15">
            <v>5630</v>
          </cell>
          <cell r="J15" t="str">
            <v>영업용</v>
          </cell>
          <cell r="K15" t="str">
            <v>서울 서초구</v>
          </cell>
        </row>
        <row r="16">
          <cell r="C16" t="str">
            <v>윤현서</v>
          </cell>
          <cell r="D16" t="str">
            <v>650309-1644411</v>
          </cell>
          <cell r="E16">
            <v>23810</v>
          </cell>
          <cell r="F16" t="str">
            <v>서울</v>
          </cell>
          <cell r="G16" t="str">
            <v>서초구</v>
          </cell>
          <cell r="H16" t="str">
            <v>염곡동</v>
          </cell>
          <cell r="I16">
            <v>6529</v>
          </cell>
          <cell r="J16" t="str">
            <v>자가용</v>
          </cell>
          <cell r="K16" t="str">
            <v>서울 서초구</v>
          </cell>
        </row>
        <row r="17">
          <cell r="C17" t="str">
            <v>윤현진</v>
          </cell>
          <cell r="D17" t="str">
            <v>700422-2143714</v>
          </cell>
          <cell r="E17">
            <v>25680</v>
          </cell>
          <cell r="F17" t="str">
            <v>서울</v>
          </cell>
          <cell r="G17" t="str">
            <v>서초구</v>
          </cell>
          <cell r="H17" t="str">
            <v>우면동</v>
          </cell>
          <cell r="I17">
            <v>5133</v>
          </cell>
          <cell r="J17" t="str">
            <v>자가용</v>
          </cell>
          <cell r="K17" t="str">
            <v>서울 서초구</v>
          </cell>
        </row>
        <row r="18">
          <cell r="C18" t="str">
            <v>김예진</v>
          </cell>
          <cell r="D18" t="str">
            <v>701105-2055219</v>
          </cell>
          <cell r="E18">
            <v>25877</v>
          </cell>
          <cell r="F18" t="str">
            <v>서울</v>
          </cell>
          <cell r="G18" t="str">
            <v>서초구</v>
          </cell>
          <cell r="H18" t="str">
            <v>염곡동</v>
          </cell>
          <cell r="I18">
            <v>8674</v>
          </cell>
          <cell r="J18" t="str">
            <v>자가용</v>
          </cell>
          <cell r="K18" t="str">
            <v>서울 서초구</v>
          </cell>
        </row>
        <row r="19">
          <cell r="C19" t="str">
            <v>이예원</v>
          </cell>
          <cell r="D19" t="str">
            <v>710922-2643110</v>
          </cell>
          <cell r="E19">
            <v>26198</v>
          </cell>
          <cell r="F19" t="str">
            <v>서울</v>
          </cell>
          <cell r="G19" t="str">
            <v>서초구</v>
          </cell>
          <cell r="H19" t="str">
            <v>염곡동</v>
          </cell>
          <cell r="I19">
            <v>2524</v>
          </cell>
          <cell r="J19" t="str">
            <v>자가용</v>
          </cell>
          <cell r="K19" t="str">
            <v>서울 서초구</v>
          </cell>
        </row>
        <row r="20">
          <cell r="C20" t="str">
            <v>김진곤</v>
          </cell>
          <cell r="D20" t="str">
            <v>750517-1765543</v>
          </cell>
          <cell r="E20">
            <v>27531</v>
          </cell>
          <cell r="F20" t="str">
            <v>서울</v>
          </cell>
          <cell r="G20" t="str">
            <v>서초구</v>
          </cell>
          <cell r="H20" t="str">
            <v>양재1동</v>
          </cell>
          <cell r="I20">
            <v>1805</v>
          </cell>
          <cell r="J20" t="str">
            <v>자가용</v>
          </cell>
          <cell r="K20" t="str">
            <v>서울 서초구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2"/>
  <sheetViews>
    <sheetView tabSelected="1" workbookViewId="0">
      <selection activeCell="D8" sqref="D8"/>
    </sheetView>
  </sheetViews>
  <sheetFormatPr defaultRowHeight="16.5"/>
  <cols>
    <col min="1" max="1" width="1" customWidth="1"/>
    <col min="8" max="8" width="12.5" customWidth="1"/>
    <col min="10" max="10" width="8.75" customWidth="1"/>
  </cols>
  <sheetData>
    <row r="1" spans="2:14" ht="7.5" customHeight="1"/>
    <row r="2" spans="2:14" ht="18.75">
      <c r="B2" s="126" t="s">
        <v>349</v>
      </c>
      <c r="C2" s="126"/>
      <c r="D2" s="126"/>
      <c r="E2" s="126"/>
      <c r="F2" s="126"/>
      <c r="G2" s="126"/>
      <c r="H2" s="126"/>
      <c r="I2" s="126"/>
      <c r="J2" s="4"/>
      <c r="K2" s="4"/>
      <c r="L2" s="4"/>
      <c r="M2" s="4"/>
      <c r="N2" s="4"/>
    </row>
    <row r="3" spans="2:14" ht="12" customHeight="1">
      <c r="B3" s="27"/>
      <c r="C3" s="27"/>
      <c r="D3" s="27"/>
      <c r="E3" s="27"/>
      <c r="F3" s="27"/>
      <c r="G3" s="27"/>
      <c r="H3" s="27"/>
      <c r="I3" s="27"/>
      <c r="J3" s="4"/>
      <c r="K3" s="4"/>
      <c r="L3" s="4"/>
      <c r="M3" s="4"/>
      <c r="N3" s="4"/>
    </row>
    <row r="4" spans="2:14" ht="35.25" customHeight="1" thickBot="1">
      <c r="B4" s="28" t="s">
        <v>153</v>
      </c>
      <c r="C4" s="28" t="s">
        <v>154</v>
      </c>
      <c r="D4" s="28" t="s">
        <v>155</v>
      </c>
      <c r="E4" s="28" t="s">
        <v>156</v>
      </c>
      <c r="F4" s="28" t="s">
        <v>157</v>
      </c>
      <c r="G4" s="28" t="s">
        <v>158</v>
      </c>
      <c r="H4" s="29" t="s">
        <v>159</v>
      </c>
      <c r="I4" s="28" t="s">
        <v>160</v>
      </c>
      <c r="J4" s="4"/>
      <c r="K4" s="4"/>
      <c r="L4" s="4"/>
      <c r="M4" s="4"/>
      <c r="N4" s="4"/>
    </row>
    <row r="5" spans="2:14" ht="17.25" thickTop="1">
      <c r="B5" s="4">
        <v>1</v>
      </c>
      <c r="C5" s="30" t="s">
        <v>30</v>
      </c>
      <c r="D5" s="30" t="s">
        <v>161</v>
      </c>
      <c r="E5" s="31">
        <v>6</v>
      </c>
      <c r="F5" s="4" t="s">
        <v>162</v>
      </c>
      <c r="G5" s="32">
        <v>0.70833333333333337</v>
      </c>
      <c r="H5" s="33">
        <v>60000</v>
      </c>
      <c r="I5" s="30" t="s">
        <v>163</v>
      </c>
      <c r="J5" s="4"/>
      <c r="K5" s="26" t="s">
        <v>348</v>
      </c>
      <c r="L5" s="4"/>
      <c r="M5" s="4"/>
      <c r="N5" s="4"/>
    </row>
    <row r="6" spans="2:14">
      <c r="B6" s="4">
        <v>2</v>
      </c>
      <c r="C6" s="30" t="s">
        <v>164</v>
      </c>
      <c r="D6" s="30" t="s">
        <v>165</v>
      </c>
      <c r="E6" s="31">
        <v>5</v>
      </c>
      <c r="F6" s="4" t="s">
        <v>166</v>
      </c>
      <c r="G6" s="32">
        <v>0.66666666666666663</v>
      </c>
      <c r="H6" s="33">
        <v>60000</v>
      </c>
      <c r="I6" s="30"/>
      <c r="J6" s="4"/>
      <c r="K6" s="34" t="s">
        <v>167</v>
      </c>
      <c r="L6" s="34" t="s">
        <v>168</v>
      </c>
      <c r="M6" s="34" t="s">
        <v>169</v>
      </c>
      <c r="N6" s="4"/>
    </row>
    <row r="7" spans="2:14">
      <c r="B7" s="4">
        <v>3</v>
      </c>
      <c r="C7" s="30" t="s">
        <v>170</v>
      </c>
      <c r="D7" s="30" t="s">
        <v>171</v>
      </c>
      <c r="E7" s="31">
        <v>6</v>
      </c>
      <c r="F7" s="4" t="s">
        <v>172</v>
      </c>
      <c r="G7" s="32">
        <v>0.75</v>
      </c>
      <c r="H7" s="33">
        <v>70000</v>
      </c>
      <c r="I7" s="30" t="s">
        <v>173</v>
      </c>
      <c r="J7" s="4"/>
      <c r="K7" s="35">
        <f>COUNTIF(I5:I31,"○")</f>
        <v>16</v>
      </c>
      <c r="L7" s="35">
        <f>COUNTBLANK(I5:I31)</f>
        <v>11</v>
      </c>
      <c r="M7" s="35">
        <f>COUNTA(C5:C31)</f>
        <v>27</v>
      </c>
      <c r="N7" s="4"/>
    </row>
    <row r="8" spans="2:14">
      <c r="B8" s="4">
        <v>4</v>
      </c>
      <c r="C8" s="30" t="s">
        <v>174</v>
      </c>
      <c r="D8" s="30" t="s">
        <v>175</v>
      </c>
      <c r="E8" s="31">
        <v>6</v>
      </c>
      <c r="F8" s="4" t="s">
        <v>176</v>
      </c>
      <c r="G8" s="32">
        <v>0.66666666666666663</v>
      </c>
      <c r="H8" s="33">
        <v>60000</v>
      </c>
      <c r="I8" s="30" t="s">
        <v>173</v>
      </c>
      <c r="J8" s="4"/>
      <c r="K8" s="4"/>
      <c r="L8" s="4"/>
      <c r="M8" s="4"/>
      <c r="N8" s="4"/>
    </row>
    <row r="9" spans="2:14">
      <c r="B9" s="4">
        <v>5</v>
      </c>
      <c r="C9" s="30" t="s">
        <v>177</v>
      </c>
      <c r="D9" s="30" t="s">
        <v>171</v>
      </c>
      <c r="E9" s="31">
        <v>6</v>
      </c>
      <c r="F9" s="4" t="s">
        <v>178</v>
      </c>
      <c r="G9" s="32">
        <v>0.66666666666666663</v>
      </c>
      <c r="H9" s="33">
        <v>60000</v>
      </c>
      <c r="I9" s="30" t="s">
        <v>179</v>
      </c>
      <c r="J9" s="4"/>
      <c r="K9" s="26" t="s">
        <v>180</v>
      </c>
      <c r="L9" s="4"/>
      <c r="M9" s="4"/>
      <c r="N9" s="4"/>
    </row>
    <row r="10" spans="2:14">
      <c r="B10" s="4">
        <v>6</v>
      </c>
      <c r="C10" s="30" t="s">
        <v>181</v>
      </c>
      <c r="D10" s="30" t="s">
        <v>175</v>
      </c>
      <c r="E10" s="31">
        <v>6</v>
      </c>
      <c r="F10" s="4" t="s">
        <v>182</v>
      </c>
      <c r="G10" s="32">
        <v>0.70833333333333337</v>
      </c>
      <c r="H10" s="33">
        <v>60000</v>
      </c>
      <c r="I10" s="30"/>
      <c r="J10" s="4"/>
      <c r="K10" s="34" t="s">
        <v>183</v>
      </c>
      <c r="L10" s="34" t="s">
        <v>184</v>
      </c>
      <c r="M10" s="4"/>
      <c r="N10" s="4"/>
    </row>
    <row r="11" spans="2:14">
      <c r="B11" s="4">
        <v>7</v>
      </c>
      <c r="C11" s="30" t="s">
        <v>185</v>
      </c>
      <c r="D11" s="30" t="s">
        <v>161</v>
      </c>
      <c r="E11" s="31">
        <v>7</v>
      </c>
      <c r="F11" s="4" t="s">
        <v>182</v>
      </c>
      <c r="G11" s="32">
        <v>0.70833333333333337</v>
      </c>
      <c r="H11" s="33">
        <v>60000</v>
      </c>
      <c r="I11" s="30" t="s">
        <v>163</v>
      </c>
      <c r="J11" s="4"/>
      <c r="K11" s="36" t="s">
        <v>186</v>
      </c>
      <c r="L11" s="35">
        <f>COUNTIF($F$5:$F$31,K11)</f>
        <v>9</v>
      </c>
      <c r="M11" s="4"/>
      <c r="N11" s="4"/>
    </row>
    <row r="12" spans="2:14">
      <c r="B12" s="4">
        <v>8</v>
      </c>
      <c r="C12" s="30" t="s">
        <v>187</v>
      </c>
      <c r="D12" s="30" t="s">
        <v>165</v>
      </c>
      <c r="E12" s="31">
        <v>7</v>
      </c>
      <c r="F12" s="4" t="s">
        <v>172</v>
      </c>
      <c r="G12" s="32">
        <v>0.75</v>
      </c>
      <c r="H12" s="33">
        <v>70000</v>
      </c>
      <c r="I12" s="30"/>
      <c r="J12" s="4"/>
      <c r="K12" s="36" t="s">
        <v>176</v>
      </c>
      <c r="L12" s="35">
        <f t="shared" ref="L12:L13" si="0">COUNTIF($F$5:$F$31,K12)</f>
        <v>9</v>
      </c>
      <c r="M12" s="4"/>
      <c r="N12" s="4"/>
    </row>
    <row r="13" spans="2:14">
      <c r="B13" s="4">
        <v>9</v>
      </c>
      <c r="C13" s="30" t="s">
        <v>188</v>
      </c>
      <c r="D13" s="30" t="s">
        <v>165</v>
      </c>
      <c r="E13" s="31">
        <v>6</v>
      </c>
      <c r="F13" s="4" t="s">
        <v>176</v>
      </c>
      <c r="G13" s="32">
        <v>0.66666666666666663</v>
      </c>
      <c r="H13" s="33">
        <v>60000</v>
      </c>
      <c r="I13" s="30" t="s">
        <v>163</v>
      </c>
      <c r="J13" s="4"/>
      <c r="K13" s="36" t="s">
        <v>172</v>
      </c>
      <c r="L13" s="35">
        <f t="shared" si="0"/>
        <v>9</v>
      </c>
      <c r="M13" s="4"/>
      <c r="N13" s="4"/>
    </row>
    <row r="14" spans="2:14">
      <c r="B14" s="4">
        <v>10</v>
      </c>
      <c r="C14" s="30" t="s">
        <v>189</v>
      </c>
      <c r="D14" s="30" t="s">
        <v>165</v>
      </c>
      <c r="E14" s="31">
        <v>7</v>
      </c>
      <c r="F14" s="4" t="s">
        <v>172</v>
      </c>
      <c r="G14" s="32">
        <v>0.75</v>
      </c>
      <c r="H14" s="33">
        <v>70000</v>
      </c>
      <c r="I14" s="30" t="s">
        <v>173</v>
      </c>
      <c r="J14" s="4"/>
      <c r="K14" s="4"/>
      <c r="L14" s="4"/>
      <c r="M14" s="4"/>
      <c r="N14" s="4"/>
    </row>
    <row r="15" spans="2:14">
      <c r="B15" s="4">
        <v>11</v>
      </c>
      <c r="C15" s="30" t="s">
        <v>190</v>
      </c>
      <c r="D15" s="30" t="s">
        <v>171</v>
      </c>
      <c r="E15" s="31">
        <v>6</v>
      </c>
      <c r="F15" s="4" t="s">
        <v>182</v>
      </c>
      <c r="G15" s="32">
        <v>0.70833333333333337</v>
      </c>
      <c r="H15" s="33">
        <v>60000</v>
      </c>
      <c r="I15" s="30"/>
      <c r="J15" s="4"/>
      <c r="K15" s="37" t="s">
        <v>191</v>
      </c>
      <c r="L15" s="4"/>
      <c r="M15" s="4"/>
      <c r="N15" s="4"/>
    </row>
    <row r="16" spans="2:14">
      <c r="B16" s="4">
        <v>12</v>
      </c>
      <c r="C16" s="30" t="s">
        <v>192</v>
      </c>
      <c r="D16" s="30" t="s">
        <v>171</v>
      </c>
      <c r="E16" s="31">
        <v>7</v>
      </c>
      <c r="F16" s="4" t="s">
        <v>182</v>
      </c>
      <c r="G16" s="32">
        <v>0.70833333333333337</v>
      </c>
      <c r="H16" s="33">
        <v>60000</v>
      </c>
      <c r="I16" s="30" t="s">
        <v>173</v>
      </c>
      <c r="J16" s="4"/>
      <c r="K16" s="34" t="s">
        <v>193</v>
      </c>
      <c r="L16" s="34" t="s">
        <v>182</v>
      </c>
      <c r="M16" s="34" t="s">
        <v>176</v>
      </c>
      <c r="N16" s="34" t="s">
        <v>172</v>
      </c>
    </row>
    <row r="17" spans="2:14">
      <c r="B17" s="4">
        <v>13</v>
      </c>
      <c r="C17" s="30" t="s">
        <v>194</v>
      </c>
      <c r="D17" s="30" t="s">
        <v>175</v>
      </c>
      <c r="E17" s="31">
        <v>6</v>
      </c>
      <c r="F17" s="4" t="s">
        <v>195</v>
      </c>
      <c r="G17" s="32">
        <v>0.75</v>
      </c>
      <c r="H17" s="33">
        <v>70000</v>
      </c>
      <c r="I17" s="30" t="s">
        <v>173</v>
      </c>
      <c r="J17" s="4"/>
      <c r="K17" s="38">
        <v>5</v>
      </c>
      <c r="L17" s="35">
        <f>COUNTIFS($E$5:$E$31,$K17,$F$5:$F$31,L$16)</f>
        <v>0</v>
      </c>
      <c r="M17" s="35">
        <f t="shared" ref="M17:N17" si="1">COUNTIFS($E$5:$E$31,$K17,$F$5:$F$31,M$16)</f>
        <v>2</v>
      </c>
      <c r="N17" s="35">
        <f t="shared" si="1"/>
        <v>0</v>
      </c>
    </row>
    <row r="18" spans="2:14">
      <c r="B18" s="4">
        <v>14</v>
      </c>
      <c r="C18" s="30" t="s">
        <v>196</v>
      </c>
      <c r="D18" s="30" t="s">
        <v>161</v>
      </c>
      <c r="E18" s="31">
        <v>7</v>
      </c>
      <c r="F18" s="4" t="s">
        <v>176</v>
      </c>
      <c r="G18" s="32">
        <v>0.66666666666666663</v>
      </c>
      <c r="H18" s="33">
        <v>60000</v>
      </c>
      <c r="I18" s="30"/>
      <c r="J18" s="4"/>
      <c r="K18" s="38">
        <v>6</v>
      </c>
      <c r="L18" s="35">
        <f t="shared" ref="L18:N19" si="2">COUNTIFS($E$5:$E$31,$K18,$F$5:$F$31,L$16)</f>
        <v>5</v>
      </c>
      <c r="M18" s="35">
        <f t="shared" si="2"/>
        <v>3</v>
      </c>
      <c r="N18" s="35">
        <f t="shared" si="2"/>
        <v>4</v>
      </c>
    </row>
    <row r="19" spans="2:14">
      <c r="B19" s="4">
        <v>15</v>
      </c>
      <c r="C19" s="30" t="s">
        <v>197</v>
      </c>
      <c r="D19" s="30" t="s">
        <v>175</v>
      </c>
      <c r="E19" s="31">
        <v>6</v>
      </c>
      <c r="F19" s="4" t="s">
        <v>172</v>
      </c>
      <c r="G19" s="32">
        <v>0.75</v>
      </c>
      <c r="H19" s="33">
        <v>70000</v>
      </c>
      <c r="I19" s="30"/>
      <c r="J19" s="4"/>
      <c r="K19" s="38">
        <v>7</v>
      </c>
      <c r="L19" s="35">
        <f t="shared" si="2"/>
        <v>4</v>
      </c>
      <c r="M19" s="35">
        <f t="shared" si="2"/>
        <v>4</v>
      </c>
      <c r="N19" s="35">
        <f t="shared" si="2"/>
        <v>5</v>
      </c>
    </row>
    <row r="20" spans="2:14">
      <c r="B20" s="4">
        <v>16</v>
      </c>
      <c r="C20" s="30" t="s">
        <v>198</v>
      </c>
      <c r="D20" s="30" t="s">
        <v>171</v>
      </c>
      <c r="E20" s="31">
        <v>6</v>
      </c>
      <c r="F20" s="4" t="s">
        <v>182</v>
      </c>
      <c r="G20" s="32">
        <v>0.70833333333333337</v>
      </c>
      <c r="H20" s="33">
        <v>60000</v>
      </c>
      <c r="I20" s="30" t="s">
        <v>173</v>
      </c>
      <c r="J20" s="4"/>
      <c r="K20" s="4"/>
      <c r="L20" s="4"/>
      <c r="M20" s="4"/>
      <c r="N20" s="4"/>
    </row>
    <row r="21" spans="2:14">
      <c r="B21" s="4">
        <v>17</v>
      </c>
      <c r="C21" s="30" t="s">
        <v>199</v>
      </c>
      <c r="D21" s="30" t="s">
        <v>171</v>
      </c>
      <c r="E21" s="31">
        <v>7</v>
      </c>
      <c r="F21" s="4" t="s">
        <v>176</v>
      </c>
      <c r="G21" s="32">
        <v>0.66666666666666663</v>
      </c>
      <c r="H21" s="33">
        <v>60000</v>
      </c>
      <c r="I21" s="30" t="s">
        <v>173</v>
      </c>
      <c r="J21" s="4"/>
      <c r="K21" s="4"/>
      <c r="L21" s="4"/>
      <c r="M21" s="4"/>
      <c r="N21" s="4"/>
    </row>
    <row r="22" spans="2:14">
      <c r="B22" s="4">
        <v>18</v>
      </c>
      <c r="C22" s="30" t="s">
        <v>200</v>
      </c>
      <c r="D22" s="30" t="s">
        <v>175</v>
      </c>
      <c r="E22" s="31">
        <v>7</v>
      </c>
      <c r="F22" s="4" t="s">
        <v>172</v>
      </c>
      <c r="G22" s="32">
        <v>0.75</v>
      </c>
      <c r="H22" s="33">
        <v>70000</v>
      </c>
      <c r="I22" s="30" t="s">
        <v>173</v>
      </c>
      <c r="J22" s="4"/>
      <c r="K22" s="4"/>
      <c r="L22" s="4"/>
      <c r="M22" s="4"/>
      <c r="N22" s="4"/>
    </row>
    <row r="23" spans="2:14">
      <c r="B23" s="4">
        <v>19</v>
      </c>
      <c r="C23" s="30" t="s">
        <v>201</v>
      </c>
      <c r="D23" s="30" t="s">
        <v>171</v>
      </c>
      <c r="E23" s="31">
        <v>7</v>
      </c>
      <c r="F23" s="4" t="s">
        <v>182</v>
      </c>
      <c r="G23" s="32">
        <v>0.70833333333333337</v>
      </c>
      <c r="H23" s="33">
        <v>60000</v>
      </c>
      <c r="I23" s="30" t="s">
        <v>202</v>
      </c>
      <c r="J23" s="4"/>
      <c r="K23" s="4"/>
      <c r="L23" s="4"/>
      <c r="M23" s="4"/>
      <c r="N23" s="4"/>
    </row>
    <row r="24" spans="2:14">
      <c r="B24" s="4">
        <v>20</v>
      </c>
      <c r="C24" s="30" t="s">
        <v>203</v>
      </c>
      <c r="D24" s="30" t="s">
        <v>175</v>
      </c>
      <c r="E24" s="31">
        <v>7</v>
      </c>
      <c r="F24" s="4" t="s">
        <v>182</v>
      </c>
      <c r="G24" s="32">
        <v>0.70833333333333337</v>
      </c>
      <c r="H24" s="33">
        <v>60000</v>
      </c>
      <c r="I24" s="30"/>
      <c r="J24" s="4"/>
      <c r="K24" s="4"/>
      <c r="L24" s="4"/>
      <c r="M24" s="4"/>
      <c r="N24" s="4"/>
    </row>
    <row r="25" spans="2:14">
      <c r="B25" s="4">
        <v>21</v>
      </c>
      <c r="C25" s="30" t="s">
        <v>204</v>
      </c>
      <c r="D25" s="30" t="s">
        <v>171</v>
      </c>
      <c r="E25" s="31">
        <v>6</v>
      </c>
      <c r="F25" s="4" t="s">
        <v>186</v>
      </c>
      <c r="G25" s="32">
        <v>0.70833333333333337</v>
      </c>
      <c r="H25" s="33">
        <v>60000</v>
      </c>
      <c r="I25" s="30"/>
      <c r="J25" s="4"/>
      <c r="K25" s="4"/>
      <c r="L25" s="4"/>
      <c r="M25" s="4"/>
      <c r="N25" s="4"/>
    </row>
    <row r="26" spans="2:14">
      <c r="B26" s="4">
        <v>22</v>
      </c>
      <c r="C26" s="30" t="s">
        <v>205</v>
      </c>
      <c r="D26" s="30" t="s">
        <v>165</v>
      </c>
      <c r="E26" s="31">
        <v>6</v>
      </c>
      <c r="F26" s="4" t="s">
        <v>172</v>
      </c>
      <c r="G26" s="32">
        <v>0.75</v>
      </c>
      <c r="H26" s="33">
        <v>70000</v>
      </c>
      <c r="I26" s="30" t="s">
        <v>173</v>
      </c>
      <c r="J26" s="4"/>
      <c r="K26" s="4"/>
      <c r="L26" s="4"/>
      <c r="M26" s="4"/>
      <c r="N26" s="4"/>
    </row>
    <row r="27" spans="2:14">
      <c r="B27" s="4">
        <v>23</v>
      </c>
      <c r="C27" s="30" t="s">
        <v>206</v>
      </c>
      <c r="D27" s="30" t="s">
        <v>165</v>
      </c>
      <c r="E27" s="31">
        <v>7</v>
      </c>
      <c r="F27" s="4" t="s">
        <v>172</v>
      </c>
      <c r="G27" s="32">
        <v>0.75</v>
      </c>
      <c r="H27" s="33">
        <v>70000</v>
      </c>
      <c r="I27" s="30"/>
      <c r="J27" s="4"/>
      <c r="K27" s="4"/>
      <c r="L27" s="4"/>
      <c r="M27" s="4"/>
      <c r="N27" s="4"/>
    </row>
    <row r="28" spans="2:14">
      <c r="B28" s="4">
        <v>24</v>
      </c>
      <c r="C28" s="30" t="s">
        <v>207</v>
      </c>
      <c r="D28" s="30" t="s">
        <v>161</v>
      </c>
      <c r="E28" s="31">
        <v>7</v>
      </c>
      <c r="F28" s="4" t="s">
        <v>172</v>
      </c>
      <c r="G28" s="32">
        <v>0.75</v>
      </c>
      <c r="H28" s="33">
        <v>70000</v>
      </c>
      <c r="I28" s="30"/>
      <c r="J28" s="4"/>
      <c r="K28" s="4"/>
      <c r="L28" s="4"/>
      <c r="M28" s="4"/>
      <c r="N28" s="4"/>
    </row>
    <row r="29" spans="2:14">
      <c r="B29" s="4">
        <v>25</v>
      </c>
      <c r="C29" s="30" t="s">
        <v>208</v>
      </c>
      <c r="D29" s="30" t="s">
        <v>165</v>
      </c>
      <c r="E29" s="31">
        <v>7</v>
      </c>
      <c r="F29" s="4" t="s">
        <v>176</v>
      </c>
      <c r="G29" s="32">
        <v>0.66666666666666663</v>
      </c>
      <c r="H29" s="33">
        <v>60000</v>
      </c>
      <c r="I29" s="30" t="s">
        <v>173</v>
      </c>
      <c r="J29" s="4"/>
      <c r="K29" s="4"/>
      <c r="L29" s="4"/>
      <c r="M29" s="4"/>
      <c r="N29" s="4"/>
    </row>
    <row r="30" spans="2:14">
      <c r="B30" s="4">
        <v>26</v>
      </c>
      <c r="C30" s="30" t="s">
        <v>209</v>
      </c>
      <c r="D30" s="30" t="s">
        <v>171</v>
      </c>
      <c r="E30" s="31">
        <v>5</v>
      </c>
      <c r="F30" s="4" t="s">
        <v>176</v>
      </c>
      <c r="G30" s="32">
        <v>0.66666666666666663</v>
      </c>
      <c r="H30" s="33">
        <v>60000</v>
      </c>
      <c r="I30" s="30"/>
      <c r="J30" s="4"/>
      <c r="K30" s="4"/>
      <c r="L30" s="4"/>
      <c r="M30" s="4"/>
      <c r="N30" s="4"/>
    </row>
    <row r="31" spans="2:14">
      <c r="B31" s="4">
        <v>27</v>
      </c>
      <c r="C31" s="30" t="s">
        <v>210</v>
      </c>
      <c r="D31" s="30" t="s">
        <v>165</v>
      </c>
      <c r="E31" s="31">
        <v>7</v>
      </c>
      <c r="F31" s="4" t="s">
        <v>176</v>
      </c>
      <c r="G31" s="32">
        <v>0.66666666666666663</v>
      </c>
      <c r="H31" s="33">
        <v>60000</v>
      </c>
      <c r="I31" s="30" t="s">
        <v>173</v>
      </c>
      <c r="J31" s="4"/>
      <c r="K31" s="4"/>
      <c r="L31" s="4"/>
      <c r="M31" s="4"/>
      <c r="N31" s="4"/>
    </row>
    <row r="32" spans="2:14">
      <c r="B32" s="4"/>
      <c r="C32" s="4"/>
      <c r="D32" s="30"/>
      <c r="E32" s="30"/>
      <c r="F32" s="4"/>
      <c r="G32" s="4"/>
      <c r="H32" s="4"/>
      <c r="I32" s="30"/>
      <c r="J32" s="4"/>
      <c r="K32" s="4"/>
      <c r="L32" s="4"/>
      <c r="M32" s="4"/>
      <c r="N32" s="4"/>
    </row>
  </sheetData>
  <mergeCells count="1">
    <mergeCell ref="B2:I2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31"/>
  <sheetViews>
    <sheetView workbookViewId="0">
      <selection activeCell="H12" sqref="H12"/>
    </sheetView>
  </sheetViews>
  <sheetFormatPr defaultRowHeight="16.5"/>
  <cols>
    <col min="1" max="1" width="1.125" style="18" customWidth="1"/>
    <col min="2" max="2" width="12.125" style="18" customWidth="1"/>
    <col min="3" max="3" width="17.5" style="18" bestFit="1" customWidth="1"/>
    <col min="4" max="4" width="7.375" style="18" bestFit="1" customWidth="1"/>
    <col min="5" max="5" width="9.25" style="18" bestFit="1" customWidth="1"/>
    <col min="6" max="6" width="10.875" style="18" bestFit="1" customWidth="1"/>
    <col min="7" max="7" width="9" style="18"/>
    <col min="8" max="8" width="11.75" style="18" customWidth="1"/>
    <col min="9" max="16384" width="9" style="18"/>
  </cols>
  <sheetData>
    <row r="1" spans="2:8" ht="20.25">
      <c r="B1" s="21" t="s">
        <v>299</v>
      </c>
      <c r="C1" s="20"/>
      <c r="D1" s="20"/>
      <c r="E1" s="20"/>
      <c r="F1" s="19"/>
      <c r="H1"/>
    </row>
    <row r="2" spans="2:8" ht="5.25" customHeight="1">
      <c r="B2" s="20"/>
      <c r="C2" s="20"/>
      <c r="D2" s="20"/>
      <c r="E2" s="20"/>
      <c r="F2" s="19"/>
      <c r="H2"/>
    </row>
    <row r="3" spans="2:8" ht="17.25" thickBot="1">
      <c r="B3" s="83" t="s">
        <v>60</v>
      </c>
      <c r="C3" s="84" t="s">
        <v>70</v>
      </c>
      <c r="D3" s="84" t="s">
        <v>59</v>
      </c>
      <c r="E3" s="84" t="s">
        <v>58</v>
      </c>
      <c r="F3" s="85" t="s">
        <v>57</v>
      </c>
    </row>
    <row r="4" spans="2:8" ht="17.25" thickTop="1">
      <c r="B4" s="43">
        <v>43480</v>
      </c>
      <c r="C4" s="81" t="s">
        <v>72</v>
      </c>
      <c r="D4" s="82" t="s">
        <v>34</v>
      </c>
      <c r="E4" s="82" t="s">
        <v>56</v>
      </c>
      <c r="F4" s="77">
        <v>36000</v>
      </c>
    </row>
    <row r="5" spans="2:8">
      <c r="B5" s="43">
        <v>43484</v>
      </c>
      <c r="C5" s="81" t="s">
        <v>72</v>
      </c>
      <c r="D5" s="82" t="s">
        <v>36</v>
      </c>
      <c r="E5" s="82" t="s">
        <v>52</v>
      </c>
      <c r="F5" s="77">
        <v>17100</v>
      </c>
    </row>
    <row r="6" spans="2:8">
      <c r="B6" s="43">
        <v>43484</v>
      </c>
      <c r="C6" s="81" t="s">
        <v>78</v>
      </c>
      <c r="D6" s="82" t="s">
        <v>36</v>
      </c>
      <c r="E6" s="82"/>
      <c r="F6" s="77">
        <v>31870</v>
      </c>
    </row>
    <row r="7" spans="2:8">
      <c r="B7" s="43">
        <v>43484</v>
      </c>
      <c r="C7" s="81" t="s">
        <v>78</v>
      </c>
      <c r="D7" s="82" t="s">
        <v>34</v>
      </c>
      <c r="E7" s="82" t="s">
        <v>54</v>
      </c>
      <c r="F7" s="77">
        <v>50000</v>
      </c>
    </row>
    <row r="8" spans="2:8">
      <c r="B8" s="43">
        <v>43485</v>
      </c>
      <c r="C8" s="81" t="s">
        <v>73</v>
      </c>
      <c r="D8" s="82" t="s">
        <v>36</v>
      </c>
      <c r="E8" s="82" t="s">
        <v>55</v>
      </c>
      <c r="F8" s="77">
        <v>8960</v>
      </c>
    </row>
    <row r="9" spans="2:8">
      <c r="B9" s="43">
        <v>43485</v>
      </c>
      <c r="C9" s="81" t="s">
        <v>71</v>
      </c>
      <c r="D9" s="82" t="s">
        <v>43</v>
      </c>
      <c r="E9" s="82"/>
      <c r="F9" s="77">
        <v>4370</v>
      </c>
    </row>
    <row r="10" spans="2:8">
      <c r="B10" s="43">
        <v>43485</v>
      </c>
      <c r="C10" s="81" t="s">
        <v>74</v>
      </c>
      <c r="D10" s="82" t="s">
        <v>36</v>
      </c>
      <c r="E10" s="82"/>
      <c r="F10" s="77">
        <v>6040</v>
      </c>
    </row>
    <row r="11" spans="2:8">
      <c r="B11" s="43">
        <v>43485</v>
      </c>
      <c r="C11" s="81" t="s">
        <v>75</v>
      </c>
      <c r="D11" s="82" t="s">
        <v>43</v>
      </c>
      <c r="E11" s="82"/>
      <c r="F11" s="77">
        <v>38850</v>
      </c>
    </row>
    <row r="12" spans="2:8">
      <c r="B12" s="43">
        <v>43486</v>
      </c>
      <c r="C12" s="81" t="s">
        <v>76</v>
      </c>
      <c r="D12" s="82" t="s">
        <v>34</v>
      </c>
      <c r="E12" s="82" t="s">
        <v>54</v>
      </c>
      <c r="F12" s="77">
        <v>28000</v>
      </c>
    </row>
    <row r="13" spans="2:8">
      <c r="B13" s="43">
        <v>43487</v>
      </c>
      <c r="C13" s="81" t="s">
        <v>77</v>
      </c>
      <c r="D13" s="82" t="s">
        <v>43</v>
      </c>
      <c r="E13" s="82" t="s">
        <v>53</v>
      </c>
      <c r="F13" s="77">
        <v>7900</v>
      </c>
    </row>
    <row r="14" spans="2:8">
      <c r="B14" s="43">
        <v>43487</v>
      </c>
      <c r="C14" s="81" t="s">
        <v>79</v>
      </c>
      <c r="D14" s="82" t="s">
        <v>43</v>
      </c>
      <c r="E14" s="82"/>
      <c r="F14" s="77">
        <v>3500</v>
      </c>
    </row>
    <row r="15" spans="2:8">
      <c r="B15" s="43">
        <v>43487</v>
      </c>
      <c r="C15" s="81" t="s">
        <v>80</v>
      </c>
      <c r="D15" s="82" t="s">
        <v>36</v>
      </c>
      <c r="E15" s="82" t="s">
        <v>52</v>
      </c>
      <c r="F15" s="77">
        <v>18700</v>
      </c>
    </row>
    <row r="16" spans="2:8">
      <c r="B16" s="43">
        <v>43488</v>
      </c>
      <c r="C16" s="81" t="s">
        <v>69</v>
      </c>
      <c r="D16" s="82" t="s">
        <v>37</v>
      </c>
      <c r="E16" s="82"/>
      <c r="F16" s="77">
        <v>307120</v>
      </c>
      <c r="H16"/>
    </row>
    <row r="17" spans="2:8">
      <c r="B17" s="43">
        <v>43488</v>
      </c>
      <c r="C17" s="81" t="s">
        <v>69</v>
      </c>
      <c r="D17" s="82" t="s">
        <v>37</v>
      </c>
      <c r="E17" s="82" t="s">
        <v>51</v>
      </c>
      <c r="F17" s="77">
        <v>88000</v>
      </c>
      <c r="H17"/>
    </row>
    <row r="18" spans="2:8">
      <c r="B18" s="43">
        <v>43488</v>
      </c>
      <c r="C18" s="81" t="s">
        <v>81</v>
      </c>
      <c r="D18" s="82" t="s">
        <v>43</v>
      </c>
      <c r="E18" s="82" t="s">
        <v>50</v>
      </c>
      <c r="F18" s="77">
        <v>19150</v>
      </c>
      <c r="H18"/>
    </row>
    <row r="19" spans="2:8">
      <c r="B19" s="43">
        <v>43488</v>
      </c>
      <c r="C19" s="81" t="s">
        <v>71</v>
      </c>
      <c r="D19" s="82" t="s">
        <v>34</v>
      </c>
      <c r="E19" s="82" t="s">
        <v>49</v>
      </c>
      <c r="F19" s="77">
        <v>69600</v>
      </c>
      <c r="H19"/>
    </row>
    <row r="20" spans="2:8">
      <c r="B20" s="43">
        <v>43488</v>
      </c>
      <c r="C20" s="81" t="s">
        <v>74</v>
      </c>
      <c r="D20" s="82" t="s">
        <v>34</v>
      </c>
      <c r="E20" s="82" t="s">
        <v>49</v>
      </c>
      <c r="F20" s="77">
        <v>30000</v>
      </c>
      <c r="H20"/>
    </row>
    <row r="21" spans="2:8">
      <c r="B21" s="43">
        <v>43491</v>
      </c>
      <c r="C21" s="81" t="s">
        <v>82</v>
      </c>
      <c r="D21" s="82" t="s">
        <v>36</v>
      </c>
      <c r="E21" s="82" t="s">
        <v>48</v>
      </c>
      <c r="F21" s="77">
        <v>900</v>
      </c>
      <c r="H21"/>
    </row>
    <row r="22" spans="2:8">
      <c r="B22" s="43">
        <v>43492</v>
      </c>
      <c r="C22" s="81" t="s">
        <v>82</v>
      </c>
      <c r="D22" s="82" t="s">
        <v>35</v>
      </c>
      <c r="E22" s="82"/>
      <c r="F22" s="77">
        <v>14000</v>
      </c>
      <c r="H22"/>
    </row>
    <row r="23" spans="2:8">
      <c r="B23" s="43">
        <v>43492</v>
      </c>
      <c r="C23" s="81" t="s">
        <v>75</v>
      </c>
      <c r="D23" s="82" t="s">
        <v>43</v>
      </c>
      <c r="E23" s="82"/>
      <c r="F23" s="77">
        <v>36500</v>
      </c>
      <c r="H23"/>
    </row>
    <row r="24" spans="2:8">
      <c r="B24" s="43">
        <v>43493</v>
      </c>
      <c r="C24" s="81" t="s">
        <v>75</v>
      </c>
      <c r="D24" s="82" t="s">
        <v>36</v>
      </c>
      <c r="E24" s="82" t="s">
        <v>47</v>
      </c>
      <c r="F24" s="77">
        <v>36300</v>
      </c>
      <c r="H24"/>
    </row>
    <row r="25" spans="2:8">
      <c r="B25" s="43">
        <v>43493</v>
      </c>
      <c r="C25" s="81" t="s">
        <v>77</v>
      </c>
      <c r="D25" s="82" t="s">
        <v>36</v>
      </c>
      <c r="E25" s="82" t="s">
        <v>46</v>
      </c>
      <c r="F25" s="77">
        <v>50000</v>
      </c>
      <c r="H25"/>
    </row>
    <row r="26" spans="2:8">
      <c r="B26" s="43">
        <v>43493</v>
      </c>
      <c r="C26" s="81" t="s">
        <v>79</v>
      </c>
      <c r="D26" s="82" t="s">
        <v>43</v>
      </c>
      <c r="E26" s="82"/>
      <c r="F26" s="77">
        <v>2700</v>
      </c>
    </row>
    <row r="27" spans="2:8">
      <c r="B27" s="43">
        <v>43494</v>
      </c>
      <c r="C27" s="81" t="s">
        <v>79</v>
      </c>
      <c r="D27" s="82" t="s">
        <v>43</v>
      </c>
      <c r="E27" s="82"/>
      <c r="F27" s="77">
        <v>16400</v>
      </c>
    </row>
    <row r="28" spans="2:8">
      <c r="B28" s="43">
        <v>43495</v>
      </c>
      <c r="C28" s="81" t="s">
        <v>72</v>
      </c>
      <c r="D28" s="82" t="s">
        <v>36</v>
      </c>
      <c r="E28" s="82" t="s">
        <v>45</v>
      </c>
      <c r="F28" s="77">
        <v>4880</v>
      </c>
    </row>
    <row r="29" spans="2:8">
      <c r="B29" s="43">
        <v>43495</v>
      </c>
      <c r="C29" s="81" t="s">
        <v>72</v>
      </c>
      <c r="D29" s="82" t="s">
        <v>43</v>
      </c>
      <c r="E29" s="82" t="s">
        <v>44</v>
      </c>
      <c r="F29" s="77">
        <v>28000</v>
      </c>
    </row>
    <row r="30" spans="2:8">
      <c r="B30" s="43">
        <v>43495</v>
      </c>
      <c r="C30" s="81" t="s">
        <v>77</v>
      </c>
      <c r="D30" s="82" t="s">
        <v>43</v>
      </c>
      <c r="E30" s="82"/>
      <c r="F30" s="77">
        <v>100000</v>
      </c>
    </row>
    <row r="31" spans="2:8">
      <c r="B31" s="43">
        <v>43496</v>
      </c>
      <c r="C31" s="81" t="s">
        <v>79</v>
      </c>
      <c r="D31" s="82" t="s">
        <v>38</v>
      </c>
      <c r="E31" s="82"/>
      <c r="F31" s="77">
        <v>100000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G3" sqref="G3"/>
    </sheetView>
  </sheetViews>
  <sheetFormatPr defaultRowHeight="16.5"/>
  <cols>
    <col min="1" max="1" width="1.75" customWidth="1"/>
    <col min="2" max="2" width="11.125" bestFit="1" customWidth="1"/>
    <col min="6" max="6" width="10.625" customWidth="1"/>
    <col min="7" max="7" width="10.625" style="4" customWidth="1"/>
    <col min="8" max="8" width="10.625" customWidth="1"/>
    <col min="9" max="9" width="14.25" customWidth="1"/>
  </cols>
  <sheetData>
    <row r="1" spans="2:8" ht="25.5" customHeight="1">
      <c r="B1" s="55" t="s">
        <v>211</v>
      </c>
      <c r="F1" s="55" t="s">
        <v>141</v>
      </c>
      <c r="G1"/>
    </row>
    <row r="2" spans="2:8" ht="17.25" thickBot="1">
      <c r="B2" s="46" t="s">
        <v>27</v>
      </c>
      <c r="C2" s="46" t="s">
        <v>19</v>
      </c>
      <c r="D2" s="46" t="s">
        <v>18</v>
      </c>
      <c r="F2" s="40" t="s">
        <v>19</v>
      </c>
      <c r="G2" s="40" t="s">
        <v>31</v>
      </c>
    </row>
    <row r="3" spans="2:8" ht="17.25" thickTop="1">
      <c r="B3" s="43">
        <v>43480</v>
      </c>
      <c r="C3" s="44" t="s">
        <v>28</v>
      </c>
      <c r="D3" s="45">
        <v>15027</v>
      </c>
      <c r="F3" s="41" t="s">
        <v>28</v>
      </c>
      <c r="G3" s="42">
        <f>AVERAGEIF($C$3:$C$20,F3,$D$3:$D$20)</f>
        <v>39355.571428571428</v>
      </c>
      <c r="H3" s="5"/>
    </row>
    <row r="4" spans="2:8">
      <c r="B4" s="43">
        <v>43481</v>
      </c>
      <c r="C4" s="44" t="s">
        <v>16</v>
      </c>
      <c r="D4" s="45">
        <v>47750</v>
      </c>
      <c r="F4" s="41" t="s">
        <v>16</v>
      </c>
      <c r="G4" s="42">
        <f t="shared" ref="G4:G5" si="0">AVERAGEIF($C$3:$C$20,F4,$D$3:$D$20)</f>
        <v>65404.833333333336</v>
      </c>
      <c r="H4" s="5"/>
    </row>
    <row r="5" spans="2:8">
      <c r="B5" s="43">
        <v>43482</v>
      </c>
      <c r="C5" s="44" t="s">
        <v>30</v>
      </c>
      <c r="D5" s="45">
        <v>51327</v>
      </c>
      <c r="F5" s="41" t="s">
        <v>30</v>
      </c>
      <c r="G5" s="42">
        <f t="shared" si="0"/>
        <v>37721.599999999999</v>
      </c>
      <c r="H5" s="5"/>
    </row>
    <row r="6" spans="2:8">
      <c r="B6" s="43">
        <v>43483</v>
      </c>
      <c r="C6" s="44" t="s">
        <v>30</v>
      </c>
      <c r="D6" s="45">
        <v>17219</v>
      </c>
    </row>
    <row r="7" spans="2:8">
      <c r="B7" s="43">
        <v>43484</v>
      </c>
      <c r="C7" s="44" t="s">
        <v>30</v>
      </c>
      <c r="D7" s="45">
        <v>2737</v>
      </c>
    </row>
    <row r="8" spans="2:8">
      <c r="B8" s="43">
        <v>43485</v>
      </c>
      <c r="C8" s="44" t="s">
        <v>30</v>
      </c>
      <c r="D8" s="45">
        <v>77356</v>
      </c>
    </row>
    <row r="9" spans="2:8">
      <c r="B9" s="43">
        <v>43486</v>
      </c>
      <c r="C9" s="44" t="s">
        <v>17</v>
      </c>
      <c r="D9" s="45">
        <v>80408</v>
      </c>
    </row>
    <row r="10" spans="2:8">
      <c r="B10" s="43">
        <v>43487</v>
      </c>
      <c r="C10" s="44" t="s">
        <v>17</v>
      </c>
      <c r="D10" s="45">
        <v>81607</v>
      </c>
    </row>
    <row r="11" spans="2:8">
      <c r="B11" s="43">
        <v>43488</v>
      </c>
      <c r="C11" s="44" t="s">
        <v>29</v>
      </c>
      <c r="D11" s="45">
        <v>62828</v>
      </c>
    </row>
    <row r="12" spans="2:8">
      <c r="B12" s="43">
        <v>43489</v>
      </c>
      <c r="C12" s="44" t="s">
        <v>17</v>
      </c>
      <c r="D12" s="45">
        <v>95975</v>
      </c>
      <c r="H12" s="39"/>
    </row>
    <row r="13" spans="2:8">
      <c r="B13" s="43">
        <v>43490</v>
      </c>
      <c r="C13" s="44" t="s">
        <v>29</v>
      </c>
      <c r="D13" s="45">
        <v>37298</v>
      </c>
    </row>
    <row r="14" spans="2:8">
      <c r="B14" s="43">
        <v>43491</v>
      </c>
      <c r="C14" s="44" t="s">
        <v>29</v>
      </c>
      <c r="D14" s="45">
        <v>38780</v>
      </c>
    </row>
    <row r="15" spans="2:8">
      <c r="B15" s="43">
        <v>43492</v>
      </c>
      <c r="C15" s="44" t="s">
        <v>29</v>
      </c>
      <c r="D15" s="45">
        <v>4829</v>
      </c>
    </row>
    <row r="16" spans="2:8">
      <c r="B16" s="43">
        <v>43493</v>
      </c>
      <c r="C16" s="44" t="s">
        <v>30</v>
      </c>
      <c r="D16" s="45">
        <v>39969</v>
      </c>
    </row>
    <row r="17" spans="2:4">
      <c r="B17" s="43">
        <v>43494</v>
      </c>
      <c r="C17" s="44" t="s">
        <v>29</v>
      </c>
      <c r="D17" s="45">
        <v>78886</v>
      </c>
    </row>
    <row r="18" spans="2:4">
      <c r="B18" s="43">
        <v>43495</v>
      </c>
      <c r="C18" s="44" t="s">
        <v>29</v>
      </c>
      <c r="D18" s="45">
        <v>37841</v>
      </c>
    </row>
    <row r="19" spans="2:4">
      <c r="B19" s="43">
        <v>43496</v>
      </c>
      <c r="C19" s="44" t="s">
        <v>17</v>
      </c>
      <c r="D19" s="45">
        <v>606</v>
      </c>
    </row>
    <row r="20" spans="2:4">
      <c r="B20" s="43">
        <v>43497</v>
      </c>
      <c r="C20" s="44" t="s">
        <v>17</v>
      </c>
      <c r="D20" s="45">
        <v>86083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3"/>
  <sheetViews>
    <sheetView workbookViewId="0">
      <selection activeCell="D22" sqref="D22"/>
    </sheetView>
  </sheetViews>
  <sheetFormatPr defaultRowHeight="16.5"/>
  <cols>
    <col min="1" max="1" width="2.25" customWidth="1"/>
    <col min="2" max="2" width="11.875" customWidth="1"/>
    <col min="3" max="3" width="12.5" customWidth="1"/>
    <col min="4" max="4" width="9.125" customWidth="1"/>
    <col min="5" max="5" width="12.5" customWidth="1"/>
    <col min="6" max="6" width="9.125" customWidth="1"/>
    <col min="7" max="7" width="13" customWidth="1"/>
    <col min="8" max="8" width="9.125" customWidth="1"/>
  </cols>
  <sheetData>
    <row r="1" spans="2:9" ht="26.25">
      <c r="B1" s="130" t="s">
        <v>264</v>
      </c>
      <c r="C1" s="131"/>
      <c r="D1" s="131"/>
      <c r="E1" s="131"/>
      <c r="F1" s="131"/>
      <c r="G1" s="131"/>
      <c r="H1" s="131"/>
    </row>
    <row r="2" spans="2:9" ht="9" customHeight="1">
      <c r="B2" s="1"/>
      <c r="C2" s="2"/>
      <c r="D2" s="2"/>
      <c r="E2" s="2"/>
      <c r="F2" s="2"/>
      <c r="G2" s="47"/>
    </row>
    <row r="3" spans="2:9">
      <c r="B3" s="128" t="s">
        <v>14</v>
      </c>
      <c r="C3" s="127" t="s">
        <v>2</v>
      </c>
      <c r="D3" s="127"/>
      <c r="E3" s="127"/>
      <c r="F3" s="127"/>
      <c r="G3" s="127"/>
      <c r="H3" s="127"/>
    </row>
    <row r="4" spans="2:9" ht="17.25" thickBot="1">
      <c r="B4" s="129"/>
      <c r="C4" s="94" t="s">
        <v>263</v>
      </c>
      <c r="D4" s="84" t="s">
        <v>15</v>
      </c>
      <c r="E4" s="94" t="s">
        <v>3</v>
      </c>
      <c r="F4" s="95" t="s">
        <v>15</v>
      </c>
      <c r="G4" s="84" t="s">
        <v>4</v>
      </c>
      <c r="H4" s="84" t="s">
        <v>15</v>
      </c>
    </row>
    <row r="5" spans="2:9" ht="17.25" thickTop="1">
      <c r="B5" s="48" t="s">
        <v>20</v>
      </c>
      <c r="C5" s="52">
        <v>8.6805555555555551E-4</v>
      </c>
      <c r="D5" s="50">
        <f>_xlfn.RANK.EQ(C5,$C$5:$C$22,1)</f>
        <v>4</v>
      </c>
      <c r="E5" s="53">
        <v>6</v>
      </c>
      <c r="F5" s="54">
        <f>_xlfn.RANK.EQ(E5,$E$5:$E$22,0)</f>
        <v>9</v>
      </c>
      <c r="G5" s="49">
        <v>50</v>
      </c>
      <c r="H5" s="50">
        <f>_xlfn.RANK.EQ(G5,$G$5:$G$22,0)</f>
        <v>11</v>
      </c>
    </row>
    <row r="6" spans="2:9">
      <c r="B6" s="48" t="s">
        <v>22</v>
      </c>
      <c r="C6" s="52">
        <v>9.2592592592592585E-4</v>
      </c>
      <c r="D6" s="50">
        <f t="shared" ref="D6:D22" si="0">_xlfn.RANK.EQ(C6,$C$5:$C$22,1)</f>
        <v>8</v>
      </c>
      <c r="E6" s="53">
        <v>5</v>
      </c>
      <c r="F6" s="54">
        <f t="shared" ref="F6:F22" si="1">_xlfn.RANK.EQ(E6,$E$5:$E$22,0)</f>
        <v>11</v>
      </c>
      <c r="G6" s="49">
        <v>39</v>
      </c>
      <c r="H6" s="50">
        <f t="shared" ref="H6:H22" si="2">_xlfn.RANK.EQ(G6,$G$5:$G$22,0)</f>
        <v>17</v>
      </c>
      <c r="I6" s="3"/>
    </row>
    <row r="7" spans="2:9">
      <c r="B7" s="48" t="s">
        <v>23</v>
      </c>
      <c r="C7" s="52">
        <v>8.7962962962962962E-4</v>
      </c>
      <c r="D7" s="50">
        <f t="shared" si="0"/>
        <v>5</v>
      </c>
      <c r="E7" s="53">
        <v>6</v>
      </c>
      <c r="F7" s="54">
        <f t="shared" si="1"/>
        <v>9</v>
      </c>
      <c r="G7" s="49">
        <v>40</v>
      </c>
      <c r="H7" s="50">
        <f t="shared" si="2"/>
        <v>16</v>
      </c>
    </row>
    <row r="8" spans="2:9">
      <c r="B8" s="48" t="s">
        <v>21</v>
      </c>
      <c r="C8" s="52">
        <v>1.5046296296296294E-3</v>
      </c>
      <c r="D8" s="50">
        <f t="shared" si="0"/>
        <v>14</v>
      </c>
      <c r="E8" s="53">
        <v>3</v>
      </c>
      <c r="F8" s="54">
        <f t="shared" si="1"/>
        <v>16</v>
      </c>
      <c r="G8" s="49">
        <v>49</v>
      </c>
      <c r="H8" s="50">
        <f t="shared" si="2"/>
        <v>12</v>
      </c>
    </row>
    <row r="9" spans="2:9">
      <c r="B9" s="48" t="s">
        <v>5</v>
      </c>
      <c r="C9" s="52">
        <v>1.2731481481481483E-3</v>
      </c>
      <c r="D9" s="50">
        <f t="shared" si="0"/>
        <v>11</v>
      </c>
      <c r="E9" s="53">
        <v>8</v>
      </c>
      <c r="F9" s="54">
        <f t="shared" si="1"/>
        <v>5</v>
      </c>
      <c r="G9" s="49">
        <v>48</v>
      </c>
      <c r="H9" s="50">
        <f t="shared" si="2"/>
        <v>13</v>
      </c>
    </row>
    <row r="10" spans="2:9">
      <c r="B10" s="48" t="s">
        <v>0</v>
      </c>
      <c r="C10" s="52">
        <v>8.9120370370370362E-4</v>
      </c>
      <c r="D10" s="50">
        <f t="shared" si="0"/>
        <v>6</v>
      </c>
      <c r="E10" s="53">
        <v>2</v>
      </c>
      <c r="F10" s="54">
        <f t="shared" si="1"/>
        <v>18</v>
      </c>
      <c r="G10" s="49">
        <v>38</v>
      </c>
      <c r="H10" s="50">
        <f t="shared" si="2"/>
        <v>18</v>
      </c>
    </row>
    <row r="11" spans="2:9">
      <c r="B11" s="48" t="s">
        <v>1</v>
      </c>
      <c r="C11" s="52">
        <v>1.4004629629629629E-3</v>
      </c>
      <c r="D11" s="50">
        <f t="shared" si="0"/>
        <v>13</v>
      </c>
      <c r="E11" s="53">
        <v>4</v>
      </c>
      <c r="F11" s="54">
        <f t="shared" si="1"/>
        <v>13</v>
      </c>
      <c r="G11" s="49">
        <v>51</v>
      </c>
      <c r="H11" s="50">
        <f t="shared" si="2"/>
        <v>10</v>
      </c>
    </row>
    <row r="12" spans="2:9">
      <c r="B12" s="48" t="s">
        <v>24</v>
      </c>
      <c r="C12" s="52">
        <v>1.5625000000000001E-3</v>
      </c>
      <c r="D12" s="50">
        <f t="shared" si="0"/>
        <v>17</v>
      </c>
      <c r="E12" s="53">
        <v>3</v>
      </c>
      <c r="F12" s="54">
        <f t="shared" si="1"/>
        <v>16</v>
      </c>
      <c r="G12" s="49">
        <v>47</v>
      </c>
      <c r="H12" s="50">
        <f t="shared" si="2"/>
        <v>14</v>
      </c>
    </row>
    <row r="13" spans="2:9">
      <c r="B13" s="48" t="s">
        <v>6</v>
      </c>
      <c r="C13" s="52">
        <v>1.3078703703703705E-3</v>
      </c>
      <c r="D13" s="50">
        <f t="shared" si="0"/>
        <v>12</v>
      </c>
      <c r="E13" s="53">
        <v>4</v>
      </c>
      <c r="F13" s="54">
        <f t="shared" si="1"/>
        <v>13</v>
      </c>
      <c r="G13" s="49">
        <v>57</v>
      </c>
      <c r="H13" s="50">
        <f t="shared" si="2"/>
        <v>8</v>
      </c>
    </row>
    <row r="14" spans="2:9">
      <c r="B14" s="48" t="s">
        <v>25</v>
      </c>
      <c r="C14" s="52">
        <v>9.2592592592592585E-4</v>
      </c>
      <c r="D14" s="50">
        <f t="shared" si="0"/>
        <v>8</v>
      </c>
      <c r="E14" s="53">
        <v>7</v>
      </c>
      <c r="F14" s="54">
        <f t="shared" si="1"/>
        <v>7</v>
      </c>
      <c r="G14" s="49">
        <v>71</v>
      </c>
      <c r="H14" s="50">
        <f t="shared" si="2"/>
        <v>5</v>
      </c>
    </row>
    <row r="15" spans="2:9">
      <c r="B15" s="48" t="s">
        <v>26</v>
      </c>
      <c r="C15" s="52">
        <v>8.9120370370370362E-4</v>
      </c>
      <c r="D15" s="50">
        <f t="shared" si="0"/>
        <v>6</v>
      </c>
      <c r="E15" s="53">
        <v>4</v>
      </c>
      <c r="F15" s="54">
        <f t="shared" si="1"/>
        <v>13</v>
      </c>
      <c r="G15" s="49">
        <v>61</v>
      </c>
      <c r="H15" s="50">
        <f t="shared" si="2"/>
        <v>7</v>
      </c>
    </row>
    <row r="16" spans="2:9">
      <c r="B16" s="48" t="s">
        <v>9</v>
      </c>
      <c r="C16" s="52">
        <v>1.5625000000000001E-3</v>
      </c>
      <c r="D16" s="50">
        <f t="shared" si="0"/>
        <v>17</v>
      </c>
      <c r="E16" s="53">
        <v>5</v>
      </c>
      <c r="F16" s="54">
        <f t="shared" si="1"/>
        <v>11</v>
      </c>
      <c r="G16" s="49">
        <v>75</v>
      </c>
      <c r="H16" s="50">
        <f t="shared" si="2"/>
        <v>4</v>
      </c>
    </row>
    <row r="17" spans="2:8">
      <c r="B17" s="48" t="s">
        <v>10</v>
      </c>
      <c r="C17" s="52">
        <v>1.5624999999999999E-3</v>
      </c>
      <c r="D17" s="50">
        <f t="shared" si="0"/>
        <v>15</v>
      </c>
      <c r="E17" s="53">
        <v>7</v>
      </c>
      <c r="F17" s="54">
        <f t="shared" si="1"/>
        <v>7</v>
      </c>
      <c r="G17" s="49">
        <v>45</v>
      </c>
      <c r="H17" s="50">
        <f t="shared" si="2"/>
        <v>15</v>
      </c>
    </row>
    <row r="18" spans="2:8">
      <c r="B18" s="48" t="s">
        <v>11</v>
      </c>
      <c r="C18" s="52">
        <v>1.5624999999999999E-3</v>
      </c>
      <c r="D18" s="50">
        <f t="shared" si="0"/>
        <v>15</v>
      </c>
      <c r="E18" s="53">
        <v>11</v>
      </c>
      <c r="F18" s="54">
        <f t="shared" si="1"/>
        <v>2</v>
      </c>
      <c r="G18" s="49">
        <v>88</v>
      </c>
      <c r="H18" s="50">
        <f t="shared" si="2"/>
        <v>1</v>
      </c>
    </row>
    <row r="19" spans="2:8">
      <c r="B19" s="48" t="s">
        <v>12</v>
      </c>
      <c r="C19" s="52">
        <v>8.1018518518518516E-4</v>
      </c>
      <c r="D19" s="50">
        <f t="shared" si="0"/>
        <v>3</v>
      </c>
      <c r="E19" s="53">
        <v>10</v>
      </c>
      <c r="F19" s="54">
        <f t="shared" si="1"/>
        <v>3</v>
      </c>
      <c r="G19" s="49">
        <v>56</v>
      </c>
      <c r="H19" s="50">
        <f t="shared" si="2"/>
        <v>9</v>
      </c>
    </row>
    <row r="20" spans="2:8">
      <c r="B20" s="48" t="s">
        <v>13</v>
      </c>
      <c r="C20" s="52">
        <v>9.8379629629629642E-4</v>
      </c>
      <c r="D20" s="50">
        <f t="shared" si="0"/>
        <v>10</v>
      </c>
      <c r="E20" s="53">
        <v>9</v>
      </c>
      <c r="F20" s="54">
        <f t="shared" si="1"/>
        <v>4</v>
      </c>
      <c r="G20" s="49">
        <v>67</v>
      </c>
      <c r="H20" s="50">
        <f t="shared" si="2"/>
        <v>6</v>
      </c>
    </row>
    <row r="21" spans="2:8">
      <c r="B21" s="48" t="s">
        <v>7</v>
      </c>
      <c r="C21" s="52">
        <v>7.5231481481481471E-4</v>
      </c>
      <c r="D21" s="50">
        <f t="shared" si="0"/>
        <v>1</v>
      </c>
      <c r="E21" s="53">
        <v>8</v>
      </c>
      <c r="F21" s="54">
        <f t="shared" si="1"/>
        <v>5</v>
      </c>
      <c r="G21" s="49">
        <v>76</v>
      </c>
      <c r="H21" s="50">
        <f t="shared" si="2"/>
        <v>3</v>
      </c>
    </row>
    <row r="22" spans="2:8">
      <c r="B22" s="48" t="s">
        <v>8</v>
      </c>
      <c r="C22" s="52">
        <v>7.9861111111111105E-4</v>
      </c>
      <c r="D22" s="50">
        <f t="shared" si="0"/>
        <v>2</v>
      </c>
      <c r="E22" s="53">
        <v>15</v>
      </c>
      <c r="F22" s="54">
        <f t="shared" si="1"/>
        <v>1</v>
      </c>
      <c r="G22" s="49">
        <v>80</v>
      </c>
      <c r="H22" s="50">
        <f t="shared" si="2"/>
        <v>2</v>
      </c>
    </row>
    <row r="23" spans="2:8">
      <c r="D23" s="51"/>
      <c r="F23" s="51"/>
    </row>
  </sheetData>
  <mergeCells count="3">
    <mergeCell ref="C3:H3"/>
    <mergeCell ref="B3:B4"/>
    <mergeCell ref="B1:H1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workbookViewId="0">
      <selection activeCell="H19" sqref="H19"/>
    </sheetView>
  </sheetViews>
  <sheetFormatPr defaultRowHeight="16.5"/>
  <cols>
    <col min="1" max="1" width="3" customWidth="1"/>
    <col min="3" max="3" width="36.625" bestFit="1" customWidth="1"/>
  </cols>
  <sheetData>
    <row r="1" spans="2:9" ht="20.25">
      <c r="B1" s="132" t="s">
        <v>212</v>
      </c>
      <c r="C1" s="132"/>
      <c r="D1" s="132"/>
      <c r="E1" s="132"/>
      <c r="F1" s="132"/>
    </row>
    <row r="2" spans="2:9" ht="7.5" customHeight="1">
      <c r="B2" s="4"/>
      <c r="C2" s="5"/>
      <c r="D2" s="5"/>
      <c r="E2" s="4"/>
      <c r="F2" s="4"/>
    </row>
    <row r="3" spans="2:9" ht="17.25" thickBot="1">
      <c r="B3" s="76" t="s">
        <v>213</v>
      </c>
      <c r="C3" s="76" t="s">
        <v>214</v>
      </c>
      <c r="D3" s="76" t="s">
        <v>215</v>
      </c>
      <c r="E3" s="76" t="s">
        <v>216</v>
      </c>
      <c r="F3" s="76" t="s">
        <v>217</v>
      </c>
      <c r="H3" s="79" t="s">
        <v>347</v>
      </c>
      <c r="I3" s="78" t="s">
        <v>302</v>
      </c>
    </row>
    <row r="4" spans="2:9" ht="17.25" thickTop="1">
      <c r="B4" s="91" t="s">
        <v>218</v>
      </c>
      <c r="C4" s="74" t="s">
        <v>219</v>
      </c>
      <c r="D4" s="92">
        <v>0.89</v>
      </c>
      <c r="E4" s="91" t="s">
        <v>220</v>
      </c>
      <c r="F4" s="91" t="s">
        <v>261</v>
      </c>
      <c r="H4" s="120" t="s">
        <v>300</v>
      </c>
      <c r="I4" s="35">
        <f>COUNTIF(F4:F24,"수료")</f>
        <v>8</v>
      </c>
    </row>
    <row r="5" spans="2:9">
      <c r="B5" s="93" t="s">
        <v>221</v>
      </c>
      <c r="C5" s="74" t="s">
        <v>222</v>
      </c>
      <c r="D5" s="92">
        <v>0.9</v>
      </c>
      <c r="E5" s="91"/>
      <c r="F5" s="91" t="s">
        <v>262</v>
      </c>
      <c r="H5" s="35" t="s">
        <v>301</v>
      </c>
      <c r="I5" s="35">
        <f>COUNTIF(F4:F24,"미수료")</f>
        <v>13</v>
      </c>
    </row>
    <row r="6" spans="2:9">
      <c r="B6" s="93" t="s">
        <v>223</v>
      </c>
      <c r="C6" s="74" t="s">
        <v>224</v>
      </c>
      <c r="D6" s="92">
        <v>0.19</v>
      </c>
      <c r="E6" s="91"/>
      <c r="F6" s="91" t="s">
        <v>262</v>
      </c>
    </row>
    <row r="7" spans="2:9">
      <c r="B7" s="93" t="s">
        <v>225</v>
      </c>
      <c r="C7" s="74" t="s">
        <v>224</v>
      </c>
      <c r="D7" s="92">
        <v>0.5</v>
      </c>
      <c r="E7" s="91" t="s">
        <v>226</v>
      </c>
      <c r="F7" s="91" t="s">
        <v>262</v>
      </c>
    </row>
    <row r="8" spans="2:9">
      <c r="B8" s="93" t="s">
        <v>227</v>
      </c>
      <c r="C8" s="74" t="s">
        <v>228</v>
      </c>
      <c r="D8" s="92">
        <v>0</v>
      </c>
      <c r="E8" s="91"/>
      <c r="F8" s="91" t="s">
        <v>262</v>
      </c>
    </row>
    <row r="9" spans="2:9">
      <c r="B9" s="93" t="s">
        <v>229</v>
      </c>
      <c r="C9" s="74" t="s">
        <v>230</v>
      </c>
      <c r="D9" s="92">
        <v>1</v>
      </c>
      <c r="E9" s="91" t="s">
        <v>231</v>
      </c>
      <c r="F9" s="91" t="s">
        <v>261</v>
      </c>
    </row>
    <row r="10" spans="2:9">
      <c r="B10" s="93" t="s">
        <v>232</v>
      </c>
      <c r="C10" s="74" t="s">
        <v>233</v>
      </c>
      <c r="D10" s="92">
        <v>1</v>
      </c>
      <c r="E10" s="91" t="s">
        <v>231</v>
      </c>
      <c r="F10" s="91" t="s">
        <v>261</v>
      </c>
    </row>
    <row r="11" spans="2:9">
      <c r="B11" s="93" t="s">
        <v>234</v>
      </c>
      <c r="C11" s="74" t="s">
        <v>235</v>
      </c>
      <c r="D11" s="92">
        <v>0.8</v>
      </c>
      <c r="E11" s="91"/>
      <c r="F11" s="91" t="s">
        <v>262</v>
      </c>
    </row>
    <row r="12" spans="2:9">
      <c r="B12" s="93" t="s">
        <v>236</v>
      </c>
      <c r="C12" s="74" t="s">
        <v>237</v>
      </c>
      <c r="D12" s="92">
        <v>0.6</v>
      </c>
      <c r="E12" s="91"/>
      <c r="F12" s="91" t="s">
        <v>262</v>
      </c>
    </row>
    <row r="13" spans="2:9">
      <c r="B13" s="93" t="s">
        <v>238</v>
      </c>
      <c r="C13" s="74" t="s">
        <v>239</v>
      </c>
      <c r="D13" s="92">
        <v>0.55000000000000004</v>
      </c>
      <c r="E13" s="91"/>
      <c r="F13" s="91" t="s">
        <v>262</v>
      </c>
    </row>
    <row r="14" spans="2:9">
      <c r="B14" s="93" t="s">
        <v>240</v>
      </c>
      <c r="C14" s="74" t="s">
        <v>241</v>
      </c>
      <c r="D14" s="92">
        <v>0</v>
      </c>
      <c r="E14" s="91"/>
      <c r="F14" s="91" t="s">
        <v>262</v>
      </c>
    </row>
    <row r="15" spans="2:9">
      <c r="B15" s="93" t="s">
        <v>242</v>
      </c>
      <c r="C15" s="74" t="s">
        <v>243</v>
      </c>
      <c r="D15" s="92">
        <v>0</v>
      </c>
      <c r="E15" s="91"/>
      <c r="F15" s="91" t="s">
        <v>262</v>
      </c>
    </row>
    <row r="16" spans="2:9">
      <c r="B16" s="93" t="s">
        <v>244</v>
      </c>
      <c r="C16" s="74" t="s">
        <v>245</v>
      </c>
      <c r="D16" s="92">
        <v>0.2</v>
      </c>
      <c r="E16" s="91"/>
      <c r="F16" s="91" t="s">
        <v>262</v>
      </c>
    </row>
    <row r="17" spans="2:6">
      <c r="B17" s="93" t="s">
        <v>246</v>
      </c>
      <c r="C17" s="74" t="s">
        <v>247</v>
      </c>
      <c r="D17" s="92">
        <v>1</v>
      </c>
      <c r="E17" s="91" t="s">
        <v>231</v>
      </c>
      <c r="F17" s="91" t="s">
        <v>261</v>
      </c>
    </row>
    <row r="18" spans="2:6">
      <c r="B18" s="93" t="s">
        <v>248</v>
      </c>
      <c r="C18" s="74" t="s">
        <v>249</v>
      </c>
      <c r="D18" s="92">
        <v>1</v>
      </c>
      <c r="E18" s="91" t="s">
        <v>231</v>
      </c>
      <c r="F18" s="91" t="s">
        <v>261</v>
      </c>
    </row>
    <row r="19" spans="2:6">
      <c r="B19" s="93" t="s">
        <v>250</v>
      </c>
      <c r="C19" s="74" t="s">
        <v>251</v>
      </c>
      <c r="D19" s="92">
        <v>1</v>
      </c>
      <c r="E19" s="91"/>
      <c r="F19" s="91" t="s">
        <v>262</v>
      </c>
    </row>
    <row r="20" spans="2:6">
      <c r="B20" s="93" t="s">
        <v>252</v>
      </c>
      <c r="C20" s="74" t="s">
        <v>253</v>
      </c>
      <c r="D20" s="92">
        <v>0.9</v>
      </c>
      <c r="E20" s="91"/>
      <c r="F20" s="91" t="s">
        <v>262</v>
      </c>
    </row>
    <row r="21" spans="2:6">
      <c r="B21" s="93" t="s">
        <v>254</v>
      </c>
      <c r="C21" s="74" t="s">
        <v>255</v>
      </c>
      <c r="D21" s="92">
        <v>0.95</v>
      </c>
      <c r="E21" s="91" t="s">
        <v>231</v>
      </c>
      <c r="F21" s="91" t="s">
        <v>261</v>
      </c>
    </row>
    <row r="22" spans="2:6">
      <c r="B22" s="93" t="s">
        <v>256</v>
      </c>
      <c r="C22" s="74" t="s">
        <v>257</v>
      </c>
      <c r="D22" s="92">
        <v>0.8</v>
      </c>
      <c r="E22" s="91" t="s">
        <v>220</v>
      </c>
      <c r="F22" s="91" t="s">
        <v>261</v>
      </c>
    </row>
    <row r="23" spans="2:6">
      <c r="B23" s="93" t="s">
        <v>258</v>
      </c>
      <c r="C23" s="74" t="s">
        <v>257</v>
      </c>
      <c r="D23" s="92">
        <v>0.8</v>
      </c>
      <c r="E23" s="91"/>
      <c r="F23" s="91" t="s">
        <v>262</v>
      </c>
    </row>
    <row r="24" spans="2:6">
      <c r="B24" s="93" t="s">
        <v>259</v>
      </c>
      <c r="C24" s="74" t="s">
        <v>260</v>
      </c>
      <c r="D24" s="92">
        <v>0.8</v>
      </c>
      <c r="E24" s="91" t="s">
        <v>231</v>
      </c>
      <c r="F24" s="91" t="s">
        <v>261</v>
      </c>
    </row>
  </sheetData>
  <mergeCells count="1">
    <mergeCell ref="B1:F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G26" sqref="G26"/>
    </sheetView>
  </sheetViews>
  <sheetFormatPr defaultRowHeight="16.5"/>
  <cols>
    <col min="1" max="1" width="2.5" style="4" customWidth="1"/>
    <col min="2" max="2" width="13.625" style="4" bestFit="1" customWidth="1"/>
    <col min="3" max="3" width="10.125" style="4" customWidth="1"/>
    <col min="4" max="4" width="13" style="4" bestFit="1" customWidth="1"/>
    <col min="5" max="9" width="10.125" style="4" customWidth="1"/>
    <col min="10" max="16384" width="9" style="4"/>
  </cols>
  <sheetData>
    <row r="1" spans="1:10" ht="20.25">
      <c r="A1"/>
      <c r="B1" s="133" t="s">
        <v>269</v>
      </c>
      <c r="C1" s="133"/>
      <c r="D1" s="133"/>
      <c r="E1" s="133"/>
      <c r="F1" s="133"/>
      <c r="G1" s="133"/>
      <c r="H1"/>
      <c r="I1"/>
      <c r="J1"/>
    </row>
    <row r="3" spans="1:10" ht="17.25" thickBot="1">
      <c r="B3" s="60" t="s">
        <v>345</v>
      </c>
      <c r="C3" s="61" t="s">
        <v>265</v>
      </c>
      <c r="D3" s="62" t="s">
        <v>266</v>
      </c>
      <c r="E3" s="63" t="s">
        <v>267</v>
      </c>
      <c r="F3" s="62" t="s">
        <v>268</v>
      </c>
      <c r="G3" s="64" t="s">
        <v>270</v>
      </c>
      <c r="H3" s="64" t="s">
        <v>271</v>
      </c>
    </row>
    <row r="4" spans="1:10" ht="17.25" thickTop="1">
      <c r="B4" s="56">
        <v>119</v>
      </c>
      <c r="C4" s="121">
        <v>910</v>
      </c>
      <c r="D4" s="121">
        <v>8462.1</v>
      </c>
      <c r="E4" s="57">
        <f>SUM(C4:D4)</f>
        <v>9372.1</v>
      </c>
      <c r="F4" s="58">
        <f>E4*0.1</f>
        <v>937.21</v>
      </c>
      <c r="G4" s="59">
        <f>E4+F4</f>
        <v>10309.310000000001</v>
      </c>
      <c r="H4" s="122">
        <f>ROUNDDOWN(G4,-1)</f>
        <v>10300</v>
      </c>
      <c r="I4" s="123"/>
    </row>
    <row r="5" spans="1:10">
      <c r="B5" s="56">
        <v>120</v>
      </c>
      <c r="C5" s="121">
        <v>910</v>
      </c>
      <c r="D5" s="121">
        <v>8588</v>
      </c>
      <c r="E5" s="57">
        <f t="shared" ref="E5:E18" si="0">SUM(C5:D5)</f>
        <v>9498</v>
      </c>
      <c r="F5" s="58">
        <f t="shared" ref="F5:F18" si="1">E5*0.1</f>
        <v>949.80000000000007</v>
      </c>
      <c r="G5" s="59">
        <f t="shared" ref="G5:G18" si="2">E5+F5</f>
        <v>10447.799999999999</v>
      </c>
      <c r="H5" s="122">
        <f t="shared" ref="H5:H18" si="3">ROUNDDOWN(G5,-1)</f>
        <v>10440</v>
      </c>
    </row>
    <row r="6" spans="1:10">
      <c r="B6" s="56">
        <v>121</v>
      </c>
      <c r="C6" s="121">
        <v>910</v>
      </c>
      <c r="D6" s="121">
        <v>8713.9</v>
      </c>
      <c r="E6" s="57">
        <f t="shared" si="0"/>
        <v>9623.9</v>
      </c>
      <c r="F6" s="58">
        <f t="shared" si="1"/>
        <v>962.39</v>
      </c>
      <c r="G6" s="59">
        <f t="shared" si="2"/>
        <v>10586.289999999999</v>
      </c>
      <c r="H6" s="122">
        <f t="shared" si="3"/>
        <v>10580</v>
      </c>
    </row>
    <row r="7" spans="1:10">
      <c r="B7" s="56">
        <v>122</v>
      </c>
      <c r="C7" s="121">
        <v>910</v>
      </c>
      <c r="D7" s="121">
        <v>8839.7999999999993</v>
      </c>
      <c r="E7" s="57">
        <f t="shared" si="0"/>
        <v>9749.7999999999993</v>
      </c>
      <c r="F7" s="58">
        <f t="shared" si="1"/>
        <v>974.98</v>
      </c>
      <c r="G7" s="59">
        <f t="shared" si="2"/>
        <v>10724.779999999999</v>
      </c>
      <c r="H7" s="122">
        <f t="shared" si="3"/>
        <v>10720</v>
      </c>
    </row>
    <row r="8" spans="1:10">
      <c r="B8" s="56">
        <v>123</v>
      </c>
      <c r="C8" s="121">
        <v>910</v>
      </c>
      <c r="D8" s="121">
        <v>8965.7000000000007</v>
      </c>
      <c r="E8" s="57">
        <f t="shared" si="0"/>
        <v>9875.7000000000007</v>
      </c>
      <c r="F8" s="58">
        <f t="shared" si="1"/>
        <v>987.57000000000016</v>
      </c>
      <c r="G8" s="59">
        <f t="shared" si="2"/>
        <v>10863.27</v>
      </c>
      <c r="H8" s="122">
        <f t="shared" si="3"/>
        <v>10860</v>
      </c>
    </row>
    <row r="9" spans="1:10">
      <c r="B9" s="56">
        <v>124</v>
      </c>
      <c r="C9" s="121">
        <v>910</v>
      </c>
      <c r="D9" s="121">
        <v>9091.6</v>
      </c>
      <c r="E9" s="57">
        <f t="shared" si="0"/>
        <v>10001.6</v>
      </c>
      <c r="F9" s="58">
        <f t="shared" si="1"/>
        <v>1000.1600000000001</v>
      </c>
      <c r="G9" s="59">
        <f t="shared" si="2"/>
        <v>11001.76</v>
      </c>
      <c r="H9" s="122">
        <f t="shared" si="3"/>
        <v>11000</v>
      </c>
    </row>
    <row r="10" spans="1:10">
      <c r="B10" s="56">
        <v>125</v>
      </c>
      <c r="C10" s="121">
        <v>910</v>
      </c>
      <c r="D10" s="121">
        <v>9217.5</v>
      </c>
      <c r="E10" s="57">
        <f t="shared" si="0"/>
        <v>10127.5</v>
      </c>
      <c r="F10" s="58">
        <f t="shared" si="1"/>
        <v>1012.75</v>
      </c>
      <c r="G10" s="59">
        <f t="shared" si="2"/>
        <v>11140.25</v>
      </c>
      <c r="H10" s="122">
        <f t="shared" si="3"/>
        <v>11140</v>
      </c>
    </row>
    <row r="11" spans="1:10">
      <c r="B11" s="56">
        <v>126</v>
      </c>
      <c r="C11" s="121">
        <v>910</v>
      </c>
      <c r="D11" s="121">
        <v>9343.4</v>
      </c>
      <c r="E11" s="57">
        <f t="shared" si="0"/>
        <v>10253.4</v>
      </c>
      <c r="F11" s="58">
        <f t="shared" si="1"/>
        <v>1025.3399999999999</v>
      </c>
      <c r="G11" s="59">
        <f t="shared" si="2"/>
        <v>11278.74</v>
      </c>
      <c r="H11" s="122">
        <f t="shared" si="3"/>
        <v>11270</v>
      </c>
    </row>
    <row r="12" spans="1:10">
      <c r="B12" s="56">
        <v>127</v>
      </c>
      <c r="C12" s="121">
        <v>910</v>
      </c>
      <c r="D12" s="121">
        <v>9469.2999999999993</v>
      </c>
      <c r="E12" s="57">
        <f t="shared" si="0"/>
        <v>10379.299999999999</v>
      </c>
      <c r="F12" s="58">
        <f t="shared" si="1"/>
        <v>1037.93</v>
      </c>
      <c r="G12" s="59">
        <f t="shared" si="2"/>
        <v>11417.23</v>
      </c>
      <c r="H12" s="122">
        <f t="shared" si="3"/>
        <v>11410</v>
      </c>
    </row>
    <row r="13" spans="1:10">
      <c r="B13" s="56">
        <v>128</v>
      </c>
      <c r="C13" s="121">
        <v>910</v>
      </c>
      <c r="D13" s="121">
        <v>9595.2000000000007</v>
      </c>
      <c r="E13" s="57">
        <f t="shared" si="0"/>
        <v>10505.2</v>
      </c>
      <c r="F13" s="58">
        <f t="shared" si="1"/>
        <v>1050.5200000000002</v>
      </c>
      <c r="G13" s="59">
        <f t="shared" si="2"/>
        <v>11555.720000000001</v>
      </c>
      <c r="H13" s="122">
        <f t="shared" si="3"/>
        <v>11550</v>
      </c>
    </row>
    <row r="14" spans="1:10">
      <c r="B14" s="56">
        <v>129</v>
      </c>
      <c r="C14" s="121">
        <v>910</v>
      </c>
      <c r="D14" s="121">
        <v>9721.1</v>
      </c>
      <c r="E14" s="57">
        <f t="shared" si="0"/>
        <v>10631.1</v>
      </c>
      <c r="F14" s="58">
        <f t="shared" si="1"/>
        <v>1063.1100000000001</v>
      </c>
      <c r="G14" s="59">
        <f t="shared" si="2"/>
        <v>11694.210000000001</v>
      </c>
      <c r="H14" s="122">
        <f t="shared" si="3"/>
        <v>11690</v>
      </c>
    </row>
    <row r="15" spans="1:10">
      <c r="B15" s="56">
        <v>201</v>
      </c>
      <c r="C15" s="121">
        <v>1600</v>
      </c>
      <c r="D15" s="121">
        <v>18847.900000000001</v>
      </c>
      <c r="E15" s="57">
        <f t="shared" si="0"/>
        <v>20447.900000000001</v>
      </c>
      <c r="F15" s="58">
        <f t="shared" si="1"/>
        <v>2044.7900000000002</v>
      </c>
      <c r="G15" s="59">
        <f t="shared" si="2"/>
        <v>22492.690000000002</v>
      </c>
      <c r="H15" s="122">
        <f t="shared" si="3"/>
        <v>22490</v>
      </c>
    </row>
    <row r="16" spans="1:10">
      <c r="B16" s="56">
        <v>306</v>
      </c>
      <c r="C16" s="121">
        <v>3850</v>
      </c>
      <c r="D16" s="121">
        <v>39133.599999999999</v>
      </c>
      <c r="E16" s="57">
        <f t="shared" si="0"/>
        <v>42983.6</v>
      </c>
      <c r="F16" s="58">
        <f t="shared" si="1"/>
        <v>4298.3599999999997</v>
      </c>
      <c r="G16" s="59">
        <f t="shared" si="2"/>
        <v>47281.96</v>
      </c>
      <c r="H16" s="122">
        <f t="shared" si="3"/>
        <v>47280</v>
      </c>
    </row>
    <row r="17" spans="2:8">
      <c r="B17" s="56">
        <v>415</v>
      </c>
      <c r="C17" s="121">
        <v>7300</v>
      </c>
      <c r="D17" s="121">
        <v>71775.5</v>
      </c>
      <c r="E17" s="57">
        <f t="shared" si="0"/>
        <v>79075.5</v>
      </c>
      <c r="F17" s="58">
        <f t="shared" si="1"/>
        <v>7907.55</v>
      </c>
      <c r="G17" s="59">
        <f t="shared" si="2"/>
        <v>86983.05</v>
      </c>
      <c r="H17" s="122">
        <f t="shared" si="3"/>
        <v>86980</v>
      </c>
    </row>
    <row r="18" spans="2:8">
      <c r="B18" s="56">
        <v>501</v>
      </c>
      <c r="C18" s="121">
        <v>12940</v>
      </c>
      <c r="D18" s="121">
        <v>107989.5</v>
      </c>
      <c r="E18" s="57">
        <f t="shared" si="0"/>
        <v>120929.5</v>
      </c>
      <c r="F18" s="58">
        <f t="shared" si="1"/>
        <v>12092.95</v>
      </c>
      <c r="G18" s="59">
        <f t="shared" si="2"/>
        <v>133022.45000000001</v>
      </c>
      <c r="H18" s="122">
        <f t="shared" si="3"/>
        <v>133020</v>
      </c>
    </row>
    <row r="20" spans="2:8">
      <c r="E20" s="124"/>
    </row>
  </sheetData>
  <mergeCells count="1">
    <mergeCell ref="B1:G1"/>
  </mergeCells>
  <phoneticPr fontId="4" type="noConversion"/>
  <pageMargins left="0.7" right="0.7" top="0.75" bottom="0.75" header="0.3" footer="0.3"/>
  <ignoredErrors>
    <ignoredError sqref="E4 E5:E1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>
      <selection activeCell="J35" sqref="J35"/>
    </sheetView>
  </sheetViews>
  <sheetFormatPr defaultRowHeight="16.5"/>
  <cols>
    <col min="1" max="1" width="1.375" style="4" customWidth="1"/>
    <col min="2" max="2" width="9" style="4" bestFit="1" customWidth="1"/>
    <col min="3" max="3" width="9" style="4" customWidth="1"/>
    <col min="4" max="4" width="18" style="4" bestFit="1" customWidth="1"/>
    <col min="5" max="5" width="6.75" style="4" bestFit="1" customWidth="1"/>
    <col min="6" max="6" width="13.625" style="4" customWidth="1"/>
    <col min="7" max="8" width="9" style="4"/>
    <col min="9" max="9" width="12.375" style="4" customWidth="1"/>
    <col min="10" max="10" width="9" style="51"/>
    <col min="11" max="12" width="9" style="4"/>
    <col min="13" max="13" width="15.875" style="4" customWidth="1"/>
    <col min="14" max="14" width="15.875" style="33" customWidth="1"/>
    <col min="15" max="16" width="15.875" style="4" customWidth="1"/>
    <col min="17" max="16384" width="9" style="4"/>
  </cols>
  <sheetData>
    <row r="1" spans="1:15" ht="21.75" customHeight="1" thickBot="1">
      <c r="A1"/>
      <c r="B1"/>
      <c r="E1" s="22" t="s">
        <v>140</v>
      </c>
      <c r="F1" s="96" t="s">
        <v>136</v>
      </c>
      <c r="G1" s="97" t="s">
        <v>137</v>
      </c>
      <c r="H1" s="97" t="s">
        <v>138</v>
      </c>
      <c r="I1" s="98" t="s">
        <v>139</v>
      </c>
      <c r="J1" s="4"/>
    </row>
    <row r="2" spans="1:15" ht="21.75" customHeight="1" thickBot="1">
      <c r="F2" s="23">
        <v>0.2</v>
      </c>
      <c r="G2" s="24">
        <v>0.1</v>
      </c>
      <c r="H2" s="24">
        <v>0.3</v>
      </c>
      <c r="I2" s="25">
        <v>0.4</v>
      </c>
      <c r="J2" s="4"/>
    </row>
    <row r="3" spans="1:15" ht="11.25" customHeight="1">
      <c r="J3" s="4"/>
    </row>
    <row r="4" spans="1:15" ht="26.25">
      <c r="A4"/>
      <c r="B4" s="134" t="s">
        <v>142</v>
      </c>
      <c r="C4" s="134"/>
      <c r="D4" s="134"/>
      <c r="E4" s="134"/>
      <c r="F4" s="134"/>
      <c r="G4" s="134"/>
      <c r="H4" s="134"/>
      <c r="I4" s="134"/>
      <c r="J4" s="134"/>
    </row>
    <row r="5" spans="1:15" ht="17.25" thickBot="1">
      <c r="A5"/>
      <c r="B5" s="70" t="s">
        <v>92</v>
      </c>
      <c r="C5" s="71" t="s">
        <v>143</v>
      </c>
      <c r="D5" s="72" t="s">
        <v>93</v>
      </c>
      <c r="E5" s="72" t="s">
        <v>94</v>
      </c>
      <c r="F5" s="70" t="s">
        <v>136</v>
      </c>
      <c r="G5" s="70" t="s">
        <v>137</v>
      </c>
      <c r="H5" s="70" t="s">
        <v>138</v>
      </c>
      <c r="I5" s="70" t="s">
        <v>139</v>
      </c>
      <c r="J5" s="72" t="s">
        <v>95</v>
      </c>
    </row>
    <row r="6" spans="1:15" ht="17.25" thickTop="1">
      <c r="A6"/>
      <c r="B6" s="65">
        <v>1</v>
      </c>
      <c r="C6" s="66" t="s">
        <v>111</v>
      </c>
      <c r="D6" s="67" t="s">
        <v>146</v>
      </c>
      <c r="E6" s="68">
        <v>5</v>
      </c>
      <c r="F6" s="69">
        <v>92</v>
      </c>
      <c r="G6" s="69">
        <v>68</v>
      </c>
      <c r="H6" s="69">
        <v>81</v>
      </c>
      <c r="I6" s="69">
        <v>43</v>
      </c>
      <c r="J6" s="73">
        <f>SUMPRODUCT($F$2:$I$2,F6:I6)</f>
        <v>66.7</v>
      </c>
    </row>
    <row r="7" spans="1:15">
      <c r="A7"/>
      <c r="B7" s="65">
        <v>2</v>
      </c>
      <c r="C7" s="66" t="s">
        <v>112</v>
      </c>
      <c r="D7" s="67" t="s">
        <v>62</v>
      </c>
      <c r="E7" s="68">
        <v>7</v>
      </c>
      <c r="F7" s="69">
        <v>87</v>
      </c>
      <c r="G7" s="69">
        <v>85</v>
      </c>
      <c r="H7" s="69">
        <v>38</v>
      </c>
      <c r="I7" s="69">
        <v>38</v>
      </c>
      <c r="J7" s="73">
        <f t="shared" ref="J7:J35" si="0">SUMPRODUCT($F$2:$I$2,F7:I7)</f>
        <v>52.500000000000007</v>
      </c>
    </row>
    <row r="8" spans="1:15">
      <c r="A8"/>
      <c r="B8" s="65">
        <v>3</v>
      </c>
      <c r="C8" s="66" t="s">
        <v>113</v>
      </c>
      <c r="D8" s="67" t="s">
        <v>63</v>
      </c>
      <c r="E8" s="68">
        <v>7</v>
      </c>
      <c r="F8" s="69">
        <v>68</v>
      </c>
      <c r="G8" s="69">
        <v>85</v>
      </c>
      <c r="H8" s="69">
        <v>85</v>
      </c>
      <c r="I8" s="69">
        <v>75</v>
      </c>
      <c r="J8" s="73">
        <f t="shared" si="0"/>
        <v>77.599999999999994</v>
      </c>
    </row>
    <row r="9" spans="1:15">
      <c r="A9"/>
      <c r="B9" s="65">
        <v>4</v>
      </c>
      <c r="C9" s="66" t="s">
        <v>114</v>
      </c>
      <c r="D9" s="67" t="s">
        <v>61</v>
      </c>
      <c r="E9" s="68">
        <v>7</v>
      </c>
      <c r="F9" s="69">
        <v>90</v>
      </c>
      <c r="G9" s="69">
        <v>20</v>
      </c>
      <c r="H9" s="69">
        <v>85</v>
      </c>
      <c r="I9" s="69">
        <v>89</v>
      </c>
      <c r="J9" s="73">
        <f t="shared" si="0"/>
        <v>81.099999999999994</v>
      </c>
    </row>
    <row r="10" spans="1:15">
      <c r="A10"/>
      <c r="B10" s="65">
        <v>5</v>
      </c>
      <c r="C10" s="66" t="s">
        <v>115</v>
      </c>
      <c r="D10" s="67" t="s">
        <v>64</v>
      </c>
      <c r="E10" s="68">
        <v>4</v>
      </c>
      <c r="F10" s="69">
        <v>92</v>
      </c>
      <c r="G10" s="69">
        <v>88</v>
      </c>
      <c r="H10" s="69">
        <v>75</v>
      </c>
      <c r="I10" s="69">
        <v>88</v>
      </c>
      <c r="J10" s="73">
        <f t="shared" si="0"/>
        <v>84.9</v>
      </c>
    </row>
    <row r="11" spans="1:15">
      <c r="A11"/>
      <c r="B11" s="65">
        <v>6</v>
      </c>
      <c r="C11" s="66" t="s">
        <v>116</v>
      </c>
      <c r="D11" s="67" t="s">
        <v>65</v>
      </c>
      <c r="E11" s="68">
        <v>8</v>
      </c>
      <c r="F11" s="69">
        <v>92</v>
      </c>
      <c r="G11" s="69">
        <v>99</v>
      </c>
      <c r="H11" s="69">
        <v>98</v>
      </c>
      <c r="I11" s="69">
        <v>92</v>
      </c>
      <c r="J11" s="73">
        <f t="shared" si="0"/>
        <v>94.5</v>
      </c>
    </row>
    <row r="12" spans="1:15">
      <c r="A12"/>
      <c r="B12" s="65">
        <v>7</v>
      </c>
      <c r="C12" s="66" t="s">
        <v>117</v>
      </c>
      <c r="D12" s="67" t="s">
        <v>66</v>
      </c>
      <c r="E12" s="68">
        <v>9</v>
      </c>
      <c r="F12" s="69">
        <v>76</v>
      </c>
      <c r="G12" s="69">
        <v>60</v>
      </c>
      <c r="H12" s="69">
        <v>65</v>
      </c>
      <c r="I12" s="69">
        <v>81</v>
      </c>
      <c r="J12" s="73">
        <f t="shared" si="0"/>
        <v>73.099999999999994</v>
      </c>
      <c r="N12"/>
      <c r="O12"/>
    </row>
    <row r="13" spans="1:15">
      <c r="A13"/>
      <c r="B13" s="65">
        <v>8</v>
      </c>
      <c r="C13" s="66" t="s">
        <v>118</v>
      </c>
      <c r="D13" s="67" t="s">
        <v>67</v>
      </c>
      <c r="E13" s="68">
        <v>9</v>
      </c>
      <c r="F13" s="69">
        <v>57</v>
      </c>
      <c r="G13" s="69">
        <v>45</v>
      </c>
      <c r="H13" s="69">
        <v>68</v>
      </c>
      <c r="I13" s="69">
        <v>74</v>
      </c>
      <c r="J13" s="73">
        <f t="shared" si="0"/>
        <v>65.900000000000006</v>
      </c>
      <c r="N13"/>
      <c r="O13"/>
    </row>
    <row r="14" spans="1:15">
      <c r="A14"/>
      <c r="B14" s="65">
        <v>9</v>
      </c>
      <c r="C14" s="66" t="s">
        <v>119</v>
      </c>
      <c r="D14" s="67" t="s">
        <v>68</v>
      </c>
      <c r="E14" s="68">
        <v>7</v>
      </c>
      <c r="F14" s="69">
        <v>92</v>
      </c>
      <c r="G14" s="69">
        <v>60</v>
      </c>
      <c r="H14" s="69">
        <v>92</v>
      </c>
      <c r="I14" s="69">
        <v>73</v>
      </c>
      <c r="J14" s="73">
        <f t="shared" si="0"/>
        <v>81.2</v>
      </c>
      <c r="N14"/>
      <c r="O14"/>
    </row>
    <row r="15" spans="1:15">
      <c r="A15"/>
      <c r="B15" s="65">
        <v>10</v>
      </c>
      <c r="C15" s="66" t="s">
        <v>120</v>
      </c>
      <c r="D15" s="67" t="s">
        <v>147</v>
      </c>
      <c r="E15" s="68">
        <v>7</v>
      </c>
      <c r="F15" s="69">
        <v>55</v>
      </c>
      <c r="G15" s="69">
        <v>32</v>
      </c>
      <c r="H15" s="69">
        <v>60</v>
      </c>
      <c r="I15" s="69">
        <v>64</v>
      </c>
      <c r="J15" s="73">
        <f t="shared" si="0"/>
        <v>57.800000000000004</v>
      </c>
      <c r="N15"/>
      <c r="O15"/>
    </row>
    <row r="16" spans="1:15">
      <c r="A16"/>
      <c r="B16" s="65">
        <v>11</v>
      </c>
      <c r="C16" s="66" t="s">
        <v>121</v>
      </c>
      <c r="D16" s="67" t="s">
        <v>148</v>
      </c>
      <c r="E16" s="68">
        <v>5</v>
      </c>
      <c r="F16" s="69">
        <v>88</v>
      </c>
      <c r="G16" s="69">
        <v>58</v>
      </c>
      <c r="H16" s="69">
        <v>80</v>
      </c>
      <c r="I16" s="69">
        <v>45</v>
      </c>
      <c r="J16" s="73">
        <f t="shared" si="0"/>
        <v>65.400000000000006</v>
      </c>
      <c r="N16"/>
      <c r="O16"/>
    </row>
    <row r="17" spans="2:15">
      <c r="B17" s="65">
        <v>12</v>
      </c>
      <c r="C17" s="66" t="s">
        <v>102</v>
      </c>
      <c r="D17" s="67" t="s">
        <v>100</v>
      </c>
      <c r="E17" s="68">
        <v>7</v>
      </c>
      <c r="F17" s="69">
        <v>75</v>
      </c>
      <c r="G17" s="69">
        <v>70</v>
      </c>
      <c r="H17" s="69">
        <v>65</v>
      </c>
      <c r="I17" s="69">
        <v>44</v>
      </c>
      <c r="J17" s="73">
        <f t="shared" si="0"/>
        <v>59.1</v>
      </c>
      <c r="N17"/>
      <c r="O17"/>
    </row>
    <row r="18" spans="2:15">
      <c r="B18" s="65">
        <v>13</v>
      </c>
      <c r="C18" s="66" t="s">
        <v>122</v>
      </c>
      <c r="D18" s="67" t="s">
        <v>101</v>
      </c>
      <c r="E18" s="68">
        <v>5</v>
      </c>
      <c r="F18" s="69">
        <v>55</v>
      </c>
      <c r="G18" s="69">
        <v>45</v>
      </c>
      <c r="H18" s="69">
        <v>92</v>
      </c>
      <c r="I18" s="69">
        <v>63</v>
      </c>
      <c r="J18" s="73">
        <f t="shared" si="0"/>
        <v>68.3</v>
      </c>
      <c r="N18"/>
      <c r="O18"/>
    </row>
    <row r="19" spans="2:15">
      <c r="B19" s="65">
        <v>14</v>
      </c>
      <c r="C19" s="66" t="s">
        <v>123</v>
      </c>
      <c r="D19" s="67" t="s">
        <v>97</v>
      </c>
      <c r="E19" s="68">
        <v>9</v>
      </c>
      <c r="F19" s="69">
        <v>86</v>
      </c>
      <c r="G19" s="69">
        <v>80</v>
      </c>
      <c r="H19" s="69">
        <v>70</v>
      </c>
      <c r="I19" s="69">
        <v>69</v>
      </c>
      <c r="J19" s="73">
        <f t="shared" si="0"/>
        <v>73.800000000000011</v>
      </c>
      <c r="N19"/>
      <c r="O19"/>
    </row>
    <row r="20" spans="2:15">
      <c r="B20" s="65">
        <v>15</v>
      </c>
      <c r="C20" s="66" t="s">
        <v>124</v>
      </c>
      <c r="D20" s="67" t="s">
        <v>98</v>
      </c>
      <c r="E20" s="68">
        <v>4</v>
      </c>
      <c r="F20" s="69">
        <v>90</v>
      </c>
      <c r="G20" s="69">
        <v>95</v>
      </c>
      <c r="H20" s="69">
        <v>86</v>
      </c>
      <c r="I20" s="69">
        <v>62</v>
      </c>
      <c r="J20" s="73">
        <f t="shared" si="0"/>
        <v>78.099999999999994</v>
      </c>
      <c r="N20"/>
      <c r="O20"/>
    </row>
    <row r="21" spans="2:15">
      <c r="B21" s="65">
        <v>16</v>
      </c>
      <c r="C21" s="66" t="s">
        <v>125</v>
      </c>
      <c r="D21" s="67" t="s">
        <v>152</v>
      </c>
      <c r="E21" s="68">
        <v>5</v>
      </c>
      <c r="F21" s="69">
        <v>84</v>
      </c>
      <c r="G21" s="69">
        <v>75</v>
      </c>
      <c r="H21" s="69">
        <v>77</v>
      </c>
      <c r="I21" s="69">
        <v>78</v>
      </c>
      <c r="J21" s="73">
        <f t="shared" si="0"/>
        <v>78.599999999999994</v>
      </c>
      <c r="N21"/>
      <c r="O21"/>
    </row>
    <row r="22" spans="2:15">
      <c r="B22" s="65">
        <v>17</v>
      </c>
      <c r="C22" s="66" t="s">
        <v>126</v>
      </c>
      <c r="D22" s="67" t="s">
        <v>150</v>
      </c>
      <c r="E22" s="68">
        <v>8</v>
      </c>
      <c r="F22" s="69">
        <v>94</v>
      </c>
      <c r="G22" s="69">
        <v>92</v>
      </c>
      <c r="H22" s="69">
        <v>90</v>
      </c>
      <c r="I22" s="69">
        <v>72</v>
      </c>
      <c r="J22" s="73">
        <f t="shared" si="0"/>
        <v>83.8</v>
      </c>
      <c r="N22"/>
      <c r="O22"/>
    </row>
    <row r="23" spans="2:15">
      <c r="B23" s="65">
        <v>18</v>
      </c>
      <c r="C23" s="66" t="s">
        <v>127</v>
      </c>
      <c r="D23" s="67" t="s">
        <v>103</v>
      </c>
      <c r="E23" s="68">
        <v>9</v>
      </c>
      <c r="F23" s="69">
        <v>85</v>
      </c>
      <c r="G23" s="69">
        <v>70</v>
      </c>
      <c r="H23" s="69">
        <v>71</v>
      </c>
      <c r="I23" s="69">
        <v>69</v>
      </c>
      <c r="J23" s="73">
        <f t="shared" si="0"/>
        <v>72.900000000000006</v>
      </c>
      <c r="N23"/>
      <c r="O23"/>
    </row>
    <row r="24" spans="2:15">
      <c r="B24" s="65">
        <v>19</v>
      </c>
      <c r="C24" s="66" t="s">
        <v>128</v>
      </c>
      <c r="D24" s="67" t="s">
        <v>104</v>
      </c>
      <c r="E24" s="68">
        <v>7</v>
      </c>
      <c r="F24" s="69">
        <v>90</v>
      </c>
      <c r="G24" s="69">
        <v>92</v>
      </c>
      <c r="H24" s="69">
        <v>89</v>
      </c>
      <c r="I24" s="69">
        <v>46</v>
      </c>
      <c r="J24" s="73">
        <f t="shared" si="0"/>
        <v>72.300000000000011</v>
      </c>
    </row>
    <row r="25" spans="2:15">
      <c r="B25" s="65">
        <v>20</v>
      </c>
      <c r="C25" s="66" t="s">
        <v>129</v>
      </c>
      <c r="D25" s="67" t="s">
        <v>145</v>
      </c>
      <c r="E25" s="68">
        <v>7</v>
      </c>
      <c r="F25" s="69">
        <v>85</v>
      </c>
      <c r="G25" s="69">
        <v>86</v>
      </c>
      <c r="H25" s="69">
        <v>95</v>
      </c>
      <c r="I25" s="69">
        <v>55</v>
      </c>
      <c r="J25" s="73">
        <f t="shared" si="0"/>
        <v>76.099999999999994</v>
      </c>
    </row>
    <row r="26" spans="2:15">
      <c r="B26" s="65">
        <v>21</v>
      </c>
      <c r="C26" s="66" t="s">
        <v>130</v>
      </c>
      <c r="D26" s="67" t="s">
        <v>100</v>
      </c>
      <c r="E26" s="68">
        <v>9</v>
      </c>
      <c r="F26" s="69">
        <v>90</v>
      </c>
      <c r="G26" s="69">
        <v>80</v>
      </c>
      <c r="H26" s="69">
        <v>55</v>
      </c>
      <c r="I26" s="69">
        <v>72</v>
      </c>
      <c r="J26" s="73">
        <f t="shared" si="0"/>
        <v>71.3</v>
      </c>
    </row>
    <row r="27" spans="2:15">
      <c r="B27" s="65">
        <v>22</v>
      </c>
      <c r="C27" s="66" t="s">
        <v>131</v>
      </c>
      <c r="D27" s="67" t="s">
        <v>105</v>
      </c>
      <c r="E27" s="68">
        <v>6</v>
      </c>
      <c r="F27" s="69">
        <v>80</v>
      </c>
      <c r="G27" s="69">
        <v>60</v>
      </c>
      <c r="H27" s="69">
        <v>95</v>
      </c>
      <c r="I27" s="69">
        <v>58</v>
      </c>
      <c r="J27" s="73">
        <f t="shared" si="0"/>
        <v>73.7</v>
      </c>
    </row>
    <row r="28" spans="2:15">
      <c r="B28" s="65">
        <v>23</v>
      </c>
      <c r="C28" s="66" t="s">
        <v>132</v>
      </c>
      <c r="D28" s="67" t="s">
        <v>149</v>
      </c>
      <c r="E28" s="68">
        <v>8</v>
      </c>
      <c r="F28" s="69">
        <v>82</v>
      </c>
      <c r="G28" s="69">
        <v>68</v>
      </c>
      <c r="H28" s="69">
        <v>50</v>
      </c>
      <c r="I28" s="69">
        <v>65</v>
      </c>
      <c r="J28" s="73">
        <f t="shared" si="0"/>
        <v>64.2</v>
      </c>
    </row>
    <row r="29" spans="2:15">
      <c r="B29" s="65">
        <v>24</v>
      </c>
      <c r="C29" s="66" t="s">
        <v>133</v>
      </c>
      <c r="D29" s="67" t="s">
        <v>150</v>
      </c>
      <c r="E29" s="68">
        <v>4</v>
      </c>
      <c r="F29" s="69">
        <v>78</v>
      </c>
      <c r="G29" s="69">
        <v>78</v>
      </c>
      <c r="H29" s="69">
        <v>65</v>
      </c>
      <c r="I29" s="69">
        <v>76</v>
      </c>
      <c r="J29" s="73">
        <f t="shared" si="0"/>
        <v>73.300000000000011</v>
      </c>
    </row>
    <row r="30" spans="2:15">
      <c r="B30" s="65">
        <v>25</v>
      </c>
      <c r="C30" s="66" t="s">
        <v>134</v>
      </c>
      <c r="D30" s="67" t="s">
        <v>96</v>
      </c>
      <c r="E30" s="68">
        <v>7</v>
      </c>
      <c r="F30" s="69">
        <v>65</v>
      </c>
      <c r="G30" s="69">
        <v>85</v>
      </c>
      <c r="H30" s="69">
        <v>90</v>
      </c>
      <c r="I30" s="69">
        <v>91</v>
      </c>
      <c r="J30" s="73">
        <f t="shared" si="0"/>
        <v>84.9</v>
      </c>
    </row>
    <row r="31" spans="2:15">
      <c r="B31" s="65">
        <v>26</v>
      </c>
      <c r="C31" s="66" t="s">
        <v>106</v>
      </c>
      <c r="D31" s="67" t="s">
        <v>104</v>
      </c>
      <c r="E31" s="68">
        <v>8</v>
      </c>
      <c r="F31" s="69">
        <v>85</v>
      </c>
      <c r="G31" s="69">
        <v>65</v>
      </c>
      <c r="H31" s="69">
        <v>65</v>
      </c>
      <c r="I31" s="69">
        <v>67</v>
      </c>
      <c r="J31" s="73">
        <f t="shared" si="0"/>
        <v>69.8</v>
      </c>
    </row>
    <row r="32" spans="2:15">
      <c r="B32" s="65">
        <v>27</v>
      </c>
      <c r="C32" s="66" t="s">
        <v>135</v>
      </c>
      <c r="D32" s="67" t="s">
        <v>151</v>
      </c>
      <c r="E32" s="68">
        <v>9</v>
      </c>
      <c r="F32" s="69">
        <v>80</v>
      </c>
      <c r="G32" s="69">
        <v>85</v>
      </c>
      <c r="H32" s="69">
        <v>65</v>
      </c>
      <c r="I32" s="69">
        <v>91</v>
      </c>
      <c r="J32" s="73">
        <f t="shared" si="0"/>
        <v>80.400000000000006</v>
      </c>
    </row>
    <row r="33" spans="2:10">
      <c r="B33" s="65">
        <v>28</v>
      </c>
      <c r="C33" s="66" t="s">
        <v>109</v>
      </c>
      <c r="D33" s="67" t="s">
        <v>107</v>
      </c>
      <c r="E33" s="68">
        <v>4</v>
      </c>
      <c r="F33" s="69">
        <v>60</v>
      </c>
      <c r="G33" s="69">
        <v>90</v>
      </c>
      <c r="H33" s="69">
        <v>85</v>
      </c>
      <c r="I33" s="69">
        <v>64</v>
      </c>
      <c r="J33" s="73">
        <f t="shared" si="0"/>
        <v>72.099999999999994</v>
      </c>
    </row>
    <row r="34" spans="2:10">
      <c r="B34" s="65">
        <v>29</v>
      </c>
      <c r="C34" s="66" t="s">
        <v>110</v>
      </c>
      <c r="D34" s="67" t="s">
        <v>108</v>
      </c>
      <c r="E34" s="68">
        <v>3</v>
      </c>
      <c r="F34" s="69">
        <v>58</v>
      </c>
      <c r="G34" s="69">
        <v>55</v>
      </c>
      <c r="H34" s="69">
        <v>80</v>
      </c>
      <c r="I34" s="69">
        <v>75</v>
      </c>
      <c r="J34" s="73">
        <f t="shared" si="0"/>
        <v>71.099999999999994</v>
      </c>
    </row>
    <row r="35" spans="2:10">
      <c r="B35" s="65">
        <v>30</v>
      </c>
      <c r="C35" s="65" t="s">
        <v>144</v>
      </c>
      <c r="D35" s="67" t="s">
        <v>99</v>
      </c>
      <c r="E35" s="68">
        <v>8</v>
      </c>
      <c r="F35" s="69">
        <v>95</v>
      </c>
      <c r="G35" s="69">
        <v>75</v>
      </c>
      <c r="H35" s="69">
        <v>90</v>
      </c>
      <c r="I35" s="69">
        <v>85</v>
      </c>
      <c r="J35" s="73">
        <f t="shared" si="0"/>
        <v>87.5</v>
      </c>
    </row>
  </sheetData>
  <mergeCells count="1">
    <mergeCell ref="B4:J4"/>
  </mergeCells>
  <phoneticPr fontId="4" type="noConversion"/>
  <pageMargins left="0.7" right="0.7" top="0.75" bottom="0.75" header="0.3" footer="0.3"/>
  <ignoredErrors>
    <ignoredError sqref="J6:J3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24"/>
  <sheetViews>
    <sheetView workbookViewId="0">
      <selection activeCell="J11" sqref="J11"/>
    </sheetView>
  </sheetViews>
  <sheetFormatPr defaultRowHeight="16.5"/>
  <cols>
    <col min="1" max="1" width="2" style="4" customWidth="1"/>
    <col min="2" max="2" width="9" style="4"/>
    <col min="3" max="3" width="8.125" style="4" bestFit="1" customWidth="1"/>
    <col min="4" max="4" width="9" style="4"/>
    <col min="5" max="6" width="9.375" style="4" bestFit="1" customWidth="1"/>
    <col min="7" max="7" width="11" style="4" customWidth="1"/>
    <col min="8" max="9" width="9" style="4"/>
    <col min="10" max="10" width="10.875" style="4" bestFit="1" customWidth="1"/>
    <col min="11" max="12" width="9.375" style="4" bestFit="1" customWidth="1"/>
    <col min="13" max="16384" width="9" style="4"/>
  </cols>
  <sheetData>
    <row r="1" spans="2:12" ht="20.25">
      <c r="B1" s="135" t="s">
        <v>280</v>
      </c>
      <c r="C1" s="135"/>
      <c r="D1" s="135"/>
      <c r="E1" s="135"/>
      <c r="F1" s="135"/>
      <c r="G1" s="135"/>
    </row>
    <row r="2" spans="2:12" ht="20.25">
      <c r="I2" s="55" t="s">
        <v>297</v>
      </c>
    </row>
    <row r="3" spans="2:12" ht="17.25" thickBot="1">
      <c r="B3" s="75" t="s">
        <v>32</v>
      </c>
      <c r="C3" s="46" t="s">
        <v>272</v>
      </c>
      <c r="D3" s="76" t="s">
        <v>273</v>
      </c>
      <c r="E3" s="76" t="s">
        <v>274</v>
      </c>
      <c r="F3" s="76" t="s">
        <v>275</v>
      </c>
      <c r="G3" s="76" t="s">
        <v>276</v>
      </c>
      <c r="I3" s="78" t="s">
        <v>292</v>
      </c>
      <c r="J3" s="78" t="s">
        <v>293</v>
      </c>
      <c r="K3" s="78" t="s">
        <v>294</v>
      </c>
      <c r="L3" s="78" t="s">
        <v>295</v>
      </c>
    </row>
    <row r="4" spans="2:12" ht="17.25" thickTop="1">
      <c r="B4" s="48" t="s">
        <v>20</v>
      </c>
      <c r="C4" s="74" t="s">
        <v>281</v>
      </c>
      <c r="D4" s="77">
        <v>36000</v>
      </c>
      <c r="E4" s="45">
        <v>27944</v>
      </c>
      <c r="F4" s="45">
        <v>59240</v>
      </c>
      <c r="G4" s="125">
        <f>SUM(D4:F4)</f>
        <v>123184</v>
      </c>
      <c r="I4" s="35" t="s">
        <v>281</v>
      </c>
      <c r="J4" s="102">
        <f>SUMIF($C$4:$C$24,$I4,D$4:D$24)</f>
        <v>293481</v>
      </c>
      <c r="K4" s="102">
        <f t="shared" ref="K4:L6" si="0">SUMIF($C$4:$C$24,$I4,E$4:E$24)</f>
        <v>556610</v>
      </c>
      <c r="L4" s="102">
        <f t="shared" si="0"/>
        <v>617295</v>
      </c>
    </row>
    <row r="5" spans="2:12">
      <c r="B5" s="48" t="s">
        <v>22</v>
      </c>
      <c r="C5" s="74" t="s">
        <v>283</v>
      </c>
      <c r="D5" s="77">
        <v>17100</v>
      </c>
      <c r="E5" s="45">
        <v>88820</v>
      </c>
      <c r="F5" s="45">
        <v>34083</v>
      </c>
      <c r="G5" s="125">
        <f t="shared" ref="G5:G24" si="1">SUM(D5:F5)</f>
        <v>140003</v>
      </c>
      <c r="I5" s="35" t="s">
        <v>282</v>
      </c>
      <c r="J5" s="102">
        <f t="shared" ref="J5:J6" si="2">SUMIF($C$4:$C$24,$I5,D$4:D$24)</f>
        <v>144569</v>
      </c>
      <c r="K5" s="102">
        <f t="shared" si="0"/>
        <v>358027</v>
      </c>
      <c r="L5" s="102">
        <f t="shared" si="0"/>
        <v>230428</v>
      </c>
    </row>
    <row r="6" spans="2:12">
      <c r="B6" s="48" t="s">
        <v>23</v>
      </c>
      <c r="C6" s="74" t="s">
        <v>285</v>
      </c>
      <c r="D6" s="77">
        <v>31870</v>
      </c>
      <c r="E6" s="45">
        <v>96025</v>
      </c>
      <c r="F6" s="45">
        <v>58002</v>
      </c>
      <c r="G6" s="125">
        <f t="shared" si="1"/>
        <v>185897</v>
      </c>
      <c r="I6" s="35" t="s">
        <v>284</v>
      </c>
      <c r="J6" s="102">
        <f t="shared" si="2"/>
        <v>459745</v>
      </c>
      <c r="K6" s="102">
        <f t="shared" si="0"/>
        <v>500683</v>
      </c>
      <c r="L6" s="102">
        <f t="shared" si="0"/>
        <v>431789</v>
      </c>
    </row>
    <row r="7" spans="2:12">
      <c r="B7" s="48" t="s">
        <v>21</v>
      </c>
      <c r="C7" s="74" t="s">
        <v>286</v>
      </c>
      <c r="D7" s="77">
        <v>50000</v>
      </c>
      <c r="E7" s="45">
        <v>97289</v>
      </c>
      <c r="F7" s="45">
        <v>53576</v>
      </c>
      <c r="G7" s="125">
        <f t="shared" si="1"/>
        <v>200865</v>
      </c>
    </row>
    <row r="8" spans="2:12">
      <c r="B8" s="48" t="s">
        <v>5</v>
      </c>
      <c r="C8" s="74" t="s">
        <v>287</v>
      </c>
      <c r="D8" s="77">
        <v>38850</v>
      </c>
      <c r="E8" s="45">
        <v>74418</v>
      </c>
      <c r="F8" s="45">
        <v>58681</v>
      </c>
      <c r="G8" s="125">
        <f t="shared" si="1"/>
        <v>171949</v>
      </c>
    </row>
    <row r="9" spans="2:12" ht="20.25">
      <c r="B9" s="48" t="s">
        <v>0</v>
      </c>
      <c r="C9" s="74" t="s">
        <v>288</v>
      </c>
      <c r="D9" s="77">
        <v>28000</v>
      </c>
      <c r="E9" s="45">
        <v>103974</v>
      </c>
      <c r="F9" s="45">
        <v>76403</v>
      </c>
      <c r="G9" s="125">
        <f t="shared" si="1"/>
        <v>208377</v>
      </c>
      <c r="I9" s="80" t="s">
        <v>298</v>
      </c>
    </row>
    <row r="10" spans="2:12">
      <c r="B10" s="48" t="s">
        <v>1</v>
      </c>
      <c r="C10" s="74" t="s">
        <v>289</v>
      </c>
      <c r="D10" s="77">
        <v>18700</v>
      </c>
      <c r="E10" s="45">
        <v>38165</v>
      </c>
      <c r="F10" s="45">
        <v>72073</v>
      </c>
      <c r="G10" s="125">
        <f t="shared" si="1"/>
        <v>128938</v>
      </c>
      <c r="I10" s="78" t="s">
        <v>292</v>
      </c>
      <c r="J10" s="79" t="s">
        <v>296</v>
      </c>
    </row>
    <row r="11" spans="2:12">
      <c r="B11" s="48" t="s">
        <v>24</v>
      </c>
      <c r="C11" s="74" t="s">
        <v>290</v>
      </c>
      <c r="D11" s="77">
        <v>88000</v>
      </c>
      <c r="E11" s="45">
        <v>66538</v>
      </c>
      <c r="F11" s="45">
        <v>72855</v>
      </c>
      <c r="G11" s="125">
        <f t="shared" si="1"/>
        <v>227393</v>
      </c>
      <c r="I11" s="35" t="s">
        <v>281</v>
      </c>
      <c r="J11" s="102">
        <f>SUMIF($C$4:$C$24,I11,$G$4:$G$24)</f>
        <v>1467386</v>
      </c>
    </row>
    <row r="12" spans="2:12">
      <c r="B12" s="48" t="s">
        <v>6</v>
      </c>
      <c r="C12" s="74" t="s">
        <v>281</v>
      </c>
      <c r="D12" s="77">
        <v>19150</v>
      </c>
      <c r="E12" s="45">
        <v>56681</v>
      </c>
      <c r="F12" s="45">
        <v>60782</v>
      </c>
      <c r="G12" s="125">
        <f t="shared" si="1"/>
        <v>136613</v>
      </c>
      <c r="I12" s="35" t="s">
        <v>282</v>
      </c>
      <c r="J12" s="102">
        <f t="shared" ref="J12:J13" si="3">SUMIF($C$4:$C$24,I12,$G$4:$G$24)</f>
        <v>733024</v>
      </c>
    </row>
    <row r="13" spans="2:12">
      <c r="B13" s="48" t="s">
        <v>25</v>
      </c>
      <c r="C13" s="74" t="s">
        <v>291</v>
      </c>
      <c r="D13" s="77">
        <v>69600</v>
      </c>
      <c r="E13" s="45">
        <v>95851</v>
      </c>
      <c r="F13" s="45">
        <v>73138</v>
      </c>
      <c r="G13" s="125">
        <f t="shared" si="1"/>
        <v>238589</v>
      </c>
      <c r="I13" s="35" t="s">
        <v>284</v>
      </c>
      <c r="J13" s="102">
        <f t="shared" si="3"/>
        <v>1392217</v>
      </c>
    </row>
    <row r="14" spans="2:12">
      <c r="B14" s="48" t="s">
        <v>26</v>
      </c>
      <c r="C14" s="74" t="s">
        <v>285</v>
      </c>
      <c r="D14" s="77">
        <v>30000</v>
      </c>
      <c r="E14" s="45">
        <v>39178</v>
      </c>
      <c r="F14" s="45">
        <v>76739</v>
      </c>
      <c r="G14" s="125">
        <f t="shared" si="1"/>
        <v>145917</v>
      </c>
    </row>
    <row r="15" spans="2:12">
      <c r="B15" s="48" t="s">
        <v>9</v>
      </c>
      <c r="C15" s="74" t="s">
        <v>289</v>
      </c>
      <c r="D15" s="77">
        <v>14000</v>
      </c>
      <c r="E15" s="45">
        <v>38394</v>
      </c>
      <c r="F15" s="45">
        <v>41994</v>
      </c>
      <c r="G15" s="125">
        <f t="shared" si="1"/>
        <v>94388</v>
      </c>
    </row>
    <row r="16" spans="2:12">
      <c r="B16" s="48" t="s">
        <v>10</v>
      </c>
      <c r="C16" s="74" t="s">
        <v>291</v>
      </c>
      <c r="D16" s="77">
        <v>36500</v>
      </c>
      <c r="E16" s="45">
        <v>44837</v>
      </c>
      <c r="F16" s="45">
        <v>53619</v>
      </c>
      <c r="G16" s="125">
        <f t="shared" si="1"/>
        <v>134956</v>
      </c>
    </row>
    <row r="17" spans="2:7">
      <c r="B17" s="48" t="s">
        <v>11</v>
      </c>
      <c r="C17" s="74" t="s">
        <v>288</v>
      </c>
      <c r="D17" s="77">
        <v>36300</v>
      </c>
      <c r="E17" s="45">
        <v>84516</v>
      </c>
      <c r="F17" s="45">
        <v>79712</v>
      </c>
      <c r="G17" s="125">
        <f t="shared" si="1"/>
        <v>200528</v>
      </c>
    </row>
    <row r="18" spans="2:7">
      <c r="B18" s="48" t="s">
        <v>12</v>
      </c>
      <c r="C18" s="74" t="s">
        <v>289</v>
      </c>
      <c r="D18" s="77">
        <v>50000</v>
      </c>
      <c r="E18" s="45">
        <v>66131</v>
      </c>
      <c r="F18" s="45">
        <v>154218</v>
      </c>
      <c r="G18" s="125">
        <f t="shared" si="1"/>
        <v>270349</v>
      </c>
    </row>
    <row r="19" spans="2:7">
      <c r="B19" s="48" t="s">
        <v>13</v>
      </c>
      <c r="C19" s="74" t="s">
        <v>281</v>
      </c>
      <c r="D19" s="77">
        <v>28000</v>
      </c>
      <c r="E19" s="45">
        <v>74457</v>
      </c>
      <c r="F19" s="45">
        <v>58890</v>
      </c>
      <c r="G19" s="125">
        <f t="shared" si="1"/>
        <v>161347</v>
      </c>
    </row>
    <row r="20" spans="2:7">
      <c r="B20" s="48" t="s">
        <v>7</v>
      </c>
      <c r="C20" s="74" t="s">
        <v>285</v>
      </c>
      <c r="D20" s="77">
        <v>100000</v>
      </c>
      <c r="E20" s="45">
        <v>47683</v>
      </c>
      <c r="F20" s="45">
        <v>35498</v>
      </c>
      <c r="G20" s="125">
        <f t="shared" si="1"/>
        <v>183181</v>
      </c>
    </row>
    <row r="21" spans="2:7">
      <c r="B21" s="48" t="s">
        <v>8</v>
      </c>
      <c r="C21" s="74" t="s">
        <v>291</v>
      </c>
      <c r="D21" s="45">
        <v>67321</v>
      </c>
      <c r="E21" s="45">
        <v>66081</v>
      </c>
      <c r="F21" s="45">
        <v>21901</v>
      </c>
      <c r="G21" s="125">
        <f t="shared" si="1"/>
        <v>155303</v>
      </c>
    </row>
    <row r="22" spans="2:7">
      <c r="B22" s="48" t="s">
        <v>277</v>
      </c>
      <c r="C22" s="74" t="s">
        <v>289</v>
      </c>
      <c r="D22" s="45">
        <v>38781</v>
      </c>
      <c r="E22" s="45">
        <v>83131</v>
      </c>
      <c r="F22" s="45">
        <v>57841</v>
      </c>
      <c r="G22" s="125">
        <f t="shared" si="1"/>
        <v>179753</v>
      </c>
    </row>
    <row r="23" spans="2:7">
      <c r="B23" s="48" t="s">
        <v>278</v>
      </c>
      <c r="C23" s="74" t="s">
        <v>285</v>
      </c>
      <c r="D23" s="45">
        <v>36454</v>
      </c>
      <c r="E23" s="45">
        <v>44490</v>
      </c>
      <c r="F23" s="45">
        <v>40037</v>
      </c>
      <c r="G23" s="125">
        <f t="shared" si="1"/>
        <v>120981</v>
      </c>
    </row>
    <row r="24" spans="2:7">
      <c r="B24" s="48" t="s">
        <v>279</v>
      </c>
      <c r="C24" s="74" t="s">
        <v>288</v>
      </c>
      <c r="D24" s="45">
        <v>63169</v>
      </c>
      <c r="E24" s="45">
        <v>80717</v>
      </c>
      <c r="F24" s="45">
        <v>40230</v>
      </c>
      <c r="G24" s="125">
        <f t="shared" si="1"/>
        <v>184116</v>
      </c>
    </row>
  </sheetData>
  <mergeCells count="1">
    <mergeCell ref="B1:G1"/>
  </mergeCells>
  <phoneticPr fontId="4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3"/>
  <sheetViews>
    <sheetView workbookViewId="0">
      <selection activeCell="I19" sqref="I19:I23"/>
    </sheetView>
  </sheetViews>
  <sheetFormatPr defaultRowHeight="16.5"/>
  <cols>
    <col min="1" max="1" width="1.375" style="4" customWidth="1"/>
    <col min="2" max="7" width="12.625" style="4" customWidth="1"/>
    <col min="8" max="8" width="12.125" style="4" customWidth="1"/>
    <col min="9" max="9" width="15.875" style="4" customWidth="1"/>
    <col min="10" max="10" width="6.875" style="4" customWidth="1"/>
    <col min="11" max="11" width="8.125" style="4" customWidth="1"/>
    <col min="12" max="12" width="11" style="4" customWidth="1"/>
    <col min="13" max="13" width="10.875" style="4" bestFit="1" customWidth="1"/>
    <col min="14" max="16384" width="9" style="4"/>
  </cols>
  <sheetData>
    <row r="1" spans="2:13" ht="20.25">
      <c r="B1" s="136" t="s">
        <v>333</v>
      </c>
      <c r="C1" s="136"/>
      <c r="D1" s="136"/>
      <c r="E1" s="136"/>
      <c r="F1" s="136"/>
      <c r="H1" s="105" t="s">
        <v>346</v>
      </c>
    </row>
    <row r="2" spans="2:13" ht="15" customHeight="1">
      <c r="B2" s="108"/>
      <c r="C2" s="108"/>
      <c r="D2" s="108"/>
      <c r="E2" s="108"/>
      <c r="F2" s="108"/>
      <c r="H2" s="106" t="s">
        <v>342</v>
      </c>
      <c r="I2" s="106" t="s">
        <v>341</v>
      </c>
    </row>
    <row r="3" spans="2:13" ht="17.25" thickBot="1">
      <c r="B3" s="113" t="s">
        <v>27</v>
      </c>
      <c r="C3" s="113" t="s">
        <v>331</v>
      </c>
      <c r="D3" s="113" t="s">
        <v>330</v>
      </c>
      <c r="E3" s="113" t="s">
        <v>329</v>
      </c>
      <c r="F3" s="113" t="s">
        <v>328</v>
      </c>
      <c r="H3" s="101" t="s">
        <v>340</v>
      </c>
      <c r="I3" s="100">
        <f>SUMIF($E$4:$E$22,H3,$D$4:$D$22)</f>
        <v>3110000</v>
      </c>
      <c r="L3"/>
      <c r="M3"/>
    </row>
    <row r="4" spans="2:13" ht="17.25" thickTop="1">
      <c r="B4" s="43">
        <v>43481</v>
      </c>
      <c r="C4" s="109" t="s">
        <v>194</v>
      </c>
      <c r="D4" s="110">
        <v>200000</v>
      </c>
      <c r="E4" s="111" t="s">
        <v>303</v>
      </c>
      <c r="F4" s="109" t="s">
        <v>326</v>
      </c>
      <c r="H4" s="101" t="s">
        <v>338</v>
      </c>
      <c r="I4" s="100">
        <f t="shared" ref="I4:I6" si="0">SUMIF($E$4:$E$22,H4,$D$4:$D$22)</f>
        <v>1840700</v>
      </c>
      <c r="L4"/>
      <c r="M4"/>
    </row>
    <row r="5" spans="2:13">
      <c r="B5" s="43">
        <v>43481</v>
      </c>
      <c r="C5" s="109" t="s">
        <v>327</v>
      </c>
      <c r="D5" s="110">
        <v>120000</v>
      </c>
      <c r="E5" s="111" t="s">
        <v>303</v>
      </c>
      <c r="F5" s="109" t="s">
        <v>326</v>
      </c>
      <c r="H5" s="101" t="s">
        <v>305</v>
      </c>
      <c r="I5" s="100">
        <f t="shared" si="0"/>
        <v>2644216</v>
      </c>
      <c r="L5"/>
      <c r="M5"/>
    </row>
    <row r="6" spans="2:13">
      <c r="B6" s="43">
        <v>43481</v>
      </c>
      <c r="C6" s="109" t="s">
        <v>325</v>
      </c>
      <c r="D6" s="110">
        <v>354700</v>
      </c>
      <c r="E6" s="111" t="s">
        <v>307</v>
      </c>
      <c r="F6" s="109" t="s">
        <v>326</v>
      </c>
      <c r="H6" s="101" t="s">
        <v>337</v>
      </c>
      <c r="I6" s="100">
        <f t="shared" si="0"/>
        <v>4016410</v>
      </c>
      <c r="L6"/>
      <c r="M6"/>
    </row>
    <row r="7" spans="2:13">
      <c r="B7" s="43">
        <v>43482</v>
      </c>
      <c r="C7" s="109" t="s">
        <v>323</v>
      </c>
      <c r="D7" s="110">
        <v>965216</v>
      </c>
      <c r="E7" s="111" t="s">
        <v>305</v>
      </c>
      <c r="F7" s="109" t="s">
        <v>324</v>
      </c>
      <c r="H7" s="99"/>
      <c r="I7" s="99"/>
      <c r="L7"/>
      <c r="M7"/>
    </row>
    <row r="8" spans="2:13" ht="17.25">
      <c r="B8" s="43">
        <v>43482</v>
      </c>
      <c r="C8" s="109" t="s">
        <v>321</v>
      </c>
      <c r="D8" s="110">
        <v>112840</v>
      </c>
      <c r="E8" s="111" t="s">
        <v>315</v>
      </c>
      <c r="F8" s="109" t="s">
        <v>326</v>
      </c>
      <c r="H8" s="103" t="s">
        <v>335</v>
      </c>
      <c r="I8" s="99"/>
      <c r="L8"/>
      <c r="M8"/>
    </row>
    <row r="9" spans="2:13">
      <c r="B9" s="43">
        <v>43482</v>
      </c>
      <c r="C9" s="109" t="s">
        <v>320</v>
      </c>
      <c r="D9" s="110">
        <v>3568750</v>
      </c>
      <c r="E9" s="111" t="s">
        <v>315</v>
      </c>
      <c r="F9" s="109" t="s">
        <v>336</v>
      </c>
      <c r="H9" s="106" t="s">
        <v>332</v>
      </c>
      <c r="I9" s="106" t="s">
        <v>334</v>
      </c>
      <c r="L9"/>
      <c r="M9"/>
    </row>
    <row r="10" spans="2:13">
      <c r="B10" s="43">
        <v>43482</v>
      </c>
      <c r="C10" s="109" t="s">
        <v>319</v>
      </c>
      <c r="D10" s="110">
        <v>54820</v>
      </c>
      <c r="E10" s="111" t="s">
        <v>315</v>
      </c>
      <c r="F10" s="109" t="s">
        <v>344</v>
      </c>
      <c r="H10" s="114">
        <v>43481</v>
      </c>
      <c r="I10" s="100">
        <f>SUMIF($B$4:$B$22,H10,$D$4:$D$22)</f>
        <v>674700</v>
      </c>
      <c r="L10"/>
      <c r="M10"/>
    </row>
    <row r="11" spans="2:13">
      <c r="B11" s="43">
        <v>43484</v>
      </c>
      <c r="C11" s="111" t="s">
        <v>28</v>
      </c>
      <c r="D11" s="110">
        <v>90000</v>
      </c>
      <c r="E11" s="111" t="s">
        <v>305</v>
      </c>
      <c r="F11" s="109" t="s">
        <v>344</v>
      </c>
      <c r="H11" s="114">
        <v>43482</v>
      </c>
      <c r="I11" s="100">
        <f t="shared" ref="I11:I15" si="1">SUMIF($B$4:$B$22,H11,$D$4:$D$22)</f>
        <v>4701626</v>
      </c>
      <c r="L11"/>
      <c r="M11"/>
    </row>
    <row r="12" spans="2:13">
      <c r="B12" s="43">
        <v>43484</v>
      </c>
      <c r="C12" s="111" t="s">
        <v>318</v>
      </c>
      <c r="D12" s="110">
        <v>87000</v>
      </c>
      <c r="E12" s="111" t="s">
        <v>307</v>
      </c>
      <c r="F12" s="109" t="s">
        <v>344</v>
      </c>
      <c r="H12" s="114">
        <v>43484</v>
      </c>
      <c r="I12" s="100">
        <f t="shared" si="1"/>
        <v>607000</v>
      </c>
      <c r="L12"/>
      <c r="M12"/>
    </row>
    <row r="13" spans="2:13">
      <c r="B13" s="43">
        <v>43484</v>
      </c>
      <c r="C13" s="109" t="s">
        <v>317</v>
      </c>
      <c r="D13" s="110">
        <v>150000</v>
      </c>
      <c r="E13" s="109" t="s">
        <v>303</v>
      </c>
      <c r="F13" s="109" t="s">
        <v>326</v>
      </c>
      <c r="H13" s="114">
        <v>43485</v>
      </c>
      <c r="I13" s="100">
        <f t="shared" si="1"/>
        <v>969000</v>
      </c>
    </row>
    <row r="14" spans="2:13">
      <c r="B14" s="43">
        <v>43484</v>
      </c>
      <c r="C14" s="109" t="s">
        <v>316</v>
      </c>
      <c r="D14" s="110">
        <v>280000</v>
      </c>
      <c r="E14" s="109" t="s">
        <v>315</v>
      </c>
      <c r="F14" s="109" t="s">
        <v>326</v>
      </c>
      <c r="H14" s="114">
        <v>43486</v>
      </c>
      <c r="I14" s="100">
        <f t="shared" si="1"/>
        <v>4339000</v>
      </c>
    </row>
    <row r="15" spans="2:13">
      <c r="B15" s="43">
        <v>43485</v>
      </c>
      <c r="C15" s="109" t="s">
        <v>314</v>
      </c>
      <c r="D15" s="110">
        <v>320000</v>
      </c>
      <c r="E15" s="44" t="s">
        <v>303</v>
      </c>
      <c r="F15" s="109" t="s">
        <v>326</v>
      </c>
      <c r="H15" s="114">
        <v>43487</v>
      </c>
      <c r="I15" s="100">
        <f t="shared" si="1"/>
        <v>320000</v>
      </c>
    </row>
    <row r="16" spans="2:13">
      <c r="B16" s="43">
        <v>43485</v>
      </c>
      <c r="C16" s="109" t="s">
        <v>313</v>
      </c>
      <c r="D16" s="110">
        <v>99000</v>
      </c>
      <c r="E16" s="44" t="s">
        <v>307</v>
      </c>
      <c r="F16" s="109" t="s">
        <v>344</v>
      </c>
      <c r="L16" s="39"/>
    </row>
    <row r="17" spans="2:9" ht="17.25">
      <c r="B17" s="43">
        <v>43485</v>
      </c>
      <c r="C17" s="109" t="s">
        <v>312</v>
      </c>
      <c r="D17" s="110">
        <v>550000</v>
      </c>
      <c r="E17" s="44" t="s">
        <v>307</v>
      </c>
      <c r="F17" s="109" t="s">
        <v>324</v>
      </c>
      <c r="H17" s="105" t="s">
        <v>343</v>
      </c>
    </row>
    <row r="18" spans="2:9">
      <c r="B18" s="43">
        <v>43486</v>
      </c>
      <c r="C18" s="109" t="s">
        <v>311</v>
      </c>
      <c r="D18" s="112">
        <v>1500000</v>
      </c>
      <c r="E18" s="44" t="s">
        <v>310</v>
      </c>
      <c r="F18" s="109" t="s">
        <v>322</v>
      </c>
      <c r="H18" s="107" t="s">
        <v>328</v>
      </c>
      <c r="I18" s="106" t="s">
        <v>334</v>
      </c>
    </row>
    <row r="19" spans="2:9">
      <c r="B19" s="43">
        <v>43486</v>
      </c>
      <c r="C19" s="109" t="s">
        <v>309</v>
      </c>
      <c r="D19" s="112">
        <v>2000000</v>
      </c>
      <c r="E19" s="44" t="s">
        <v>303</v>
      </c>
      <c r="F19" s="109" t="s">
        <v>336</v>
      </c>
      <c r="H19" s="104" t="s">
        <v>339</v>
      </c>
      <c r="I19" s="102">
        <f>SUMIF($F$4:$F$22,H19,$D$4:$D$22)</f>
        <v>419820</v>
      </c>
    </row>
    <row r="20" spans="2:9">
      <c r="B20" s="43">
        <v>43486</v>
      </c>
      <c r="C20" s="109" t="s">
        <v>308</v>
      </c>
      <c r="D20" s="112">
        <v>750000</v>
      </c>
      <c r="E20" s="44" t="s">
        <v>307</v>
      </c>
      <c r="F20" s="109" t="s">
        <v>324</v>
      </c>
      <c r="H20" s="41" t="s">
        <v>326</v>
      </c>
      <c r="I20" s="102">
        <f t="shared" ref="I20:I23" si="2">SUMIF($F$4:$F$22,H20,$D$4:$D$22)</f>
        <v>1857540</v>
      </c>
    </row>
    <row r="21" spans="2:9">
      <c r="B21" s="43">
        <v>43486</v>
      </c>
      <c r="C21" s="109" t="s">
        <v>306</v>
      </c>
      <c r="D21" s="112">
        <v>89000</v>
      </c>
      <c r="E21" s="44" t="s">
        <v>305</v>
      </c>
      <c r="F21" s="109" t="s">
        <v>344</v>
      </c>
      <c r="H21" s="41" t="s">
        <v>324</v>
      </c>
      <c r="I21" s="102">
        <f t="shared" si="2"/>
        <v>2265216</v>
      </c>
    </row>
    <row r="22" spans="2:9">
      <c r="B22" s="43">
        <v>43487</v>
      </c>
      <c r="C22" s="111" t="s">
        <v>304</v>
      </c>
      <c r="D22" s="110">
        <v>320000</v>
      </c>
      <c r="E22" s="44" t="s">
        <v>303</v>
      </c>
      <c r="F22" s="109" t="s">
        <v>326</v>
      </c>
      <c r="H22" s="41" t="s">
        <v>322</v>
      </c>
      <c r="I22" s="102">
        <f t="shared" si="2"/>
        <v>1500000</v>
      </c>
    </row>
    <row r="23" spans="2:9">
      <c r="H23" s="41" t="s">
        <v>336</v>
      </c>
      <c r="I23" s="102">
        <f t="shared" si="2"/>
        <v>5568750</v>
      </c>
    </row>
  </sheetData>
  <mergeCells count="1">
    <mergeCell ref="B1:F1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23"/>
  <sheetViews>
    <sheetView workbookViewId="0">
      <selection activeCell="L15" sqref="L15"/>
    </sheetView>
  </sheetViews>
  <sheetFormatPr defaultRowHeight="16.5"/>
  <cols>
    <col min="1" max="1" width="1.875" style="4" customWidth="1"/>
    <col min="2" max="2" width="12.625" style="4" customWidth="1"/>
    <col min="3" max="4" width="12.375" style="4" bestFit="1" customWidth="1"/>
    <col min="5" max="5" width="9.375" style="4" bestFit="1" customWidth="1"/>
    <col min="6" max="6" width="11" style="4" bestFit="1" customWidth="1"/>
    <col min="7" max="9" width="9.375" style="4" bestFit="1" customWidth="1"/>
    <col min="10" max="11" width="9.125" style="4" bestFit="1" customWidth="1"/>
    <col min="12" max="12" width="9.375" style="4" bestFit="1" customWidth="1"/>
    <col min="13" max="16384" width="9" style="4"/>
  </cols>
  <sheetData>
    <row r="1" spans="2:13" ht="20.25">
      <c r="B1" s="90" t="s">
        <v>84</v>
      </c>
      <c r="C1" s="17"/>
      <c r="D1" s="16"/>
      <c r="E1" s="15"/>
      <c r="F1" s="14"/>
    </row>
    <row r="2" spans="2:13" ht="6.75" customHeight="1">
      <c r="B2" s="13"/>
      <c r="C2" s="13"/>
      <c r="D2" s="12"/>
      <c r="E2" s="11"/>
      <c r="F2" s="10"/>
    </row>
    <row r="3" spans="2:13">
      <c r="B3" s="115" t="s">
        <v>42</v>
      </c>
      <c r="C3" s="115" t="s">
        <v>41</v>
      </c>
      <c r="D3" s="116" t="s">
        <v>40</v>
      </c>
      <c r="E3"/>
    </row>
    <row r="4" spans="2:13">
      <c r="B4" s="35" t="s">
        <v>39</v>
      </c>
      <c r="C4" s="102">
        <v>600000</v>
      </c>
      <c r="D4" s="102">
        <f>SUMIF(지출내역!$D$4:$D$31,실습3!B4,지출내역!$F$4:$F$31)</f>
        <v>257370</v>
      </c>
      <c r="E4"/>
    </row>
    <row r="5" spans="2:13">
      <c r="B5" s="35" t="s">
        <v>38</v>
      </c>
      <c r="C5" s="102">
        <v>500000</v>
      </c>
      <c r="D5" s="102">
        <f>SUMIF(지출내역!$D$4:$D$31,실습3!B5,지출내역!$F$4:$F$31)</f>
        <v>100000</v>
      </c>
      <c r="E5"/>
    </row>
    <row r="6" spans="2:13">
      <c r="B6" s="35" t="s">
        <v>37</v>
      </c>
      <c r="C6" s="102">
        <v>300000</v>
      </c>
      <c r="D6" s="102">
        <f>SUMIF(지출내역!$D$4:$D$31,실습3!B6,지출내역!$F$4:$F$31)</f>
        <v>395120</v>
      </c>
      <c r="E6"/>
    </row>
    <row r="7" spans="2:13">
      <c r="B7" s="35" t="s">
        <v>36</v>
      </c>
      <c r="C7" s="102">
        <v>300000</v>
      </c>
      <c r="D7" s="102">
        <f>SUMIF(지출내역!$D$4:$D$31,실습3!B7,지출내역!$F$4:$F$31)</f>
        <v>174750</v>
      </c>
      <c r="E7"/>
    </row>
    <row r="8" spans="2:13">
      <c r="B8" s="35" t="s">
        <v>35</v>
      </c>
      <c r="C8" s="102">
        <v>100000</v>
      </c>
      <c r="D8" s="102">
        <f>SUMIF(지출내역!$D$4:$D$31,실습3!B8,지출내역!$F$4:$F$31)</f>
        <v>14000</v>
      </c>
      <c r="E8"/>
    </row>
    <row r="9" spans="2:13">
      <c r="B9" s="35" t="s">
        <v>34</v>
      </c>
      <c r="C9" s="102">
        <v>500000</v>
      </c>
      <c r="D9" s="102">
        <f>SUMIF(지출내역!$D$4:$D$31,실습3!B9,지출내역!$F$4:$F$31)</f>
        <v>213600</v>
      </c>
      <c r="E9"/>
    </row>
    <row r="10" spans="2:13">
      <c r="B10" s="118" t="s">
        <v>33</v>
      </c>
      <c r="C10" s="119">
        <f>SUM(C4:C9)</f>
        <v>2300000</v>
      </c>
      <c r="D10" s="119">
        <f>SUM(D4:D9)</f>
        <v>1154840</v>
      </c>
      <c r="E10"/>
    </row>
    <row r="11" spans="2:13">
      <c r="B11" s="9"/>
      <c r="C11" s="8"/>
      <c r="D11" s="7"/>
      <c r="E11" s="6"/>
    </row>
    <row r="12" spans="2:13" ht="20.25">
      <c r="B12" s="90" t="s">
        <v>83</v>
      </c>
      <c r="C12" s="8"/>
      <c r="D12" s="7"/>
      <c r="E12" s="6"/>
    </row>
    <row r="13" spans="2:13" ht="4.5" customHeight="1">
      <c r="B13" s="86"/>
      <c r="C13" s="87"/>
      <c r="D13" s="88"/>
      <c r="E13" s="89"/>
      <c r="F13" s="51"/>
      <c r="G13" s="51"/>
      <c r="H13" s="51"/>
    </row>
    <row r="14" spans="2:13">
      <c r="B14" s="115" t="s">
        <v>85</v>
      </c>
      <c r="C14" s="115" t="s">
        <v>86</v>
      </c>
      <c r="D14" s="116" t="s">
        <v>87</v>
      </c>
      <c r="E14" s="115" t="s">
        <v>88</v>
      </c>
      <c r="F14" s="115" t="s">
        <v>89</v>
      </c>
      <c r="G14" s="116" t="s">
        <v>90</v>
      </c>
      <c r="H14" s="115" t="s">
        <v>91</v>
      </c>
    </row>
    <row r="15" spans="2:13">
      <c r="B15" s="117" t="s">
        <v>72</v>
      </c>
      <c r="C15" s="102">
        <f>SUMIFS(지출내역!$F$4:$F$31,지출내역!$C$4:$C$31,$B15,지출내역!$D$4:$D$31,C$14)</f>
        <v>32370</v>
      </c>
      <c r="D15" s="102">
        <f>SUMIFS(지출내역!$F$4:$F$31,지출내역!$C$4:$C$31,$B15,지출내역!$D$4:$D$31,D$14)</f>
        <v>0</v>
      </c>
      <c r="E15" s="102">
        <f>SUMIFS(지출내역!$F$4:$F$31,지출내역!$C$4:$C$31,$B15,지출내역!$D$4:$D$31,E$14)</f>
        <v>0</v>
      </c>
      <c r="F15" s="102">
        <f>SUMIFS(지출내역!$F$4:$F$31,지출내역!$C$4:$C$31,$B15,지출내역!$D$4:$D$31,F$14)</f>
        <v>21980</v>
      </c>
      <c r="G15" s="102">
        <f>SUMIFS(지출내역!$F$4:$F$31,지출내역!$C$4:$C$31,$B15,지출내역!$D$4:$D$31,G$14)</f>
        <v>0</v>
      </c>
      <c r="H15" s="102">
        <f>SUMIFS(지출내역!$F$4:$F$31,지출내역!$C$4:$C$31,$B15,지출내역!$D$4:$D$31,H$14)</f>
        <v>105600</v>
      </c>
      <c r="I15"/>
      <c r="J15"/>
      <c r="K15"/>
      <c r="L15"/>
      <c r="M15"/>
    </row>
    <row r="16" spans="2:13">
      <c r="B16" s="117" t="s">
        <v>78</v>
      </c>
      <c r="C16" s="102">
        <f>SUMIFS(지출내역!$F$4:$F$31,지출내역!$C$4:$C$31,$B16,지출내역!$D$4:$D$31,C$14)</f>
        <v>22600</v>
      </c>
      <c r="D16" s="102">
        <f>SUMIFS(지출내역!$F$4:$F$31,지출내역!$C$4:$C$31,$B16,지출내역!$D$4:$D$31,D$14)</f>
        <v>100000</v>
      </c>
      <c r="E16" s="102">
        <f>SUMIFS(지출내역!$F$4:$F$31,지출내역!$C$4:$C$31,$B16,지출내역!$D$4:$D$31,E$14)</f>
        <v>0</v>
      </c>
      <c r="F16" s="102">
        <f>SUMIFS(지출내역!$F$4:$F$31,지출내역!$C$4:$C$31,$B16,지출내역!$D$4:$D$31,F$14)</f>
        <v>31870</v>
      </c>
      <c r="G16" s="102">
        <f>SUMIFS(지출내역!$F$4:$F$31,지출내역!$C$4:$C$31,$B16,지출내역!$D$4:$D$31,G$14)</f>
        <v>0</v>
      </c>
      <c r="H16" s="102">
        <f>SUMIFS(지출내역!$F$4:$F$31,지출내역!$C$4:$C$31,$B16,지출내역!$D$4:$D$31,H$14)</f>
        <v>50000</v>
      </c>
      <c r="I16"/>
      <c r="J16"/>
      <c r="K16"/>
      <c r="L16"/>
      <c r="M16"/>
    </row>
    <row r="17" spans="2:13">
      <c r="B17" s="117" t="s">
        <v>73</v>
      </c>
      <c r="C17" s="102">
        <f>SUMIFS(지출내역!$F$4:$F$31,지출내역!$C$4:$C$31,$B17,지출내역!$D$4:$D$31,C$14)</f>
        <v>0</v>
      </c>
      <c r="D17" s="102">
        <f>SUMIFS(지출내역!$F$4:$F$31,지출내역!$C$4:$C$31,$B17,지출내역!$D$4:$D$31,D$14)</f>
        <v>0</v>
      </c>
      <c r="E17" s="102">
        <f>SUMIFS(지출내역!$F$4:$F$31,지출내역!$C$4:$C$31,$B17,지출내역!$D$4:$D$31,E$14)</f>
        <v>0</v>
      </c>
      <c r="F17" s="102">
        <f>SUMIFS(지출내역!$F$4:$F$31,지출내역!$C$4:$C$31,$B17,지출내역!$D$4:$D$31,F$14)</f>
        <v>8960</v>
      </c>
      <c r="G17" s="102">
        <f>SUMIFS(지출내역!$F$4:$F$31,지출내역!$C$4:$C$31,$B17,지출내역!$D$4:$D$31,G$14)</f>
        <v>0</v>
      </c>
      <c r="H17" s="102">
        <f>SUMIFS(지출내역!$F$4:$F$31,지출내역!$C$4:$C$31,$B17,지출내역!$D$4:$D$31,H$14)</f>
        <v>0</v>
      </c>
      <c r="I17"/>
      <c r="J17"/>
      <c r="K17"/>
      <c r="L17"/>
      <c r="M17"/>
    </row>
    <row r="18" spans="2:13">
      <c r="B18" s="117" t="s">
        <v>74</v>
      </c>
      <c r="C18" s="102">
        <f>SUMIFS(지출내역!$F$4:$F$31,지출내역!$C$4:$C$31,$B18,지출내역!$D$4:$D$31,C$14)</f>
        <v>0</v>
      </c>
      <c r="D18" s="102">
        <f>SUMIFS(지출내역!$F$4:$F$31,지출내역!$C$4:$C$31,$B18,지출내역!$D$4:$D$31,D$14)</f>
        <v>0</v>
      </c>
      <c r="E18" s="102">
        <f>SUMIFS(지출내역!$F$4:$F$31,지출내역!$C$4:$C$31,$B18,지출내역!$D$4:$D$31,E$14)</f>
        <v>0</v>
      </c>
      <c r="F18" s="102">
        <f>SUMIFS(지출내역!$F$4:$F$31,지출내역!$C$4:$C$31,$B18,지출내역!$D$4:$D$31,F$14)</f>
        <v>6040</v>
      </c>
      <c r="G18" s="102">
        <f>SUMIFS(지출내역!$F$4:$F$31,지출내역!$C$4:$C$31,$B18,지출내역!$D$4:$D$31,G$14)</f>
        <v>0</v>
      </c>
      <c r="H18" s="102">
        <f>SUMIFS(지출내역!$F$4:$F$31,지출내역!$C$4:$C$31,$B18,지출내역!$D$4:$D$31,H$14)</f>
        <v>30000</v>
      </c>
      <c r="I18"/>
      <c r="J18"/>
      <c r="K18"/>
      <c r="L18"/>
      <c r="M18"/>
    </row>
    <row r="19" spans="2:13">
      <c r="B19" s="117" t="s">
        <v>75</v>
      </c>
      <c r="C19" s="102">
        <f>SUMIFS(지출내역!$F$4:$F$31,지출내역!$C$4:$C$31,$B19,지출내역!$D$4:$D$31,C$14)</f>
        <v>75350</v>
      </c>
      <c r="D19" s="102">
        <f>SUMIFS(지출내역!$F$4:$F$31,지출내역!$C$4:$C$31,$B19,지출내역!$D$4:$D$31,D$14)</f>
        <v>0</v>
      </c>
      <c r="E19" s="102">
        <f>SUMIFS(지출내역!$F$4:$F$31,지출내역!$C$4:$C$31,$B19,지출내역!$D$4:$D$31,E$14)</f>
        <v>0</v>
      </c>
      <c r="F19" s="102">
        <f>SUMIFS(지출내역!$F$4:$F$31,지출내역!$C$4:$C$31,$B19,지출내역!$D$4:$D$31,F$14)</f>
        <v>36300</v>
      </c>
      <c r="G19" s="102">
        <f>SUMIFS(지출내역!$F$4:$F$31,지출내역!$C$4:$C$31,$B19,지출내역!$D$4:$D$31,G$14)</f>
        <v>0</v>
      </c>
      <c r="H19" s="102">
        <f>SUMIFS(지출내역!$F$4:$F$31,지출내역!$C$4:$C$31,$B19,지출내역!$D$4:$D$31,H$14)</f>
        <v>0</v>
      </c>
      <c r="I19"/>
      <c r="J19"/>
      <c r="K19"/>
      <c r="L19"/>
      <c r="M19"/>
    </row>
    <row r="20" spans="2:13">
      <c r="B20" s="117" t="s">
        <v>76</v>
      </c>
      <c r="C20" s="102">
        <f>SUMIFS(지출내역!$F$4:$F$31,지출내역!$C$4:$C$31,$B20,지출내역!$D$4:$D$31,C$14)</f>
        <v>0</v>
      </c>
      <c r="D20" s="102">
        <f>SUMIFS(지출내역!$F$4:$F$31,지출내역!$C$4:$C$31,$B20,지출내역!$D$4:$D$31,D$14)</f>
        <v>0</v>
      </c>
      <c r="E20" s="102">
        <f>SUMIFS(지출내역!$F$4:$F$31,지출내역!$C$4:$C$31,$B20,지출내역!$D$4:$D$31,E$14)</f>
        <v>0</v>
      </c>
      <c r="F20" s="102">
        <f>SUMIFS(지출내역!$F$4:$F$31,지출내역!$C$4:$C$31,$B20,지출내역!$D$4:$D$31,F$14)</f>
        <v>900</v>
      </c>
      <c r="G20" s="102">
        <f>SUMIFS(지출내역!$F$4:$F$31,지출내역!$C$4:$C$31,$B20,지출내역!$D$4:$D$31,G$14)</f>
        <v>14000</v>
      </c>
      <c r="H20" s="102">
        <f>SUMIFS(지출내역!$F$4:$F$31,지출내역!$C$4:$C$31,$B20,지출내역!$D$4:$D$31,H$14)</f>
        <v>28000</v>
      </c>
      <c r="I20"/>
      <c r="J20"/>
      <c r="K20"/>
      <c r="L20"/>
      <c r="M20"/>
    </row>
    <row r="21" spans="2:13">
      <c r="B21" s="117" t="s">
        <v>77</v>
      </c>
      <c r="C21" s="102">
        <f>SUMIFS(지출내역!$F$4:$F$31,지출내역!$C$4:$C$31,$B21,지출내역!$D$4:$D$31,C$14)</f>
        <v>107900</v>
      </c>
      <c r="D21" s="102">
        <f>SUMIFS(지출내역!$F$4:$F$31,지출내역!$C$4:$C$31,$B21,지출내역!$D$4:$D$31,D$14)</f>
        <v>0</v>
      </c>
      <c r="E21" s="102">
        <f>SUMIFS(지출내역!$F$4:$F$31,지출내역!$C$4:$C$31,$B21,지출내역!$D$4:$D$31,E$14)</f>
        <v>395120</v>
      </c>
      <c r="F21" s="102">
        <f>SUMIFS(지출내역!$F$4:$F$31,지출내역!$C$4:$C$31,$B21,지출내역!$D$4:$D$31,F$14)</f>
        <v>50000</v>
      </c>
      <c r="G21" s="102">
        <f>SUMIFS(지출내역!$F$4:$F$31,지출내역!$C$4:$C$31,$B21,지출내역!$D$4:$D$31,G$14)</f>
        <v>0</v>
      </c>
      <c r="H21" s="102">
        <f>SUMIFS(지출내역!$F$4:$F$31,지출내역!$C$4:$C$31,$B21,지출내역!$D$4:$D$31,H$14)</f>
        <v>0</v>
      </c>
      <c r="I21"/>
      <c r="J21"/>
      <c r="K21"/>
      <c r="L21"/>
      <c r="M21"/>
    </row>
    <row r="22" spans="2:13">
      <c r="B22" s="117" t="s">
        <v>80</v>
      </c>
      <c r="C22" s="102">
        <f>SUMIFS(지출내역!$F$4:$F$31,지출내역!$C$4:$C$31,$B22,지출내역!$D$4:$D$31,C$14)</f>
        <v>0</v>
      </c>
      <c r="D22" s="102">
        <f>SUMIFS(지출내역!$F$4:$F$31,지출내역!$C$4:$C$31,$B22,지출내역!$D$4:$D$31,D$14)</f>
        <v>0</v>
      </c>
      <c r="E22" s="102">
        <f>SUMIFS(지출내역!$F$4:$F$31,지출내역!$C$4:$C$31,$B22,지출내역!$D$4:$D$31,E$14)</f>
        <v>0</v>
      </c>
      <c r="F22" s="102">
        <f>SUMIFS(지출내역!$F$4:$F$31,지출내역!$C$4:$C$31,$B22,지출내역!$D$4:$D$31,F$14)</f>
        <v>18700</v>
      </c>
      <c r="G22" s="102">
        <f>SUMIFS(지출내역!$F$4:$F$31,지출내역!$C$4:$C$31,$B22,지출내역!$D$4:$D$31,G$14)</f>
        <v>0</v>
      </c>
      <c r="H22" s="102">
        <f>SUMIFS(지출내역!$F$4:$F$31,지출내역!$C$4:$C$31,$B22,지출내역!$D$4:$D$31,H$14)</f>
        <v>0</v>
      </c>
    </row>
    <row r="23" spans="2:13">
      <c r="B23" s="117" t="s">
        <v>81</v>
      </c>
      <c r="C23" s="102">
        <f>SUMIFS(지출내역!$F$4:$F$31,지출내역!$C$4:$C$31,$B23,지출내역!$D$4:$D$31,C$14)</f>
        <v>19150</v>
      </c>
      <c r="D23" s="102">
        <f>SUMIFS(지출내역!$F$4:$F$31,지출내역!$C$4:$C$31,$B23,지출내역!$D$4:$D$31,D$14)</f>
        <v>0</v>
      </c>
      <c r="E23" s="102">
        <f>SUMIFS(지출내역!$F$4:$F$31,지출내역!$C$4:$C$31,$B23,지출내역!$D$4:$D$31,E$14)</f>
        <v>0</v>
      </c>
      <c r="F23" s="102">
        <f>SUMIFS(지출내역!$F$4:$F$31,지출내역!$C$4:$C$31,$B23,지출내역!$D$4:$D$31,F$14)</f>
        <v>0</v>
      </c>
      <c r="G23" s="102">
        <f>SUMIFS(지출내역!$F$4:$F$31,지출내역!$C$4:$C$31,$B23,지출내역!$D$4:$D$31,G$14)</f>
        <v>0</v>
      </c>
      <c r="H23" s="102">
        <f>SUMIFS(지출내역!$F$4:$F$31,지출내역!$C$4:$C$31,$B23,지출내역!$D$4:$D$31,H$14)</f>
        <v>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Count계열</vt:lpstr>
      <vt:lpstr>AVERAGEIF함수</vt:lpstr>
      <vt:lpstr>순위구하기</vt:lpstr>
      <vt:lpstr>실습1</vt:lpstr>
      <vt:lpstr>Round계열함수</vt:lpstr>
      <vt:lpstr>sumproduct함수</vt:lpstr>
      <vt:lpstr>sumif_sumifs함수</vt:lpstr>
      <vt:lpstr>실습2</vt:lpstr>
      <vt:lpstr>실습3</vt:lpstr>
      <vt:lpstr>지출내역</vt:lpstr>
      <vt:lpstr>AVERAGEIF함수!Extract</vt:lpstr>
      <vt:lpstr>실습2!Extract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2007-02-18T14:06:27Z</dcterms:created>
  <dcterms:modified xsi:type="dcterms:W3CDTF">2019-05-24T01:14:57Z</dcterms:modified>
</cp:coreProperties>
</file>