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EE83C714-8C63-4508-B238-23D515044E73}" xr6:coauthVersionLast="43" xr6:coauthVersionMax="43" xr10:uidLastSave="{00000000-0000-0000-0000-000000000000}"/>
  <bookViews>
    <workbookView xWindow="-120" yWindow="-120" windowWidth="29040" windowHeight="15840" tabRatio="810" xr2:uid="{00000000-000D-0000-FFFF-FFFF00000000}"/>
  </bookViews>
  <sheets>
    <sheet name="formulatext" sheetId="10" r:id="rId1"/>
    <sheet name="vlookup함수" sheetId="6" r:id="rId2"/>
    <sheet name="부동산정보과" sheetId="7" r:id="rId3"/>
    <sheet name="실습1" sheetId="2" r:id="rId4"/>
    <sheet name="매출현황" sheetId="13" r:id="rId5"/>
    <sheet name="index_match" sheetId="3" r:id="rId6"/>
    <sheet name="취득세감면대상자" sheetId="11" r:id="rId7"/>
    <sheet name="실습2" sheetId="12" r:id="rId8"/>
  </sheets>
  <definedNames>
    <definedName name="_xlnm._FilterDatabase" localSheetId="4" hidden="1">매출현황!$B$3:$B$22</definedName>
    <definedName name="anscount" hidden="1">2</definedName>
    <definedName name="Call_Bep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limcount" hidden="1">1</definedName>
    <definedName name="sencount" hidden="1">1</definedName>
    <definedName name="wrn.95tr." localSheetId="4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대상자">취득세감면대상자!$C$2:$K$20</definedName>
    <definedName name="ㄹㅇㄴㅁ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성명">취득세감면대상자!$C$2:$C$20</definedName>
    <definedName name="하나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4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2" l="1"/>
  <c r="G10" i="12"/>
  <c r="E6" i="12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F5" i="13" l="1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4" i="13"/>
  <c r="D4" i="2"/>
  <c r="D5" i="2"/>
  <c r="D6" i="2"/>
  <c r="D7" i="2"/>
  <c r="D8" i="2"/>
  <c r="D9" i="2"/>
  <c r="E5" i="6"/>
  <c r="E6" i="6"/>
  <c r="E7" i="6"/>
  <c r="E8" i="6"/>
  <c r="E9" i="6"/>
  <c r="E10" i="6"/>
  <c r="E11" i="6"/>
  <c r="E12" i="6"/>
  <c r="E13" i="6"/>
  <c r="E4" i="6"/>
  <c r="D5" i="6"/>
  <c r="D6" i="6"/>
  <c r="D7" i="6"/>
  <c r="D8" i="6"/>
  <c r="D9" i="6"/>
  <c r="D10" i="6"/>
  <c r="D11" i="6"/>
  <c r="D12" i="6"/>
  <c r="D13" i="6"/>
  <c r="D4" i="6"/>
  <c r="F4" i="10"/>
  <c r="G5" i="10"/>
  <c r="G12" i="10"/>
  <c r="G18" i="10"/>
  <c r="G15" i="10"/>
  <c r="G13" i="10"/>
  <c r="G10" i="10"/>
  <c r="G7" i="10"/>
  <c r="G8" i="10"/>
  <c r="G9" i="10"/>
  <c r="G6" i="10"/>
  <c r="G16" i="10"/>
  <c r="G19" i="10"/>
  <c r="G17" i="10"/>
  <c r="G14" i="10"/>
  <c r="G11" i="10"/>
  <c r="G4" i="10"/>
  <c r="E2" i="11" l="1"/>
  <c r="K2" i="11"/>
  <c r="E3" i="11"/>
  <c r="K3" i="11"/>
  <c r="E4" i="11"/>
  <c r="K4" i="11"/>
  <c r="E5" i="11"/>
  <c r="K5" i="11"/>
  <c r="E6" i="11"/>
  <c r="K6" i="11"/>
  <c r="E7" i="11"/>
  <c r="K7" i="11"/>
  <c r="E8" i="11"/>
  <c r="K8" i="11"/>
  <c r="E9" i="11"/>
  <c r="K9" i="11"/>
  <c r="E10" i="11"/>
  <c r="K10" i="11"/>
  <c r="E11" i="11"/>
  <c r="H5" i="12" s="1"/>
  <c r="K11" i="11"/>
  <c r="D10" i="12" s="1"/>
  <c r="E12" i="11"/>
  <c r="K12" i="11"/>
  <c r="E13" i="11"/>
  <c r="K13" i="11"/>
  <c r="E14" i="11"/>
  <c r="K14" i="11"/>
  <c r="E15" i="11"/>
  <c r="K15" i="11"/>
  <c r="E16" i="11"/>
  <c r="K16" i="11"/>
  <c r="E17" i="11"/>
  <c r="K17" i="11"/>
  <c r="E18" i="11"/>
  <c r="K18" i="11"/>
  <c r="E19" i="11"/>
  <c r="K19" i="11"/>
  <c r="E20" i="11"/>
  <c r="K20" i="11"/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</calcChain>
</file>

<file path=xl/sharedStrings.xml><?xml version="1.0" encoding="utf-8"?>
<sst xmlns="http://schemas.openxmlformats.org/spreadsheetml/2006/main" count="439" uniqueCount="290">
  <si>
    <t>근무년수별 상여금 지급내역</t>
    <phoneticPr fontId="5" type="noConversion"/>
  </si>
  <si>
    <t>장은정</t>
    <phoneticPr fontId="5" type="noConversion"/>
  </si>
  <si>
    <t>이경희</t>
    <phoneticPr fontId="5" type="noConversion"/>
  </si>
  <si>
    <t>장정희</t>
    <phoneticPr fontId="5" type="noConversion"/>
  </si>
  <si>
    <t>김영주</t>
    <phoneticPr fontId="5" type="noConversion"/>
  </si>
  <si>
    <t>이정진</t>
    <phoneticPr fontId="5" type="noConversion"/>
  </si>
  <si>
    <t>이명선</t>
    <phoneticPr fontId="5" type="noConversion"/>
  </si>
  <si>
    <t>김영주</t>
    <phoneticPr fontId="4" type="noConversion"/>
  </si>
  <si>
    <t>유희열</t>
    <phoneticPr fontId="4" type="noConversion"/>
  </si>
  <si>
    <t>유재석</t>
    <phoneticPr fontId="4" type="noConversion"/>
  </si>
  <si>
    <t>630514-2626014</t>
  </si>
  <si>
    <t>강만호</t>
    <phoneticPr fontId="4" type="noConversion"/>
  </si>
  <si>
    <t>690210-2401016</t>
  </si>
  <si>
    <t>하동철</t>
    <phoneticPr fontId="4" type="noConversion"/>
  </si>
  <si>
    <t>이준희</t>
    <phoneticPr fontId="4" type="noConversion"/>
  </si>
  <si>
    <t>600214-1000413</t>
  </si>
  <si>
    <t>오나연</t>
    <phoneticPr fontId="4" type="noConversion"/>
  </si>
  <si>
    <t>김리현</t>
    <phoneticPr fontId="4" type="noConversion"/>
  </si>
  <si>
    <t>박철</t>
    <phoneticPr fontId="4" type="noConversion"/>
  </si>
  <si>
    <t>590523-1674223</t>
  </si>
  <si>
    <t>주중원</t>
    <phoneticPr fontId="4" type="noConversion"/>
  </si>
  <si>
    <t>630126-1475314</t>
  </si>
  <si>
    <t>태이령</t>
    <phoneticPr fontId="4" type="noConversion"/>
  </si>
  <si>
    <t>701124-1543716</t>
  </si>
  <si>
    <t>태공실</t>
    <phoneticPr fontId="4" type="noConversion"/>
  </si>
  <si>
    <t>강채민</t>
    <phoneticPr fontId="4" type="noConversion"/>
  </si>
  <si>
    <t>이예원</t>
    <phoneticPr fontId="4" type="noConversion"/>
  </si>
  <si>
    <t>700422-2143714</t>
  </si>
  <si>
    <t>이예준</t>
    <phoneticPr fontId="4" type="noConversion"/>
  </si>
  <si>
    <t>701105-2055219</t>
  </si>
  <si>
    <t>임정근</t>
    <phoneticPr fontId="4" type="noConversion"/>
  </si>
  <si>
    <t>710922-2643110</t>
  </si>
  <si>
    <t>성명</t>
    <phoneticPr fontId="4" type="noConversion"/>
  </si>
  <si>
    <t>근무년수</t>
    <phoneticPr fontId="4" type="noConversion"/>
  </si>
  <si>
    <t>기본급</t>
    <phoneticPr fontId="4" type="noConversion"/>
  </si>
  <si>
    <t>상여금비율</t>
    <phoneticPr fontId="4" type="noConversion"/>
  </si>
  <si>
    <t>날짜</t>
    <phoneticPr fontId="4" type="noConversion"/>
  </si>
  <si>
    <t>소재지</t>
  </si>
  <si>
    <t>지목</t>
    <phoneticPr fontId="12" type="noConversion"/>
  </si>
  <si>
    <t>면적</t>
  </si>
  <si>
    <t>면적</t>
    <phoneticPr fontId="12" type="noConversion"/>
  </si>
  <si>
    <t>실면적</t>
  </si>
  <si>
    <t>08-대</t>
  </si>
  <si>
    <t>14-도로</t>
  </si>
  <si>
    <t>09-공장용지</t>
  </si>
  <si>
    <t>19-유지</t>
  </si>
  <si>
    <t>01-전</t>
  </si>
  <si>
    <t>18-구거</t>
  </si>
  <si>
    <t>28-잡종지</t>
  </si>
  <si>
    <t>연번</t>
    <phoneticPr fontId="12" type="noConversion"/>
  </si>
  <si>
    <t>소재지</t>
    <phoneticPr fontId="12" type="noConversion"/>
  </si>
  <si>
    <t>지목</t>
  </si>
  <si>
    <t>소유자명</t>
  </si>
  <si>
    <t>소유권변동원인</t>
  </si>
  <si>
    <t>소유권변동일자</t>
  </si>
  <si>
    <t>03-소유권이전</t>
  </si>
  <si>
    <t>07-성명(명칭)경정</t>
  </si>
  <si>
    <t>공유재산 현황</t>
    <phoneticPr fontId="4" type="noConversion"/>
  </si>
  <si>
    <t>서울특별시 강남구 역삼동 276-45</t>
    <phoneticPr fontId="4" type="noConversion"/>
  </si>
  <si>
    <t>서울특별시 강북구 미아동 277-9</t>
    <phoneticPr fontId="4" type="noConversion"/>
  </si>
  <si>
    <t>서울특별시 서초구 양재2동 276-4</t>
    <phoneticPr fontId="4" type="noConversion"/>
  </si>
  <si>
    <t>서울특별시 영등포구 여의도동 271-69</t>
    <phoneticPr fontId="4" type="noConversion"/>
  </si>
  <si>
    <t>서울특별시 영등포구 여의도동 271-69</t>
    <phoneticPr fontId="4" type="noConversion"/>
  </si>
  <si>
    <t>서울특별시 강남구 역삼동 276-45</t>
    <phoneticPr fontId="4" type="noConversion"/>
  </si>
  <si>
    <t>서울특별시 강북구 미아동 277-9</t>
    <phoneticPr fontId="4" type="noConversion"/>
  </si>
  <si>
    <t>[상여금 지급기준표]</t>
    <phoneticPr fontId="5" type="noConversion"/>
  </si>
  <si>
    <t>611105-1332523</t>
  </si>
  <si>
    <t>730307-2921514</t>
  </si>
  <si>
    <t>541104-1456017</t>
  </si>
  <si>
    <t>650309-1644411</t>
  </si>
  <si>
    <t>서울특별시 서대문구 연희동 271-103</t>
    <phoneticPr fontId="4" type="noConversion"/>
  </si>
  <si>
    <t>서울특별시 종로구 종로1가 271-109</t>
    <phoneticPr fontId="4" type="noConversion"/>
  </si>
  <si>
    <t>서울특별시 서초구 양재1동 276-6</t>
    <phoneticPr fontId="4" type="noConversion"/>
  </si>
  <si>
    <t>서울특별시 구로구 신도림동 777-20</t>
    <phoneticPr fontId="4" type="noConversion"/>
  </si>
  <si>
    <t>서울특별시 강남구 청담동 276-55</t>
    <phoneticPr fontId="4" type="noConversion"/>
  </si>
  <si>
    <t>서울특별시 중랑구 면목동 276-66</t>
    <phoneticPr fontId="4" type="noConversion"/>
  </si>
  <si>
    <t>영등포구</t>
    <phoneticPr fontId="4" type="noConversion"/>
  </si>
  <si>
    <t>서대문구</t>
    <phoneticPr fontId="4" type="noConversion"/>
  </si>
  <si>
    <t>종로구</t>
    <phoneticPr fontId="4" type="noConversion"/>
  </si>
  <si>
    <t>서초구</t>
    <phoneticPr fontId="4" type="noConversion"/>
  </si>
  <si>
    <t>구로구</t>
    <phoneticPr fontId="4" type="noConversion"/>
  </si>
  <si>
    <t>강남구</t>
    <phoneticPr fontId="4" type="noConversion"/>
  </si>
  <si>
    <t>중랑구</t>
    <phoneticPr fontId="4" type="noConversion"/>
  </si>
  <si>
    <t>강북구</t>
    <phoneticPr fontId="4" type="noConversion"/>
  </si>
  <si>
    <t>서울특별시 서대문구 연희동 271-103</t>
    <phoneticPr fontId="4" type="noConversion"/>
  </si>
  <si>
    <t>서울특별시 종로구 종로1가 271-109</t>
    <phoneticPr fontId="4" type="noConversion"/>
  </si>
  <si>
    <t>서울특별시 구로구 신도림동 777-20</t>
    <phoneticPr fontId="4" type="noConversion"/>
  </si>
  <si>
    <t>서울특별시 강남구 청담동 276-55</t>
    <phoneticPr fontId="4" type="noConversion"/>
  </si>
  <si>
    <t>서울특별시 서초구 양재1동 276-6</t>
    <phoneticPr fontId="4" type="noConversion"/>
  </si>
  <si>
    <t>서울특별시 중랑구 면목동 276-66</t>
    <phoneticPr fontId="4" type="noConversion"/>
  </si>
  <si>
    <t>서초구 모범 음식점</t>
    <phoneticPr fontId="4" type="noConversion"/>
  </si>
  <si>
    <t>소재지</t>
    <phoneticPr fontId="4" type="noConversion"/>
  </si>
  <si>
    <t>전화번호</t>
    <phoneticPr fontId="4" type="noConversion"/>
  </si>
  <si>
    <t>업태</t>
    <phoneticPr fontId="4" type="noConversion"/>
  </si>
  <si>
    <t>주취급음식</t>
    <phoneticPr fontId="4" type="noConversion"/>
  </si>
  <si>
    <t>동이름</t>
    <phoneticPr fontId="4" type="noConversion"/>
  </si>
  <si>
    <t>반포동 105 - 1 (지상2층)</t>
  </si>
  <si>
    <t>02-536-8820</t>
  </si>
  <si>
    <t>중국식</t>
  </si>
  <si>
    <t>중국요리</t>
  </si>
  <si>
    <t>반포동 50 - 5</t>
  </si>
  <si>
    <t>02-595-8516</t>
  </si>
  <si>
    <t>한식</t>
  </si>
  <si>
    <t>보쌈</t>
  </si>
  <si>
    <t>방배동 1001 - 9 1층</t>
  </si>
  <si>
    <t>민어탕</t>
  </si>
  <si>
    <t>방배동 1019 - 1</t>
  </si>
  <si>
    <t>02-586-2365</t>
  </si>
  <si>
    <t>분식</t>
  </si>
  <si>
    <t>칼국수</t>
  </si>
  <si>
    <t>서초동 1308 - 15 1,2층</t>
  </si>
  <si>
    <t>02-3482-2090</t>
  </si>
  <si>
    <t>삼겹살</t>
  </si>
  <si>
    <t>서초동 1316 - 28 지상1층</t>
  </si>
  <si>
    <t>02-3482-0410</t>
  </si>
  <si>
    <t>짜장면,짬뽕</t>
  </si>
  <si>
    <t>서초동 1316 - 29 타임빌딩 601호</t>
  </si>
  <si>
    <t>02-534-5300</t>
  </si>
  <si>
    <t>노랑정식</t>
  </si>
  <si>
    <t>양재동 289 - 8 ,2층</t>
  </si>
  <si>
    <t>02-573-1733</t>
  </si>
  <si>
    <t>찹쌀순대</t>
  </si>
  <si>
    <t>양재동 291 - 16 1층</t>
  </si>
  <si>
    <t>생선회</t>
  </si>
  <si>
    <t>우면동 64 - 2 201호</t>
  </si>
  <si>
    <t>원지동 10 - 16 서울만남의광장휴게소 한식당</t>
  </si>
  <si>
    <t>02-578-3372</t>
  </si>
  <si>
    <t>국밥, 찌개</t>
  </si>
  <si>
    <t>잠원동 15 - 10 라성빌딩 1층, 2층</t>
  </si>
  <si>
    <t>02-517-4552</t>
  </si>
  <si>
    <t>자장면</t>
  </si>
  <si>
    <t>잠원동 17 - 1 2,3,4,5</t>
  </si>
  <si>
    <t>02-540-6331</t>
  </si>
  <si>
    <t>남도요리</t>
  </si>
  <si>
    <t>서초동 1713-4</t>
  </si>
  <si>
    <t>02-596-3770</t>
  </si>
  <si>
    <t>갈비탕,냉면</t>
  </si>
  <si>
    <t>신원동 195-18, 1층</t>
  </si>
  <si>
    <t>02-572-9822</t>
  </si>
  <si>
    <t>신원동 270-10</t>
  </si>
  <si>
    <t>02-579-9292</t>
  </si>
  <si>
    <t>한우생등심</t>
  </si>
  <si>
    <t>수식</t>
    <phoneticPr fontId="4" type="noConversion"/>
  </si>
  <si>
    <t>세종정부청사</t>
    <phoneticPr fontId="4" type="noConversion"/>
  </si>
  <si>
    <t>과천정부청사</t>
    <phoneticPr fontId="4" type="noConversion"/>
  </si>
  <si>
    <t>광화문정부청사</t>
    <phoneticPr fontId="4" type="noConversion"/>
  </si>
  <si>
    <t>대전정부청사</t>
    <phoneticPr fontId="4" type="noConversion"/>
  </si>
  <si>
    <t>천안(우정공무원교육원)</t>
    <phoneticPr fontId="4" type="noConversion"/>
  </si>
  <si>
    <t>일산(법원굥무원교육원)</t>
    <phoneticPr fontId="4" type="noConversion"/>
  </si>
  <si>
    <t>진천(국가인재개발원)</t>
    <phoneticPr fontId="4" type="noConversion"/>
  </si>
  <si>
    <t>용인(법무연수원)</t>
    <phoneticPr fontId="4" type="noConversion"/>
  </si>
  <si>
    <t>도작치</t>
    <phoneticPr fontId="4" type="noConversion"/>
  </si>
  <si>
    <t>출발지</t>
    <phoneticPr fontId="4" type="noConversion"/>
  </si>
  <si>
    <t>성명</t>
    <phoneticPr fontId="4" type="noConversion"/>
  </si>
  <si>
    <t>출발지</t>
    <phoneticPr fontId="4" type="noConversion"/>
  </si>
  <si>
    <t>도착지</t>
    <phoneticPr fontId="4" type="noConversion"/>
  </si>
  <si>
    <t>최서윤</t>
    <phoneticPr fontId="4" type="noConversion"/>
  </si>
  <si>
    <t>송명은</t>
    <phoneticPr fontId="4" type="noConversion"/>
  </si>
  <si>
    <t>구분</t>
    <phoneticPr fontId="4" type="noConversion"/>
  </si>
  <si>
    <t>자가용</t>
    <phoneticPr fontId="4" type="noConversion"/>
  </si>
  <si>
    <t>양재1동</t>
    <phoneticPr fontId="4" type="noConversion"/>
  </si>
  <si>
    <t>서울</t>
    <phoneticPr fontId="4" type="noConversion"/>
  </si>
  <si>
    <t>750517-1765543</t>
    <phoneticPr fontId="4" type="noConversion"/>
  </si>
  <si>
    <t>김진곤</t>
    <phoneticPr fontId="4" type="noConversion"/>
  </si>
  <si>
    <t>개인</t>
    <phoneticPr fontId="4" type="noConversion"/>
  </si>
  <si>
    <t>염곡동</t>
    <phoneticPr fontId="4" type="noConversion"/>
  </si>
  <si>
    <t>김예진</t>
    <phoneticPr fontId="4" type="noConversion"/>
  </si>
  <si>
    <t>우면동</t>
    <phoneticPr fontId="4" type="noConversion"/>
  </si>
  <si>
    <t>윤현진</t>
    <phoneticPr fontId="4" type="noConversion"/>
  </si>
  <si>
    <t>개인</t>
    <phoneticPr fontId="4" type="noConversion"/>
  </si>
  <si>
    <t>윤현서</t>
    <phoneticPr fontId="4" type="noConversion"/>
  </si>
  <si>
    <t>영업용</t>
    <phoneticPr fontId="4" type="noConversion"/>
  </si>
  <si>
    <t>방배동</t>
    <phoneticPr fontId="4" type="noConversion"/>
  </si>
  <si>
    <t>110111-3429345</t>
    <phoneticPr fontId="4" type="noConversion"/>
  </si>
  <si>
    <t>수성전자㈜</t>
    <phoneticPr fontId="4" type="noConversion"/>
  </si>
  <si>
    <t>법인</t>
    <phoneticPr fontId="4" type="noConversion"/>
  </si>
  <si>
    <t>서초구</t>
    <phoneticPr fontId="4" type="noConversion"/>
  </si>
  <si>
    <t>서울</t>
    <phoneticPr fontId="4" type="noConversion"/>
  </si>
  <si>
    <t>김명식</t>
    <phoneticPr fontId="4" type="noConversion"/>
  </si>
  <si>
    <t>양재2동</t>
    <phoneticPr fontId="4" type="noConversion"/>
  </si>
  <si>
    <t>화성기계</t>
    <phoneticPr fontId="4" type="noConversion"/>
  </si>
  <si>
    <t>잠원동</t>
    <phoneticPr fontId="4" type="noConversion"/>
  </si>
  <si>
    <t>이도은</t>
    <phoneticPr fontId="4" type="noConversion"/>
  </si>
  <si>
    <t>잠원동</t>
    <phoneticPr fontId="4" type="noConversion"/>
  </si>
  <si>
    <t>박유찬</t>
    <phoneticPr fontId="4" type="noConversion"/>
  </si>
  <si>
    <t>110111-3459123</t>
    <phoneticPr fontId="4" type="noConversion"/>
  </si>
  <si>
    <t>책임져교육㈜</t>
    <phoneticPr fontId="4" type="noConversion"/>
  </si>
  <si>
    <t>반포본동</t>
    <phoneticPr fontId="4" type="noConversion"/>
  </si>
  <si>
    <t>박다겸</t>
    <phoneticPr fontId="4" type="noConversion"/>
  </si>
  <si>
    <t>자가용</t>
    <phoneticPr fontId="4" type="noConversion"/>
  </si>
  <si>
    <t>반포동</t>
    <phoneticPr fontId="4" type="noConversion"/>
  </si>
  <si>
    <t>김리현</t>
    <phoneticPr fontId="4" type="noConversion"/>
  </si>
  <si>
    <t>서초동</t>
    <phoneticPr fontId="4" type="noConversion"/>
  </si>
  <si>
    <t>김애정</t>
    <phoneticPr fontId="4" type="noConversion"/>
  </si>
  <si>
    <t>김현주</t>
    <phoneticPr fontId="4" type="noConversion"/>
  </si>
  <si>
    <t>박수옥</t>
    <phoneticPr fontId="4" type="noConversion"/>
  </si>
  <si>
    <t>양재1동</t>
    <phoneticPr fontId="4" type="noConversion"/>
  </si>
  <si>
    <t>110111-3469765</t>
    <phoneticPr fontId="4" type="noConversion"/>
  </si>
  <si>
    <t>햇빛찬란㈜</t>
    <phoneticPr fontId="4" type="noConversion"/>
  </si>
  <si>
    <t>610715-1938618</t>
  </si>
  <si>
    <t>이인아</t>
    <phoneticPr fontId="5" type="noConversion"/>
  </si>
  <si>
    <t>811104-2123456</t>
    <phoneticPr fontId="4" type="noConversion"/>
  </si>
  <si>
    <t>소재지</t>
    <phoneticPr fontId="4" type="noConversion"/>
  </si>
  <si>
    <t>용도</t>
    <phoneticPr fontId="4" type="noConversion"/>
  </si>
  <si>
    <t>차량번호</t>
    <phoneticPr fontId="5" type="noConversion"/>
  </si>
  <si>
    <t>동</t>
    <phoneticPr fontId="4" type="noConversion"/>
  </si>
  <si>
    <t>구</t>
    <phoneticPr fontId="4" type="noConversion"/>
  </si>
  <si>
    <t>시</t>
    <phoneticPr fontId="4" type="noConversion"/>
  </si>
  <si>
    <t>생년월일
(법인등록번호)</t>
    <phoneticPr fontId="4" type="noConversion"/>
  </si>
  <si>
    <t>주민등록번호
(법인명)</t>
    <phoneticPr fontId="5" type="noConversion"/>
  </si>
  <si>
    <t>성명(법인명)</t>
    <phoneticPr fontId="5" type="noConversion"/>
  </si>
  <si>
    <t>구분</t>
    <phoneticPr fontId="4" type="noConversion"/>
  </si>
  <si>
    <t>일련번호</t>
    <phoneticPr fontId="5" type="noConversion"/>
  </si>
  <si>
    <t>결정사유</t>
    <phoneticPr fontId="5" type="noConversion"/>
  </si>
  <si>
    <t>70/1000</t>
    <phoneticPr fontId="5" type="noConversion"/>
  </si>
  <si>
    <t>비과세 또는 감면세액</t>
    <phoneticPr fontId="5" type="noConversion"/>
  </si>
  <si>
    <t>감면세율</t>
    <phoneticPr fontId="5" type="noConversion"/>
  </si>
  <si>
    <t>산출세액</t>
    <phoneticPr fontId="5" type="noConversion"/>
  </si>
  <si>
    <t>취득세율</t>
    <phoneticPr fontId="5" type="noConversion"/>
  </si>
  <si>
    <t>과세표준</t>
    <phoneticPr fontId="5" type="noConversion"/>
  </si>
  <si>
    <t>배기량</t>
    <phoneticPr fontId="5" type="noConversion"/>
  </si>
  <si>
    <t>차량번호</t>
    <phoneticPr fontId="5" type="noConversion"/>
  </si>
  <si>
    <t>용도</t>
    <phoneticPr fontId="5" type="noConversion"/>
  </si>
  <si>
    <t>소재지</t>
    <phoneticPr fontId="5" type="noConversion"/>
  </si>
  <si>
    <t>취득 또는 등기·
등록의 표시</t>
    <phoneticPr fontId="5" type="noConversion"/>
  </si>
  <si>
    <t>등록</t>
    <phoneticPr fontId="4" type="noConversion"/>
  </si>
  <si>
    <t>취득 또는 등기·
등록목적</t>
    <phoneticPr fontId="5" type="noConversion"/>
  </si>
  <si>
    <t>주소(소재지)</t>
    <phoneticPr fontId="5" type="noConversion"/>
  </si>
  <si>
    <t>생년월일
(법인등록번호)</t>
    <phoneticPr fontId="5" type="noConversion"/>
  </si>
  <si>
    <t>신 청 인</t>
    <phoneticPr fontId="5" type="noConversion"/>
  </si>
  <si>
    <t xml:space="preserve">  </t>
    <phoneticPr fontId="5" type="noConversion"/>
  </si>
  <si>
    <t>취득세  비과세(감면) 확인</t>
    <phoneticPr fontId="5" type="noConversion"/>
  </si>
  <si>
    <t>[별지제8호서식]</t>
    <phoneticPr fontId="5" type="noConversion"/>
  </si>
  <si>
    <t>[2019년 문서수발비용]</t>
    <phoneticPr fontId="4" type="noConversion"/>
  </si>
  <si>
    <t>비용</t>
    <phoneticPr fontId="4" type="noConversion"/>
  </si>
  <si>
    <t>키워드 광고 매출 현황</t>
    <phoneticPr fontId="4" type="noConversion"/>
  </si>
  <si>
    <t>[매출 구간]</t>
    <phoneticPr fontId="4" type="noConversion"/>
  </si>
  <si>
    <t>날짜</t>
    <phoneticPr fontId="4" type="noConversion"/>
  </si>
  <si>
    <t>광고주</t>
    <phoneticPr fontId="4" type="noConversion"/>
  </si>
  <si>
    <t>매출</t>
    <phoneticPr fontId="4" type="noConversion"/>
  </si>
  <si>
    <t>담당자</t>
    <phoneticPr fontId="4" type="noConversion"/>
  </si>
  <si>
    <t>매출구간</t>
    <phoneticPr fontId="4" type="noConversion"/>
  </si>
  <si>
    <t>구간금액</t>
    <phoneticPr fontId="4" type="noConversion"/>
  </si>
  <si>
    <t>매출금액</t>
    <phoneticPr fontId="4" type="noConversion"/>
  </si>
  <si>
    <t>구간</t>
    <phoneticPr fontId="4" type="noConversion"/>
  </si>
  <si>
    <t>이예원</t>
    <phoneticPr fontId="4" type="noConversion"/>
  </si>
  <si>
    <t>김영미</t>
    <phoneticPr fontId="4" type="noConversion"/>
  </si>
  <si>
    <t>십만원 미만</t>
    <phoneticPr fontId="4" type="noConversion"/>
  </si>
  <si>
    <t>1구간</t>
    <phoneticPr fontId="4" type="noConversion"/>
  </si>
  <si>
    <t>이혜정</t>
    <phoneticPr fontId="4" type="noConversion"/>
  </si>
  <si>
    <t>십만원 이상 ~ 오십만원 미만</t>
    <phoneticPr fontId="4" type="noConversion"/>
  </si>
  <si>
    <t>2구간</t>
  </si>
  <si>
    <t>황신혜</t>
    <phoneticPr fontId="4" type="noConversion"/>
  </si>
  <si>
    <t>고세은</t>
    <phoneticPr fontId="4" type="noConversion"/>
  </si>
  <si>
    <t>오십만원 이상~ 백만원 이하</t>
    <phoneticPr fontId="4" type="noConversion"/>
  </si>
  <si>
    <t>3구간</t>
  </si>
  <si>
    <t>최지우</t>
    <phoneticPr fontId="4" type="noConversion"/>
  </si>
  <si>
    <t>고인화</t>
    <phoneticPr fontId="4" type="noConversion"/>
  </si>
  <si>
    <t>백만원 이상 ~ 이백만원 이하</t>
    <phoneticPr fontId="4" type="noConversion"/>
  </si>
  <si>
    <t>4구간</t>
  </si>
  <si>
    <t>김지인</t>
    <phoneticPr fontId="4" type="noConversion"/>
  </si>
  <si>
    <t>송명숙</t>
    <phoneticPr fontId="4" type="noConversion"/>
  </si>
  <si>
    <t>이백만원 이상</t>
    <phoneticPr fontId="4" type="noConversion"/>
  </si>
  <si>
    <t>5구간</t>
    <phoneticPr fontId="4" type="noConversion"/>
  </si>
  <si>
    <t>임순애</t>
    <phoneticPr fontId="4" type="noConversion"/>
  </si>
  <si>
    <t>진영록</t>
    <phoneticPr fontId="4" type="noConversion"/>
  </si>
  <si>
    <t>김영주</t>
    <phoneticPr fontId="4" type="noConversion"/>
  </si>
  <si>
    <t>장서윤</t>
    <phoneticPr fontId="4" type="noConversion"/>
  </si>
  <si>
    <t>오나연</t>
    <phoneticPr fontId="4" type="noConversion"/>
  </si>
  <si>
    <t>김영미</t>
    <phoneticPr fontId="4" type="noConversion"/>
  </si>
  <si>
    <t>신다겸</t>
    <phoneticPr fontId="4" type="noConversion"/>
  </si>
  <si>
    <t>이승주</t>
    <phoneticPr fontId="4" type="noConversion"/>
  </si>
  <si>
    <t>오영숙</t>
    <phoneticPr fontId="4" type="noConversion"/>
  </si>
  <si>
    <t>이범수</t>
    <phoneticPr fontId="4" type="noConversion"/>
  </si>
  <si>
    <t>김융</t>
    <phoneticPr fontId="4" type="noConversion"/>
  </si>
  <si>
    <t>복은빈</t>
    <phoneticPr fontId="4" type="noConversion"/>
  </si>
  <si>
    <t>김리현</t>
    <phoneticPr fontId="4" type="noConversion"/>
  </si>
  <si>
    <t>김효순</t>
    <phoneticPr fontId="4" type="noConversion"/>
  </si>
  <si>
    <t>배은혜</t>
    <phoneticPr fontId="4" type="noConversion"/>
  </si>
  <si>
    <t>과천정부청사</t>
    <phoneticPr fontId="4" type="noConversion"/>
  </si>
  <si>
    <t>세종정부청사</t>
    <phoneticPr fontId="4" type="noConversion"/>
  </si>
  <si>
    <t>광화문정부청사</t>
    <phoneticPr fontId="4" type="noConversion"/>
  </si>
  <si>
    <t>대전정부청사</t>
    <phoneticPr fontId="4" type="noConversion"/>
  </si>
  <si>
    <t>진천(국가인재개발원)</t>
    <phoneticPr fontId="4" type="noConversion"/>
  </si>
  <si>
    <t>대전정부청사</t>
    <phoneticPr fontId="4" type="noConversion"/>
  </si>
  <si>
    <t>천안(우정공무원교육원)</t>
    <phoneticPr fontId="4" type="noConversion"/>
  </si>
  <si>
    <t>광화문정부청사</t>
    <phoneticPr fontId="4" type="noConversion"/>
  </si>
  <si>
    <t>과천정부청사</t>
    <phoneticPr fontId="4" type="noConversion"/>
  </si>
  <si>
    <t>용인(법무연수원)</t>
    <phoneticPr fontId="4" type="noConversion"/>
  </si>
  <si>
    <t>김명식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</si>
</sst>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.0_);[Red]\(#,##0.0\)"/>
    <numFmt numFmtId="177" formatCode="#,##0_ 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0.5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u/>
      <sz val="11"/>
      <color indexed="12"/>
      <name val="돋움"/>
      <family val="3"/>
      <charset val="129"/>
    </font>
    <font>
      <b/>
      <sz val="20"/>
      <name val="굴림체"/>
      <family val="3"/>
      <charset val="129"/>
    </font>
    <font>
      <sz val="11"/>
      <name val="굴림체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1FFE6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13" fillId="0" borderId="0">
      <alignment vertical="center"/>
    </xf>
    <xf numFmtId="0" fontId="2" fillId="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>
      <alignment vertical="center"/>
    </xf>
    <xf numFmtId="0" fontId="6" fillId="0" borderId="0" xfId="4" applyFont="1"/>
    <xf numFmtId="0" fontId="7" fillId="0" borderId="0" xfId="0" applyFont="1">
      <alignment vertical="center"/>
    </xf>
    <xf numFmtId="0" fontId="8" fillId="0" borderId="0" xfId="5" applyFont="1" applyBorder="1" applyAlignment="1">
      <alignment horizontal="center"/>
    </xf>
    <xf numFmtId="0" fontId="9" fillId="0" borderId="0" xfId="5" applyFont="1" applyAlignment="1"/>
    <xf numFmtId="0" fontId="9" fillId="0" borderId="1" xfId="5" applyFont="1" applyBorder="1" applyAlignment="1">
      <alignment horizontal="center"/>
    </xf>
    <xf numFmtId="3" fontId="9" fillId="0" borderId="1" xfId="5" applyNumberFormat="1" applyFont="1" applyBorder="1" applyAlignment="1">
      <alignment horizontal="center"/>
    </xf>
    <xf numFmtId="41" fontId="9" fillId="0" borderId="1" xfId="1" applyFont="1" applyBorder="1" applyAlignment="1">
      <alignment horizontal="center"/>
    </xf>
    <xf numFmtId="9" fontId="9" fillId="0" borderId="1" xfId="2" applyFont="1" applyBorder="1" applyAlignment="1"/>
    <xf numFmtId="9" fontId="9" fillId="0" borderId="1" xfId="5" applyNumberFormat="1" applyFont="1" applyBorder="1" applyAlignment="1">
      <alignment horizontal="center"/>
    </xf>
    <xf numFmtId="0" fontId="11" fillId="3" borderId="3" xfId="6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4" borderId="3" xfId="7" applyFont="1" applyFill="1" applyBorder="1" applyAlignment="1">
      <alignment horizontal="center" vertical="center" shrinkToFit="1"/>
    </xf>
    <xf numFmtId="0" fontId="14" fillId="0" borderId="3" xfId="7" applyFont="1" applyBorder="1">
      <alignment vertical="center"/>
    </xf>
    <xf numFmtId="0" fontId="7" fillId="0" borderId="3" xfId="7" applyFont="1" applyFill="1" applyBorder="1">
      <alignment vertical="center"/>
    </xf>
    <xf numFmtId="0" fontId="7" fillId="0" borderId="3" xfId="7" applyFont="1" applyBorder="1">
      <alignment vertical="center"/>
    </xf>
    <xf numFmtId="0" fontId="7" fillId="5" borderId="3" xfId="7" applyFont="1" applyFill="1" applyBorder="1">
      <alignment vertical="center"/>
    </xf>
    <xf numFmtId="41" fontId="7" fillId="0" borderId="3" xfId="1" applyFont="1" applyFill="1" applyBorder="1">
      <alignment vertical="center"/>
    </xf>
    <xf numFmtId="0" fontId="14" fillId="0" borderId="5" xfId="7" applyFont="1" applyFill="1" applyBorder="1">
      <alignment vertical="center"/>
    </xf>
    <xf numFmtId="0" fontId="14" fillId="0" borderId="5" xfId="7" applyFont="1" applyBorder="1">
      <alignment vertical="center"/>
    </xf>
    <xf numFmtId="0" fontId="14" fillId="4" borderId="4" xfId="7" applyFont="1" applyFill="1" applyBorder="1" applyAlignment="1">
      <alignment horizontal="center" vertical="center" shrinkToFit="1"/>
    </xf>
    <xf numFmtId="176" fontId="14" fillId="4" borderId="4" xfId="7" applyNumberFormat="1" applyFont="1" applyFill="1" applyBorder="1" applyAlignment="1">
      <alignment horizontal="center" vertical="center" shrinkToFit="1"/>
    </xf>
    <xf numFmtId="176" fontId="14" fillId="0" borderId="7" xfId="7" applyNumberFormat="1" applyFont="1" applyBorder="1">
      <alignment vertical="center"/>
    </xf>
    <xf numFmtId="176" fontId="14" fillId="0" borderId="8" xfId="7" applyNumberFormat="1" applyFont="1" applyBorder="1">
      <alignment vertical="center"/>
    </xf>
    <xf numFmtId="176" fontId="14" fillId="0" borderId="9" xfId="7" applyNumberFormat="1" applyFont="1" applyBorder="1">
      <alignment vertical="center"/>
    </xf>
    <xf numFmtId="0" fontId="14" fillId="0" borderId="10" xfId="7" applyFont="1" applyBorder="1">
      <alignment vertical="center"/>
    </xf>
    <xf numFmtId="0" fontId="14" fillId="0" borderId="11" xfId="7" applyFont="1" applyBorder="1">
      <alignment vertical="center"/>
    </xf>
    <xf numFmtId="0" fontId="14" fillId="0" borderId="12" xfId="7" applyFont="1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 applyAlignment="1">
      <alignment horizontal="center"/>
    </xf>
    <xf numFmtId="0" fontId="16" fillId="0" borderId="0" xfId="0" quotePrefix="1" applyFont="1" applyFill="1" applyBorder="1" applyAlignment="1"/>
    <xf numFmtId="0" fontId="17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14" fillId="0" borderId="3" xfId="7" applyFont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3" borderId="5" xfId="6" applyFont="1" applyFill="1" applyBorder="1" applyAlignment="1">
      <alignment horizontal="center" vertical="center"/>
    </xf>
    <xf numFmtId="14" fontId="0" fillId="0" borderId="5" xfId="0" applyNumberFormat="1" applyBorder="1">
      <alignment vertical="center"/>
    </xf>
    <xf numFmtId="0" fontId="10" fillId="8" borderId="0" xfId="3" applyFont="1" applyFill="1" applyBorder="1" applyAlignment="1">
      <alignment horizontal="center" vertical="center"/>
    </xf>
    <xf numFmtId="0" fontId="10" fillId="0" borderId="0" xfId="3" applyFont="1" applyFill="1" applyBorder="1" applyAlignment="1"/>
    <xf numFmtId="0" fontId="6" fillId="7" borderId="13" xfId="6" applyFont="1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8" borderId="3" xfId="0" applyFill="1" applyBorder="1">
      <alignment vertical="center"/>
    </xf>
    <xf numFmtId="41" fontId="0" fillId="0" borderId="3" xfId="1" applyFont="1" applyBorder="1">
      <alignment vertical="center"/>
    </xf>
    <xf numFmtId="0" fontId="0" fillId="0" borderId="3" xfId="0" applyBorder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14" fontId="19" fillId="0" borderId="3" xfId="9" applyNumberFormat="1" applyFont="1" applyFill="1" applyBorder="1" applyAlignment="1">
      <alignment horizontal="center" vertical="center"/>
    </xf>
    <xf numFmtId="41" fontId="19" fillId="0" borderId="3" xfId="9" applyNumberFormat="1" applyFont="1" applyFill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10" fillId="7" borderId="3" xfId="8" applyFont="1" applyFill="1" applyBorder="1" applyAlignment="1">
      <alignment horizontal="center" vertical="center"/>
    </xf>
    <xf numFmtId="0" fontId="10" fillId="7" borderId="3" xfId="8" applyFont="1" applyFill="1" applyBorder="1" applyAlignment="1">
      <alignment horizontal="center" vertical="center" wrapText="1"/>
    </xf>
    <xf numFmtId="0" fontId="20" fillId="7" borderId="3" xfId="8" applyFont="1" applyFill="1" applyBorder="1" applyAlignment="1">
      <alignment horizontal="center" vertical="center"/>
    </xf>
    <xf numFmtId="0" fontId="21" fillId="0" borderId="9" xfId="0" applyFont="1" applyBorder="1" applyAlignment="1" applyProtection="1">
      <alignment horizontal="center" vertical="center"/>
    </xf>
    <xf numFmtId="0" fontId="21" fillId="0" borderId="14" xfId="0" applyFont="1" applyBorder="1" applyAlignment="1" applyProtection="1">
      <alignment horizontal="center" vertical="center"/>
    </xf>
    <xf numFmtId="0" fontId="21" fillId="0" borderId="14" xfId="0" applyFont="1" applyFill="1" applyBorder="1" applyAlignment="1" applyProtection="1">
      <alignment vertical="center"/>
    </xf>
    <xf numFmtId="9" fontId="21" fillId="0" borderId="20" xfId="0" applyNumberFormat="1" applyFont="1" applyFill="1" applyBorder="1" applyAlignment="1" applyProtection="1">
      <alignment horizontal="center" vertical="center"/>
    </xf>
    <xf numFmtId="0" fontId="21" fillId="0" borderId="20" xfId="0" applyFont="1" applyFill="1" applyBorder="1" applyAlignment="1" applyProtection="1">
      <alignment horizontal="center" vertical="center"/>
    </xf>
    <xf numFmtId="0" fontId="21" fillId="0" borderId="17" xfId="0" applyFont="1" applyBorder="1" applyAlignment="1" applyProtection="1">
      <alignment horizontal="center" vertical="center" wrapText="1"/>
    </xf>
    <xf numFmtId="0" fontId="21" fillId="0" borderId="18" xfId="0" applyFont="1" applyBorder="1" applyAlignment="1" applyProtection="1">
      <alignment horizontal="center" vertical="center" wrapText="1"/>
    </xf>
    <xf numFmtId="0" fontId="6" fillId="0" borderId="28" xfId="0" applyFont="1" applyBorder="1" applyProtection="1">
      <alignment vertical="center"/>
    </xf>
    <xf numFmtId="0" fontId="6" fillId="0" borderId="0" xfId="0" applyFont="1" applyBorder="1" applyProtection="1">
      <alignment vertical="center"/>
    </xf>
    <xf numFmtId="0" fontId="6" fillId="0" borderId="29" xfId="0" applyFont="1" applyBorder="1" applyProtection="1">
      <alignment vertical="center"/>
    </xf>
    <xf numFmtId="0" fontId="24" fillId="0" borderId="0" xfId="0" applyFont="1" applyProtection="1">
      <alignment vertical="center"/>
    </xf>
    <xf numFmtId="0" fontId="25" fillId="0" borderId="0" xfId="0" applyFont="1" applyAlignment="1"/>
    <xf numFmtId="41" fontId="13" fillId="0" borderId="0" xfId="1" applyFont="1">
      <alignment vertical="center"/>
    </xf>
    <xf numFmtId="41" fontId="13" fillId="0" borderId="3" xfId="1" applyFont="1" applyBorder="1">
      <alignment vertical="center"/>
    </xf>
    <xf numFmtId="41" fontId="13" fillId="0" borderId="3" xfId="1" applyFont="1" applyFill="1" applyBorder="1">
      <alignment vertical="center"/>
    </xf>
    <xf numFmtId="41" fontId="10" fillId="7" borderId="3" xfId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14" fontId="13" fillId="0" borderId="0" xfId="1" applyNumberFormat="1" applyFont="1" applyBorder="1" applyAlignment="1">
      <alignment horizontal="center" vertical="center"/>
    </xf>
    <xf numFmtId="41" fontId="13" fillId="0" borderId="0" xfId="1" applyFont="1" applyFill="1" applyBorder="1" applyAlignment="1">
      <alignment horizontal="center" vertical="center"/>
    </xf>
    <xf numFmtId="41" fontId="13" fillId="0" borderId="0" xfId="1" applyFont="1" applyBorder="1">
      <alignment vertical="center"/>
    </xf>
    <xf numFmtId="41" fontId="13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13" fillId="0" borderId="0" xfId="1" applyFont="1" applyFill="1" applyBorder="1">
      <alignment vertical="center"/>
    </xf>
    <xf numFmtId="41" fontId="10" fillId="7" borderId="13" xfId="1" applyFont="1" applyFill="1" applyBorder="1" applyAlignment="1">
      <alignment horizontal="center" vertical="center"/>
    </xf>
    <xf numFmtId="0" fontId="6" fillId="7" borderId="25" xfId="0" applyFont="1" applyFill="1" applyBorder="1" applyAlignment="1" applyProtection="1">
      <alignment horizontal="center" vertical="center" shrinkToFit="1"/>
    </xf>
    <xf numFmtId="0" fontId="6" fillId="7" borderId="20" xfId="0" applyFont="1" applyFill="1" applyBorder="1" applyAlignment="1" applyProtection="1">
      <alignment horizontal="center" vertical="center" shrinkToFit="1"/>
    </xf>
    <xf numFmtId="0" fontId="6" fillId="7" borderId="40" xfId="0" applyFont="1" applyFill="1" applyBorder="1" applyAlignment="1" applyProtection="1">
      <alignment horizontal="center" vertical="center" wrapText="1"/>
    </xf>
    <xf numFmtId="0" fontId="21" fillId="7" borderId="35" xfId="0" applyFont="1" applyFill="1" applyBorder="1" applyAlignment="1" applyProtection="1">
      <alignment horizontal="centerContinuous" vertical="center"/>
    </xf>
    <xf numFmtId="0" fontId="21" fillId="7" borderId="33" xfId="0" applyFont="1" applyFill="1" applyBorder="1" applyAlignment="1" applyProtection="1">
      <alignment horizontal="centerContinuous" vertical="center"/>
    </xf>
    <xf numFmtId="0" fontId="21" fillId="7" borderId="35" xfId="0" applyFont="1" applyFill="1" applyBorder="1" applyAlignment="1" applyProtection="1">
      <alignment horizontal="center" vertical="center"/>
    </xf>
    <xf numFmtId="0" fontId="21" fillId="7" borderId="34" xfId="0" applyFont="1" applyFill="1" applyBorder="1" applyAlignment="1" applyProtection="1">
      <alignment horizontal="centerContinuous" vertical="center"/>
    </xf>
    <xf numFmtId="0" fontId="21" fillId="7" borderId="32" xfId="0" applyFont="1" applyFill="1" applyBorder="1" applyAlignment="1" applyProtection="1">
      <alignment horizontal="center" vertical="center"/>
    </xf>
    <xf numFmtId="0" fontId="6" fillId="7" borderId="25" xfId="0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 applyProtection="1">
      <alignment horizontal="centerContinuous" vertical="center"/>
    </xf>
    <xf numFmtId="0" fontId="6" fillId="7" borderId="26" xfId="0" applyFont="1" applyFill="1" applyBorder="1" applyAlignment="1" applyProtection="1">
      <alignment horizontal="centerContinuous" vertical="center"/>
    </xf>
    <xf numFmtId="0" fontId="6" fillId="7" borderId="25" xfId="0" applyFont="1" applyFill="1" applyBorder="1" applyAlignment="1" applyProtection="1">
      <alignment horizontal="centerContinuous" vertical="center"/>
    </xf>
    <xf numFmtId="0" fontId="6" fillId="7" borderId="23" xfId="0" applyFont="1" applyFill="1" applyBorder="1" applyAlignment="1" applyProtection="1">
      <alignment horizontal="centerContinuous" vertical="center"/>
    </xf>
    <xf numFmtId="0" fontId="10" fillId="0" borderId="0" xfId="3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8" borderId="0" xfId="0" applyFill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8" fillId="0" borderId="2" xfId="5" applyFont="1" applyBorder="1" applyAlignment="1">
      <alignment horizontal="center"/>
    </xf>
    <xf numFmtId="0" fontId="17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6" fillId="7" borderId="16" xfId="0" applyFont="1" applyFill="1" applyBorder="1" applyAlignment="1" applyProtection="1">
      <alignment horizontal="center" vertical="center" wrapText="1"/>
    </xf>
    <xf numFmtId="0" fontId="6" fillId="7" borderId="15" xfId="0" applyFont="1" applyFill="1" applyBorder="1" applyAlignment="1" applyProtection="1">
      <alignment horizontal="center" vertical="center" wrapText="1"/>
    </xf>
    <xf numFmtId="0" fontId="21" fillId="0" borderId="39" xfId="0" applyFont="1" applyFill="1" applyBorder="1" applyAlignment="1" applyProtection="1">
      <alignment horizontal="left" vertical="center" indent="4"/>
    </xf>
    <xf numFmtId="0" fontId="21" fillId="0" borderId="38" xfId="0" applyFont="1" applyFill="1" applyBorder="1" applyAlignment="1" applyProtection="1">
      <alignment horizontal="left" vertical="center" indent="4"/>
    </xf>
    <xf numFmtId="0" fontId="21" fillId="0" borderId="37" xfId="0" applyFont="1" applyFill="1" applyBorder="1" applyAlignment="1" applyProtection="1">
      <alignment horizontal="left" vertical="center" indent="4"/>
    </xf>
    <xf numFmtId="0" fontId="21" fillId="0" borderId="19" xfId="0" applyFont="1" applyBorder="1" applyAlignment="1" applyProtection="1">
      <alignment horizontal="center" vertical="center" shrinkToFit="1"/>
    </xf>
    <xf numFmtId="0" fontId="21" fillId="0" borderId="18" xfId="0" applyFont="1" applyBorder="1" applyAlignment="1" applyProtection="1">
      <alignment horizontal="center" vertical="center" shrinkToFit="1"/>
    </xf>
    <xf numFmtId="0" fontId="21" fillId="0" borderId="21" xfId="0" applyFont="1" applyBorder="1" applyAlignment="1" applyProtection="1">
      <alignment horizontal="center" vertical="center" shrinkToFit="1"/>
    </xf>
    <xf numFmtId="0" fontId="6" fillId="7" borderId="27" xfId="0" applyFont="1" applyFill="1" applyBorder="1" applyAlignment="1" applyProtection="1">
      <alignment horizontal="center" vertical="center" wrapText="1"/>
    </xf>
    <xf numFmtId="0" fontId="6" fillId="7" borderId="26" xfId="0" applyFont="1" applyFill="1" applyBorder="1" applyAlignment="1" applyProtection="1">
      <alignment horizontal="center" vertical="center" wrapText="1"/>
    </xf>
    <xf numFmtId="0" fontId="6" fillId="7" borderId="36" xfId="0" applyFont="1" applyFill="1" applyBorder="1" applyAlignment="1" applyProtection="1">
      <alignment horizontal="center" vertical="center" wrapText="1"/>
    </xf>
    <xf numFmtId="0" fontId="6" fillId="7" borderId="33" xfId="0" applyFont="1" applyFill="1" applyBorder="1" applyAlignment="1" applyProtection="1">
      <alignment horizontal="center" vertical="center" wrapText="1"/>
    </xf>
    <xf numFmtId="0" fontId="6" fillId="7" borderId="31" xfId="0" applyFont="1" applyFill="1" applyBorder="1" applyAlignment="1" applyProtection="1">
      <alignment horizontal="center" vertical="center" wrapText="1"/>
    </xf>
    <xf numFmtId="0" fontId="6" fillId="7" borderId="30" xfId="0" applyFont="1" applyFill="1" applyBorder="1" applyAlignment="1" applyProtection="1">
      <alignment horizontal="center" vertical="center" wrapText="1"/>
    </xf>
    <xf numFmtId="0" fontId="21" fillId="0" borderId="19" xfId="0" applyFont="1" applyFill="1" applyBorder="1" applyAlignment="1" applyProtection="1">
      <alignment horizontal="center" vertical="center" wrapText="1"/>
    </xf>
    <xf numFmtId="0" fontId="21" fillId="0" borderId="21" xfId="0" applyFont="1" applyFill="1" applyBorder="1" applyAlignment="1" applyProtection="1">
      <alignment horizontal="center" vertical="center"/>
    </xf>
    <xf numFmtId="0" fontId="18" fillId="0" borderId="29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0" fontId="18" fillId="0" borderId="28" xfId="0" applyFont="1" applyBorder="1" applyAlignment="1" applyProtection="1">
      <alignment horizontal="center" vertical="center"/>
    </xf>
    <xf numFmtId="0" fontId="6" fillId="7" borderId="24" xfId="0" applyFont="1" applyFill="1" applyBorder="1" applyAlignment="1" applyProtection="1">
      <alignment horizontal="center" vertical="center" wrapText="1"/>
    </xf>
    <xf numFmtId="177" fontId="21" fillId="0" borderId="22" xfId="0" applyNumberFormat="1" applyFont="1" applyBorder="1" applyAlignment="1" applyProtection="1">
      <alignment horizontal="center" vertical="center" wrapText="1"/>
    </xf>
    <xf numFmtId="177" fontId="21" fillId="0" borderId="21" xfId="0" applyNumberFormat="1" applyFont="1" applyBorder="1" applyAlignment="1" applyProtection="1">
      <alignment horizontal="center" vertical="center" wrapText="1"/>
    </xf>
    <xf numFmtId="177" fontId="21" fillId="0" borderId="18" xfId="0" applyNumberFormat="1" applyFont="1" applyFill="1" applyBorder="1" applyAlignment="1" applyProtection="1">
      <alignment horizontal="center" vertical="center"/>
    </xf>
    <xf numFmtId="177" fontId="21" fillId="0" borderId="21" xfId="0" applyNumberFormat="1" applyFont="1" applyFill="1" applyBorder="1" applyAlignment="1" applyProtection="1">
      <alignment horizontal="center" vertical="center"/>
    </xf>
    <xf numFmtId="177" fontId="21" fillId="0" borderId="19" xfId="0" applyNumberFormat="1" applyFont="1" applyBorder="1" applyAlignment="1" applyProtection="1">
      <alignment horizontal="center" vertical="center"/>
    </xf>
    <xf numFmtId="177" fontId="21" fillId="0" borderId="18" xfId="0" applyNumberFormat="1" applyFont="1" applyBorder="1" applyAlignment="1" applyProtection="1">
      <alignment horizontal="center" vertical="center"/>
    </xf>
    <xf numFmtId="177" fontId="21" fillId="0" borderId="17" xfId="0" applyNumberFormat="1" applyFont="1" applyBorder="1" applyAlignment="1" applyProtection="1">
      <alignment horizontal="center" vertical="center"/>
    </xf>
    <xf numFmtId="0" fontId="23" fillId="0" borderId="44" xfId="0" applyFont="1" applyBorder="1" applyAlignment="1" applyProtection="1">
      <alignment horizontal="center"/>
    </xf>
    <xf numFmtId="0" fontId="23" fillId="0" borderId="43" xfId="0" applyFont="1" applyBorder="1" applyAlignment="1" applyProtection="1">
      <alignment horizontal="center"/>
    </xf>
    <xf numFmtId="0" fontId="23" fillId="0" borderId="42" xfId="0" applyFont="1" applyBorder="1" applyAlignment="1" applyProtection="1">
      <alignment horizontal="center"/>
    </xf>
    <xf numFmtId="0" fontId="6" fillId="7" borderId="27" xfId="0" applyFont="1" applyFill="1" applyBorder="1" applyAlignment="1" applyProtection="1">
      <alignment horizontal="center" vertical="center"/>
    </xf>
    <xf numFmtId="0" fontId="6" fillId="7" borderId="26" xfId="0" applyFont="1" applyFill="1" applyBorder="1" applyAlignment="1" applyProtection="1">
      <alignment horizontal="center" vertical="center"/>
    </xf>
    <xf numFmtId="0" fontId="6" fillId="7" borderId="31" xfId="0" applyFont="1" applyFill="1" applyBorder="1" applyAlignment="1" applyProtection="1">
      <alignment horizontal="center" vertical="center"/>
    </xf>
    <xf numFmtId="0" fontId="6" fillId="7" borderId="30" xfId="0" applyFont="1" applyFill="1" applyBorder="1" applyAlignment="1" applyProtection="1">
      <alignment horizontal="center" vertical="center"/>
    </xf>
    <xf numFmtId="0" fontId="6" fillId="0" borderId="39" xfId="0" applyFont="1" applyFill="1" applyBorder="1" applyAlignment="1" applyProtection="1">
      <alignment horizontal="center" vertical="center" wrapText="1" shrinkToFit="1"/>
    </xf>
    <xf numFmtId="0" fontId="6" fillId="0" borderId="41" xfId="0" applyFont="1" applyFill="1" applyBorder="1" applyAlignment="1" applyProtection="1">
      <alignment horizontal="center" vertical="center" wrapText="1" shrinkToFit="1"/>
    </xf>
    <xf numFmtId="14" fontId="6" fillId="0" borderId="39" xfId="10" applyNumberFormat="1" applyFont="1" applyFill="1" applyBorder="1" applyAlignment="1" applyProtection="1">
      <alignment horizontal="center" vertical="center" wrapText="1"/>
    </xf>
    <xf numFmtId="14" fontId="6" fillId="0" borderId="38" xfId="0" applyNumberFormat="1" applyFont="1" applyFill="1" applyBorder="1" applyAlignment="1" applyProtection="1">
      <alignment horizontal="center" vertical="center" wrapText="1"/>
    </xf>
    <xf numFmtId="14" fontId="6" fillId="0" borderId="37" xfId="0" applyNumberFormat="1" applyFont="1" applyFill="1" applyBorder="1" applyAlignment="1" applyProtection="1">
      <alignment horizontal="center" vertical="center" wrapText="1"/>
    </xf>
    <xf numFmtId="0" fontId="6" fillId="0" borderId="19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7" xfId="0" applyFont="1" applyFill="1" applyBorder="1" applyAlignment="1" applyProtection="1">
      <alignment horizontal="center" vertical="center"/>
    </xf>
  </cellXfs>
  <cellStyles count="11">
    <cellStyle name="강조색5" xfId="3" builtinId="45"/>
    <cellStyle name="강조색6" xfId="8" builtinId="49"/>
    <cellStyle name="백분율" xfId="2" builtinId="5"/>
    <cellStyle name="쉼표 [0]" xfId="1" builtinId="6"/>
    <cellStyle name="쉼표 [0] 2" xfId="9" xr:uid="{00000000-0005-0000-0000-000004000000}"/>
    <cellStyle name="표준" xfId="0" builtinId="0"/>
    <cellStyle name="표준 5" xfId="7" xr:uid="{00000000-0005-0000-0000-000006000000}"/>
    <cellStyle name="표준_2급T형" xfId="5" xr:uid="{00000000-0005-0000-0000-000007000000}"/>
    <cellStyle name="표준_날짜시간계산_완성" xfId="6" xr:uid="{00000000-0005-0000-0000-000008000000}"/>
    <cellStyle name="표준_컴활과정_엑셀" xfId="4" xr:uid="{00000000-0005-0000-0000-000009000000}"/>
    <cellStyle name="하이퍼링크 2" xfId="10" xr:uid="{00000000-0005-0000-0000-00000A000000}"/>
  </cellStyles>
  <dxfs count="0"/>
  <tableStyles count="0" defaultTableStyle="TableStyleMedium2" defaultPivotStyle="PivotStyleLight16"/>
  <colors>
    <mruColors>
      <color rgb="FFD1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tabSelected="1" workbookViewId="0">
      <selection activeCell="G4" sqref="G4"/>
    </sheetView>
  </sheetViews>
  <sheetFormatPr defaultRowHeight="16.5"/>
  <cols>
    <col min="1" max="1" width="1.75" customWidth="1"/>
    <col min="2" max="2" width="42.625" bestFit="1" customWidth="1"/>
    <col min="3" max="3" width="13.375" bestFit="1" customWidth="1"/>
    <col min="4" max="4" width="7.125" bestFit="1" customWidth="1"/>
    <col min="5" max="5" width="11.375" bestFit="1" customWidth="1"/>
    <col min="6" max="6" width="10.5" customWidth="1"/>
    <col min="7" max="7" width="25.125" bestFit="1" customWidth="1"/>
  </cols>
  <sheetData>
    <row r="2" spans="2:7" ht="20.25">
      <c r="B2" s="95" t="s">
        <v>90</v>
      </c>
      <c r="C2" s="95"/>
      <c r="D2" s="95"/>
      <c r="E2" s="95"/>
    </row>
    <row r="3" spans="2:7" ht="17.25" thickBot="1">
      <c r="B3" s="35" t="s">
        <v>91</v>
      </c>
      <c r="C3" s="35" t="s">
        <v>92</v>
      </c>
      <c r="D3" s="35" t="s">
        <v>93</v>
      </c>
      <c r="E3" s="35" t="s">
        <v>94</v>
      </c>
      <c r="F3" s="35" t="s">
        <v>95</v>
      </c>
      <c r="G3" s="35" t="s">
        <v>142</v>
      </c>
    </row>
    <row r="4" spans="2:7" ht="17.25" thickTop="1">
      <c r="B4" t="s">
        <v>96</v>
      </c>
      <c r="C4" t="s">
        <v>97</v>
      </c>
      <c r="D4" t="s">
        <v>98</v>
      </c>
      <c r="E4" t="s">
        <v>99</v>
      </c>
      <c r="F4" t="str">
        <f>LEFT(B4,FIND("동",B4))</f>
        <v>반포동</v>
      </c>
      <c r="G4" t="str">
        <f ca="1">_xlfn.FORMULATEXT(F4)</f>
        <v>=LEFT(B4,FIND("동",B4))</v>
      </c>
    </row>
    <row r="5" spans="2:7">
      <c r="B5" t="s">
        <v>100</v>
      </c>
      <c r="C5" t="s">
        <v>101</v>
      </c>
      <c r="D5" t="s">
        <v>102</v>
      </c>
      <c r="E5" t="s">
        <v>103</v>
      </c>
      <c r="F5" t="str">
        <f t="shared" ref="F5:F19" si="0">LEFT(B5,FIND("동",B5))</f>
        <v>반포동</v>
      </c>
      <c r="G5" t="str">
        <f t="shared" ref="G5:G19" ca="1" si="1">_xlfn.FORMULATEXT(F5)</f>
        <v>=LEFT(B5,FIND("동",B5))</v>
      </c>
    </row>
    <row r="6" spans="2:7">
      <c r="B6" t="s">
        <v>104</v>
      </c>
      <c r="D6" t="s">
        <v>102</v>
      </c>
      <c r="E6" t="s">
        <v>105</v>
      </c>
      <c r="F6" t="str">
        <f t="shared" si="0"/>
        <v>방배동</v>
      </c>
      <c r="G6" t="str">
        <f t="shared" ca="1" si="1"/>
        <v>=LEFT(B6,FIND("동",B6))</v>
      </c>
    </row>
    <row r="7" spans="2:7">
      <c r="B7" t="s">
        <v>106</v>
      </c>
      <c r="C7" t="s">
        <v>107</v>
      </c>
      <c r="D7" t="s">
        <v>108</v>
      </c>
      <c r="E7" t="s">
        <v>109</v>
      </c>
      <c r="F7" t="str">
        <f t="shared" si="0"/>
        <v>방배동</v>
      </c>
      <c r="G7" t="str">
        <f t="shared" ca="1" si="1"/>
        <v>=LEFT(B7,FIND("동",B7))</v>
      </c>
    </row>
    <row r="8" spans="2:7">
      <c r="B8" t="s">
        <v>110</v>
      </c>
      <c r="C8" t="s">
        <v>111</v>
      </c>
      <c r="D8" t="s">
        <v>102</v>
      </c>
      <c r="E8" t="s">
        <v>112</v>
      </c>
      <c r="F8" t="str">
        <f t="shared" si="0"/>
        <v>서초동</v>
      </c>
      <c r="G8" t="str">
        <f t="shared" ca="1" si="1"/>
        <v>=LEFT(B8,FIND("동",B8))</v>
      </c>
    </row>
    <row r="9" spans="2:7">
      <c r="B9" t="s">
        <v>113</v>
      </c>
      <c r="C9" t="s">
        <v>114</v>
      </c>
      <c r="D9" t="s">
        <v>98</v>
      </c>
      <c r="E9" t="s">
        <v>115</v>
      </c>
      <c r="F9" t="str">
        <f t="shared" si="0"/>
        <v>서초동</v>
      </c>
      <c r="G9" t="str">
        <f t="shared" ca="1" si="1"/>
        <v>=LEFT(B9,FIND("동",B9))</v>
      </c>
    </row>
    <row r="10" spans="2:7">
      <c r="B10" t="s">
        <v>116</v>
      </c>
      <c r="C10" t="s">
        <v>117</v>
      </c>
      <c r="D10" t="s">
        <v>102</v>
      </c>
      <c r="E10" t="s">
        <v>118</v>
      </c>
      <c r="F10" t="str">
        <f t="shared" si="0"/>
        <v>서초동</v>
      </c>
      <c r="G10" t="str">
        <f t="shared" ca="1" si="1"/>
        <v>=LEFT(B10,FIND("동",B10))</v>
      </c>
    </row>
    <row r="11" spans="2:7">
      <c r="B11" t="s">
        <v>119</v>
      </c>
      <c r="C11" t="s">
        <v>120</v>
      </c>
      <c r="D11" t="s">
        <v>102</v>
      </c>
      <c r="E11" t="s">
        <v>121</v>
      </c>
      <c r="F11" t="str">
        <f t="shared" si="0"/>
        <v>양재동</v>
      </c>
      <c r="G11" t="str">
        <f t="shared" ca="1" si="1"/>
        <v>=LEFT(B11,FIND("동",B11))</v>
      </c>
    </row>
    <row r="12" spans="2:7">
      <c r="B12" t="s">
        <v>122</v>
      </c>
      <c r="D12" t="s">
        <v>102</v>
      </c>
      <c r="E12" t="s">
        <v>123</v>
      </c>
      <c r="F12" t="str">
        <f t="shared" si="0"/>
        <v>양재동</v>
      </c>
      <c r="G12" t="str">
        <f t="shared" ca="1" si="1"/>
        <v>=LEFT(B12,FIND("동",B12))</v>
      </c>
    </row>
    <row r="13" spans="2:7">
      <c r="B13" t="s">
        <v>124</v>
      </c>
      <c r="D13" t="s">
        <v>108</v>
      </c>
      <c r="E13" t="s">
        <v>109</v>
      </c>
      <c r="F13" t="str">
        <f t="shared" si="0"/>
        <v>우면동</v>
      </c>
      <c r="G13" t="str">
        <f t="shared" ca="1" si="1"/>
        <v>=LEFT(B13,FIND("동",B13))</v>
      </c>
    </row>
    <row r="14" spans="2:7">
      <c r="B14" t="s">
        <v>125</v>
      </c>
      <c r="C14" t="s">
        <v>126</v>
      </c>
      <c r="D14" t="s">
        <v>102</v>
      </c>
      <c r="E14" t="s">
        <v>127</v>
      </c>
      <c r="F14" t="str">
        <f t="shared" si="0"/>
        <v>원지동</v>
      </c>
      <c r="G14" t="str">
        <f t="shared" ca="1" si="1"/>
        <v>=LEFT(B14,FIND("동",B14))</v>
      </c>
    </row>
    <row r="15" spans="2:7">
      <c r="B15" t="s">
        <v>128</v>
      </c>
      <c r="C15" t="s">
        <v>129</v>
      </c>
      <c r="D15" t="s">
        <v>98</v>
      </c>
      <c r="E15" t="s">
        <v>130</v>
      </c>
      <c r="F15" t="str">
        <f t="shared" si="0"/>
        <v>잠원동</v>
      </c>
      <c r="G15" t="str">
        <f t="shared" ca="1" si="1"/>
        <v>=LEFT(B15,FIND("동",B15))</v>
      </c>
    </row>
    <row r="16" spans="2:7">
      <c r="B16" t="s">
        <v>131</v>
      </c>
      <c r="C16" t="s">
        <v>132</v>
      </c>
      <c r="D16" t="s">
        <v>102</v>
      </c>
      <c r="E16" t="s">
        <v>133</v>
      </c>
      <c r="F16" t="str">
        <f t="shared" si="0"/>
        <v>잠원동</v>
      </c>
      <c r="G16" t="str">
        <f t="shared" ca="1" si="1"/>
        <v>=LEFT(B16,FIND("동",B16))</v>
      </c>
    </row>
    <row r="17" spans="2:7">
      <c r="B17" t="s">
        <v>134</v>
      </c>
      <c r="C17" t="s">
        <v>135</v>
      </c>
      <c r="D17" t="s">
        <v>102</v>
      </c>
      <c r="E17" t="s">
        <v>136</v>
      </c>
      <c r="F17" t="str">
        <f t="shared" si="0"/>
        <v>서초동</v>
      </c>
      <c r="G17" t="str">
        <f t="shared" ca="1" si="1"/>
        <v>=LEFT(B17,FIND("동",B17))</v>
      </c>
    </row>
    <row r="18" spans="2:7">
      <c r="B18" t="s">
        <v>137</v>
      </c>
      <c r="C18" t="s">
        <v>138</v>
      </c>
      <c r="D18" t="s">
        <v>102</v>
      </c>
      <c r="E18" t="s">
        <v>109</v>
      </c>
      <c r="F18" t="str">
        <f t="shared" si="0"/>
        <v>신원동</v>
      </c>
      <c r="G18" t="str">
        <f t="shared" ca="1" si="1"/>
        <v>=LEFT(B18,FIND("동",B18))</v>
      </c>
    </row>
    <row r="19" spans="2:7">
      <c r="B19" t="s">
        <v>139</v>
      </c>
      <c r="C19" t="s">
        <v>140</v>
      </c>
      <c r="D19" t="s">
        <v>102</v>
      </c>
      <c r="E19" t="s">
        <v>141</v>
      </c>
      <c r="F19" t="str">
        <f t="shared" si="0"/>
        <v>신원동</v>
      </c>
      <c r="G19" t="str">
        <f t="shared" ca="1" si="1"/>
        <v>=LEFT(B19,FIND("동",B19))</v>
      </c>
    </row>
  </sheetData>
  <mergeCells count="1">
    <mergeCell ref="B2:E2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4"/>
  <sheetViews>
    <sheetView workbookViewId="0">
      <selection activeCell="D4" sqref="D4"/>
    </sheetView>
  </sheetViews>
  <sheetFormatPr defaultRowHeight="16.5"/>
  <cols>
    <col min="1" max="1" width="1.625" customWidth="1"/>
    <col min="2" max="2" width="35.75" bestFit="1" customWidth="1"/>
    <col min="3" max="5" width="13.25" customWidth="1"/>
  </cols>
  <sheetData>
    <row r="1" spans="2:5" ht="21" customHeight="1">
      <c r="B1" s="96" t="s">
        <v>57</v>
      </c>
      <c r="C1" s="96"/>
      <c r="D1" s="96"/>
      <c r="E1" s="96"/>
    </row>
    <row r="2" spans="2:5" ht="10.5" customHeight="1"/>
    <row r="3" spans="2:5" ht="18.75" customHeight="1">
      <c r="B3" s="10" t="s">
        <v>37</v>
      </c>
      <c r="C3" s="10" t="s">
        <v>41</v>
      </c>
      <c r="D3" s="10" t="s">
        <v>38</v>
      </c>
      <c r="E3" s="10" t="s">
        <v>40</v>
      </c>
    </row>
    <row r="4" spans="2:5" ht="18.75" customHeight="1">
      <c r="B4" s="15" t="s">
        <v>58</v>
      </c>
      <c r="C4" s="17">
        <v>736</v>
      </c>
      <c r="D4" s="16" t="str">
        <f>VLOOKUP(B4,부동산정보과!$B$2:$D$11,2,0)</f>
        <v>14-도로</v>
      </c>
      <c r="E4" s="16">
        <f>VLOOKUP(B4,부동산정보과!$B$2:$D$11,3,0)</f>
        <v>736</v>
      </c>
    </row>
    <row r="5" spans="2:5" ht="18.75" customHeight="1">
      <c r="B5" s="14" t="s">
        <v>59</v>
      </c>
      <c r="C5" s="17">
        <v>4</v>
      </c>
      <c r="D5" s="16" t="str">
        <f>VLOOKUP(B5,부동산정보과!$B$2:$D$11,2,0)</f>
        <v>28-잡종지</v>
      </c>
      <c r="E5" s="16">
        <f>VLOOKUP(B5,부동산정보과!$B$2:$D$11,3,0)</f>
        <v>4</v>
      </c>
    </row>
    <row r="6" spans="2:5" ht="18.75" customHeight="1">
      <c r="B6" s="14" t="s">
        <v>84</v>
      </c>
      <c r="C6" s="17">
        <v>4</v>
      </c>
      <c r="D6" s="16" t="str">
        <f>VLOOKUP(B6,부동산정보과!$B$2:$D$11,2,0)</f>
        <v>14-도로</v>
      </c>
      <c r="E6" s="16">
        <f>VLOOKUP(B6,부동산정보과!$B$2:$D$11,3,0)</f>
        <v>4</v>
      </c>
    </row>
    <row r="7" spans="2:5" ht="18.75" customHeight="1">
      <c r="B7" s="14" t="s">
        <v>85</v>
      </c>
      <c r="C7" s="17">
        <v>145</v>
      </c>
      <c r="D7" s="16" t="str">
        <f>VLOOKUP(B7,부동산정보과!$B$2:$D$11,2,0)</f>
        <v>09-공장용지</v>
      </c>
      <c r="E7" s="16">
        <f>VLOOKUP(B7,부동산정보과!$B$2:$D$11,3,0)</f>
        <v>145</v>
      </c>
    </row>
    <row r="8" spans="2:5" ht="18.75" customHeight="1">
      <c r="B8" s="14" t="s">
        <v>86</v>
      </c>
      <c r="C8" s="17">
        <v>43</v>
      </c>
      <c r="D8" s="16" t="str">
        <f>VLOOKUP(B8,부동산정보과!$B$2:$D$11,2,0)</f>
        <v>18-구거</v>
      </c>
      <c r="E8" s="16">
        <f>VLOOKUP(B8,부동산정보과!$B$2:$D$11,3,0)</f>
        <v>43</v>
      </c>
    </row>
    <row r="9" spans="2:5" ht="18.75" customHeight="1">
      <c r="B9" s="14" t="s">
        <v>87</v>
      </c>
      <c r="C9" s="17">
        <v>1267</v>
      </c>
      <c r="D9" s="16" t="str">
        <f>VLOOKUP(B9,부동산정보과!$B$2:$D$11,2,0)</f>
        <v>19-유지</v>
      </c>
      <c r="E9" s="16">
        <f>VLOOKUP(B9,부동산정보과!$B$2:$D$11,3,0)</f>
        <v>1267</v>
      </c>
    </row>
    <row r="10" spans="2:5" ht="18.75" customHeight="1">
      <c r="B10" s="14" t="s">
        <v>88</v>
      </c>
      <c r="C10" s="17">
        <v>675</v>
      </c>
      <c r="D10" s="16" t="str">
        <f>VLOOKUP(B10,부동산정보과!$B$2:$D$11,2,0)</f>
        <v>01-전</v>
      </c>
      <c r="E10" s="16">
        <f>VLOOKUP(B10,부동산정보과!$B$2:$D$11,3,0)</f>
        <v>675</v>
      </c>
    </row>
    <row r="11" spans="2:5" ht="18.75" customHeight="1">
      <c r="B11" s="14" t="s">
        <v>89</v>
      </c>
      <c r="C11" s="17">
        <v>470</v>
      </c>
      <c r="D11" s="16" t="str">
        <f>VLOOKUP(B11,부동산정보과!$B$2:$D$11,2,0)</f>
        <v>01-전</v>
      </c>
      <c r="E11" s="16">
        <f>VLOOKUP(B11,부동산정보과!$B$2:$D$11,3,0)</f>
        <v>470</v>
      </c>
    </row>
    <row r="12" spans="2:5" ht="18.75" customHeight="1">
      <c r="B12" s="14" t="s">
        <v>60</v>
      </c>
      <c r="C12" s="17">
        <v>3898</v>
      </c>
      <c r="D12" s="16" t="str">
        <f>VLOOKUP(B12,부동산정보과!$B$2:$D$11,2,0)</f>
        <v>19-유지</v>
      </c>
      <c r="E12" s="16">
        <f>VLOOKUP(B12,부동산정보과!$B$2:$D$11,3,0)</f>
        <v>3898</v>
      </c>
    </row>
    <row r="13" spans="2:5" ht="18.75" customHeight="1">
      <c r="B13" s="14" t="s">
        <v>61</v>
      </c>
      <c r="C13" s="17">
        <v>74</v>
      </c>
      <c r="D13" s="16" t="str">
        <f>VLOOKUP(B13,부동산정보과!$B$2:$D$11,2,0)</f>
        <v>08-대</v>
      </c>
      <c r="E13" s="16">
        <f>VLOOKUP(B13,부동산정보과!$B$2:$D$11,3,0)</f>
        <v>74</v>
      </c>
    </row>
    <row r="14" spans="2:5" ht="17.25" customHeight="1"/>
  </sheetData>
  <sortState xmlns:xlrd2="http://schemas.microsoft.com/office/spreadsheetml/2017/richdata2" ref="B2:G11">
    <sortCondition ref="B5"/>
  </sortState>
  <mergeCells count="1">
    <mergeCell ref="B1:E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9" sqref="D19"/>
    </sheetView>
  </sheetViews>
  <sheetFormatPr defaultRowHeight="16.5"/>
  <cols>
    <col min="1" max="1" width="4.75" bestFit="1" customWidth="1"/>
    <col min="2" max="2" width="30.75" bestFit="1" customWidth="1"/>
    <col min="3" max="3" width="10.375" bestFit="1" customWidth="1"/>
    <col min="4" max="4" width="7.125" bestFit="1" customWidth="1"/>
    <col min="5" max="5" width="15" bestFit="1" customWidth="1"/>
    <col min="6" max="6" width="15.125" bestFit="1" customWidth="1"/>
    <col min="7" max="7" width="13.125" bestFit="1" customWidth="1"/>
  </cols>
  <sheetData>
    <row r="1" spans="1:7" ht="17.25" thickBot="1">
      <c r="A1" s="12" t="s">
        <v>49</v>
      </c>
      <c r="B1" s="12" t="s">
        <v>50</v>
      </c>
      <c r="C1" s="20" t="s">
        <v>51</v>
      </c>
      <c r="D1" s="21" t="s">
        <v>39</v>
      </c>
      <c r="E1" s="12" t="s">
        <v>52</v>
      </c>
      <c r="F1" s="12" t="s">
        <v>53</v>
      </c>
      <c r="G1" s="12" t="s">
        <v>54</v>
      </c>
    </row>
    <row r="2" spans="1:7">
      <c r="A2" s="13">
        <v>1</v>
      </c>
      <c r="B2" s="18" t="s">
        <v>62</v>
      </c>
      <c r="C2" s="25" t="s">
        <v>42</v>
      </c>
      <c r="D2" s="22">
        <v>74</v>
      </c>
      <c r="E2" s="33" t="s">
        <v>76</v>
      </c>
      <c r="F2" s="34" t="s">
        <v>55</v>
      </c>
      <c r="G2" s="34">
        <v>19891103</v>
      </c>
    </row>
    <row r="3" spans="1:7">
      <c r="A3" s="13">
        <v>2</v>
      </c>
      <c r="B3" s="19" t="s">
        <v>70</v>
      </c>
      <c r="C3" s="26" t="s">
        <v>43</v>
      </c>
      <c r="D3" s="23">
        <v>4</v>
      </c>
      <c r="E3" s="33" t="s">
        <v>77</v>
      </c>
      <c r="F3" s="34" t="s">
        <v>56</v>
      </c>
      <c r="G3" s="34">
        <v>20080923</v>
      </c>
    </row>
    <row r="4" spans="1:7">
      <c r="A4" s="13">
        <v>3</v>
      </c>
      <c r="B4" s="19" t="s">
        <v>71</v>
      </c>
      <c r="C4" s="26" t="s">
        <v>44</v>
      </c>
      <c r="D4" s="23">
        <v>145</v>
      </c>
      <c r="E4" s="33" t="s">
        <v>78</v>
      </c>
      <c r="F4" s="34" t="s">
        <v>55</v>
      </c>
      <c r="G4" s="34">
        <v>20100125</v>
      </c>
    </row>
    <row r="5" spans="1:7">
      <c r="A5" s="13">
        <v>4</v>
      </c>
      <c r="B5" s="19" t="s">
        <v>60</v>
      </c>
      <c r="C5" s="26" t="s">
        <v>45</v>
      </c>
      <c r="D5" s="23">
        <v>3898</v>
      </c>
      <c r="E5" s="33" t="s">
        <v>79</v>
      </c>
      <c r="F5" s="34" t="s">
        <v>55</v>
      </c>
      <c r="G5" s="34">
        <v>19910220</v>
      </c>
    </row>
    <row r="6" spans="1:7">
      <c r="A6" s="13">
        <v>5</v>
      </c>
      <c r="B6" s="19" t="s">
        <v>72</v>
      </c>
      <c r="C6" s="26" t="s">
        <v>46</v>
      </c>
      <c r="D6" s="23">
        <v>675</v>
      </c>
      <c r="E6" s="33" t="s">
        <v>79</v>
      </c>
      <c r="F6" s="34" t="s">
        <v>55</v>
      </c>
      <c r="G6" s="34">
        <v>19910920</v>
      </c>
    </row>
    <row r="7" spans="1:7">
      <c r="A7" s="13">
        <v>6</v>
      </c>
      <c r="B7" s="19" t="s">
        <v>73</v>
      </c>
      <c r="C7" s="26" t="s">
        <v>47</v>
      </c>
      <c r="D7" s="23">
        <v>43</v>
      </c>
      <c r="E7" s="33" t="s">
        <v>80</v>
      </c>
      <c r="F7" s="34" t="s">
        <v>55</v>
      </c>
      <c r="G7" s="34">
        <v>19981223</v>
      </c>
    </row>
    <row r="8" spans="1:7">
      <c r="A8" s="13">
        <v>7</v>
      </c>
      <c r="B8" s="19" t="s">
        <v>63</v>
      </c>
      <c r="C8" s="26" t="s">
        <v>43</v>
      </c>
      <c r="D8" s="23">
        <v>736</v>
      </c>
      <c r="E8" s="33" t="s">
        <v>81</v>
      </c>
      <c r="F8" s="34" t="s">
        <v>55</v>
      </c>
      <c r="G8" s="34">
        <v>19960110</v>
      </c>
    </row>
    <row r="9" spans="1:7">
      <c r="A9" s="13">
        <v>8</v>
      </c>
      <c r="B9" s="19" t="s">
        <v>74</v>
      </c>
      <c r="C9" s="26" t="s">
        <v>45</v>
      </c>
      <c r="D9" s="23">
        <v>1267</v>
      </c>
      <c r="E9" s="33" t="s">
        <v>81</v>
      </c>
      <c r="F9" s="34" t="s">
        <v>55</v>
      </c>
      <c r="G9" s="34">
        <v>19910220</v>
      </c>
    </row>
    <row r="10" spans="1:7">
      <c r="A10" s="13">
        <v>9</v>
      </c>
      <c r="B10" s="19" t="s">
        <v>75</v>
      </c>
      <c r="C10" s="26" t="s">
        <v>46</v>
      </c>
      <c r="D10" s="23">
        <v>470</v>
      </c>
      <c r="E10" s="33" t="s">
        <v>82</v>
      </c>
      <c r="F10" s="34" t="s">
        <v>55</v>
      </c>
      <c r="G10" s="34">
        <v>19910220</v>
      </c>
    </row>
    <row r="11" spans="1:7" ht="17.25" thickBot="1">
      <c r="A11" s="13">
        <v>10</v>
      </c>
      <c r="B11" s="18" t="s">
        <v>64</v>
      </c>
      <c r="C11" s="27" t="s">
        <v>48</v>
      </c>
      <c r="D11" s="24">
        <v>4</v>
      </c>
      <c r="E11" s="33" t="s">
        <v>83</v>
      </c>
      <c r="F11" s="34" t="s">
        <v>55</v>
      </c>
      <c r="G11" s="34">
        <v>19910220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21" sqref="F21"/>
    </sheetView>
  </sheetViews>
  <sheetFormatPr defaultRowHeight="16.5"/>
  <cols>
    <col min="2" max="2" width="8.75" customWidth="1"/>
    <col min="3" max="3" width="12.625" bestFit="1" customWidth="1"/>
    <col min="4" max="4" width="11" bestFit="1" customWidth="1"/>
    <col min="7" max="7" width="12.25" customWidth="1"/>
  </cols>
  <sheetData>
    <row r="1" spans="1:7" ht="26.25">
      <c r="A1" s="97" t="s">
        <v>0</v>
      </c>
      <c r="B1" s="97"/>
      <c r="C1" s="97"/>
      <c r="D1" s="97"/>
      <c r="E1" s="1"/>
      <c r="F1" s="2"/>
      <c r="G1" s="1"/>
    </row>
    <row r="2" spans="1:7" ht="21" customHeight="1">
      <c r="A2" s="3"/>
      <c r="B2" s="3"/>
      <c r="C2" s="3"/>
      <c r="D2" s="3"/>
      <c r="E2" s="1"/>
      <c r="F2" s="4" t="s">
        <v>65</v>
      </c>
      <c r="G2" s="1"/>
    </row>
    <row r="3" spans="1:7">
      <c r="A3" s="10" t="s">
        <v>32</v>
      </c>
      <c r="B3" s="10" t="s">
        <v>33</v>
      </c>
      <c r="C3" s="10" t="s">
        <v>34</v>
      </c>
      <c r="D3" s="10" t="s">
        <v>35</v>
      </c>
      <c r="E3" s="1"/>
      <c r="F3" s="10" t="s">
        <v>33</v>
      </c>
      <c r="G3" s="10" t="s">
        <v>35</v>
      </c>
    </row>
    <row r="4" spans="1:7" ht="17.25">
      <c r="A4" s="5" t="s">
        <v>1</v>
      </c>
      <c r="B4" s="6">
        <v>4</v>
      </c>
      <c r="C4" s="7">
        <v>1000000</v>
      </c>
      <c r="D4" s="8">
        <f>VLOOKUP(B4,$F$4:$G$9,2,1)</f>
        <v>0.4</v>
      </c>
      <c r="E4" s="1"/>
      <c r="F4" s="5">
        <v>1</v>
      </c>
      <c r="G4" s="9">
        <v>0.3</v>
      </c>
    </row>
    <row r="5" spans="1:7" ht="17.25">
      <c r="A5" s="5" t="s">
        <v>2</v>
      </c>
      <c r="B5" s="6">
        <v>12</v>
      </c>
      <c r="C5" s="7">
        <v>1500000</v>
      </c>
      <c r="D5" s="8">
        <f t="shared" ref="D5:D9" si="0">VLOOKUP(B5,$F$4:$G$9,2,1)</f>
        <v>0.8</v>
      </c>
      <c r="E5" s="1"/>
      <c r="F5" s="5">
        <v>3</v>
      </c>
      <c r="G5" s="9">
        <v>0.4</v>
      </c>
    </row>
    <row r="6" spans="1:7" ht="17.25">
      <c r="A6" s="5" t="s">
        <v>3</v>
      </c>
      <c r="B6" s="6">
        <v>2</v>
      </c>
      <c r="C6" s="7">
        <v>800000</v>
      </c>
      <c r="D6" s="8">
        <f t="shared" si="0"/>
        <v>0.3</v>
      </c>
      <c r="E6" s="1"/>
      <c r="F6" s="5">
        <v>5</v>
      </c>
      <c r="G6" s="9">
        <v>0.5</v>
      </c>
    </row>
    <row r="7" spans="1:7" ht="17.25">
      <c r="A7" s="5" t="s">
        <v>4</v>
      </c>
      <c r="B7" s="6">
        <v>1</v>
      </c>
      <c r="C7" s="7">
        <v>750000</v>
      </c>
      <c r="D7" s="8">
        <f t="shared" si="0"/>
        <v>0.3</v>
      </c>
      <c r="E7" s="1"/>
      <c r="F7" s="5">
        <v>10</v>
      </c>
      <c r="G7" s="9">
        <v>0.6</v>
      </c>
    </row>
    <row r="8" spans="1:7" ht="17.25">
      <c r="A8" s="5" t="s">
        <v>5</v>
      </c>
      <c r="B8" s="6">
        <v>3</v>
      </c>
      <c r="C8" s="7">
        <v>1200000</v>
      </c>
      <c r="D8" s="8">
        <f t="shared" si="0"/>
        <v>0.4</v>
      </c>
      <c r="E8" s="1"/>
      <c r="F8" s="5">
        <v>12</v>
      </c>
      <c r="G8" s="9">
        <v>0.8</v>
      </c>
    </row>
    <row r="9" spans="1:7" ht="17.25">
      <c r="A9" s="5" t="s">
        <v>6</v>
      </c>
      <c r="B9" s="6">
        <v>10</v>
      </c>
      <c r="C9" s="7">
        <v>1400000</v>
      </c>
      <c r="D9" s="8">
        <f t="shared" si="0"/>
        <v>0.6</v>
      </c>
      <c r="E9" s="1"/>
      <c r="F9" s="5">
        <v>15</v>
      </c>
      <c r="G9" s="9">
        <v>1</v>
      </c>
    </row>
    <row r="10" spans="1:7">
      <c r="A10" s="2"/>
      <c r="B10" s="2"/>
      <c r="C10" s="2"/>
      <c r="D10" s="2"/>
      <c r="E10" s="2"/>
      <c r="F10" s="2"/>
      <c r="G10" s="2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3"/>
  <sheetViews>
    <sheetView workbookViewId="0">
      <selection activeCell="F4" sqref="F4"/>
    </sheetView>
  </sheetViews>
  <sheetFormatPr defaultRowHeight="16.5"/>
  <cols>
    <col min="1" max="1" width="1.5" customWidth="1"/>
    <col min="2" max="2" width="14" customWidth="1"/>
    <col min="3" max="3" width="8.625" bestFit="1" customWidth="1"/>
    <col min="4" max="4" width="13.5" customWidth="1"/>
    <col min="5" max="5" width="12.625" bestFit="1" customWidth="1"/>
    <col min="6" max="6" width="10.875" customWidth="1"/>
    <col min="7" max="7" width="5" customWidth="1"/>
    <col min="8" max="8" width="29.375" bestFit="1" customWidth="1"/>
    <col min="9" max="9" width="13.25" customWidth="1"/>
  </cols>
  <sheetData>
    <row r="1" spans="2:10" ht="30.75" customHeight="1">
      <c r="B1" s="98" t="s">
        <v>235</v>
      </c>
      <c r="C1" s="98"/>
      <c r="D1" s="98"/>
      <c r="E1" s="98"/>
      <c r="F1" s="98"/>
      <c r="H1" s="66" t="s">
        <v>236</v>
      </c>
    </row>
    <row r="2" spans="2:10" ht="3" customHeight="1">
      <c r="B2" s="71"/>
      <c r="C2" s="71"/>
      <c r="D2" s="71"/>
      <c r="E2" s="71"/>
      <c r="F2" s="71"/>
    </row>
    <row r="3" spans="2:10" ht="17.25" thickBot="1">
      <c r="B3" s="78" t="s">
        <v>237</v>
      </c>
      <c r="C3" s="78" t="s">
        <v>238</v>
      </c>
      <c r="D3" s="78" t="s">
        <v>239</v>
      </c>
      <c r="E3" s="78" t="s">
        <v>240</v>
      </c>
      <c r="F3" s="78" t="s">
        <v>241</v>
      </c>
      <c r="G3" s="67"/>
      <c r="H3" s="70" t="s">
        <v>242</v>
      </c>
      <c r="I3" s="70" t="s">
        <v>243</v>
      </c>
      <c r="J3" s="70" t="s">
        <v>244</v>
      </c>
    </row>
    <row r="4" spans="2:10" ht="17.25" thickTop="1">
      <c r="B4" s="72">
        <v>41548</v>
      </c>
      <c r="C4" s="73" t="s">
        <v>245</v>
      </c>
      <c r="D4" s="74">
        <v>200000</v>
      </c>
      <c r="E4" s="75" t="s">
        <v>246</v>
      </c>
      <c r="F4" s="73" t="str">
        <f>VLOOKUP(D4,$I$4:$J$8,2,1)</f>
        <v>2구간</v>
      </c>
      <c r="G4" s="67"/>
      <c r="H4" s="68" t="s">
        <v>247</v>
      </c>
      <c r="I4" s="44">
        <v>1</v>
      </c>
      <c r="J4" s="32" t="s">
        <v>248</v>
      </c>
    </row>
    <row r="5" spans="2:10">
      <c r="B5" s="72">
        <v>41548</v>
      </c>
      <c r="C5" s="73" t="s">
        <v>249</v>
      </c>
      <c r="D5" s="74">
        <v>120000</v>
      </c>
      <c r="E5" s="75" t="s">
        <v>246</v>
      </c>
      <c r="F5" s="73" t="str">
        <f t="shared" ref="F5:F22" si="0">VLOOKUP(D5,$I$4:$J$8,2,1)</f>
        <v>2구간</v>
      </c>
      <c r="G5" s="67"/>
      <c r="H5" s="68" t="s">
        <v>250</v>
      </c>
      <c r="I5" s="44">
        <v>100000</v>
      </c>
      <c r="J5" s="32" t="s">
        <v>251</v>
      </c>
    </row>
    <row r="6" spans="2:10">
      <c r="B6" s="72">
        <v>41548</v>
      </c>
      <c r="C6" s="73" t="s">
        <v>252</v>
      </c>
      <c r="D6" s="74">
        <v>354700</v>
      </c>
      <c r="E6" s="75" t="s">
        <v>253</v>
      </c>
      <c r="F6" s="73" t="str">
        <f t="shared" si="0"/>
        <v>2구간</v>
      </c>
      <c r="G6" s="67"/>
      <c r="H6" s="68" t="s">
        <v>254</v>
      </c>
      <c r="I6" s="44">
        <v>500000</v>
      </c>
      <c r="J6" s="32" t="s">
        <v>255</v>
      </c>
    </row>
    <row r="7" spans="2:10">
      <c r="B7" s="72">
        <v>41549</v>
      </c>
      <c r="C7" s="73" t="s">
        <v>256</v>
      </c>
      <c r="D7" s="74">
        <v>965216</v>
      </c>
      <c r="E7" s="75" t="s">
        <v>257</v>
      </c>
      <c r="F7" s="73" t="str">
        <f t="shared" si="0"/>
        <v>3구간</v>
      </c>
      <c r="G7" s="67"/>
      <c r="H7" s="69" t="s">
        <v>258</v>
      </c>
      <c r="I7" s="44">
        <v>1000000</v>
      </c>
      <c r="J7" s="32" t="s">
        <v>259</v>
      </c>
    </row>
    <row r="8" spans="2:10">
      <c r="B8" s="72">
        <v>41549</v>
      </c>
      <c r="C8" s="73" t="s">
        <v>260</v>
      </c>
      <c r="D8" s="74">
        <v>112840</v>
      </c>
      <c r="E8" s="75" t="s">
        <v>261</v>
      </c>
      <c r="F8" s="73" t="str">
        <f t="shared" si="0"/>
        <v>2구간</v>
      </c>
      <c r="G8" s="67"/>
      <c r="H8" s="69" t="s">
        <v>262</v>
      </c>
      <c r="I8" s="44">
        <v>2000000</v>
      </c>
      <c r="J8" s="32" t="s">
        <v>263</v>
      </c>
    </row>
    <row r="9" spans="2:10">
      <c r="B9" s="72">
        <v>41549</v>
      </c>
      <c r="C9" s="73" t="s">
        <v>264</v>
      </c>
      <c r="D9" s="74">
        <v>3568750</v>
      </c>
      <c r="E9" s="75" t="s">
        <v>261</v>
      </c>
      <c r="F9" s="73" t="str">
        <f t="shared" si="0"/>
        <v>5구간</v>
      </c>
      <c r="G9" s="67"/>
    </row>
    <row r="10" spans="2:10">
      <c r="B10" s="72">
        <v>41549</v>
      </c>
      <c r="C10" s="73" t="s">
        <v>265</v>
      </c>
      <c r="D10" s="74">
        <v>54820</v>
      </c>
      <c r="E10" s="75" t="s">
        <v>261</v>
      </c>
      <c r="F10" s="73" t="str">
        <f t="shared" si="0"/>
        <v>1구간</v>
      </c>
      <c r="G10" s="67"/>
    </row>
    <row r="11" spans="2:10">
      <c r="B11" s="72">
        <v>41551</v>
      </c>
      <c r="C11" s="75" t="s">
        <v>266</v>
      </c>
      <c r="D11" s="74">
        <v>90000</v>
      </c>
      <c r="E11" s="75" t="s">
        <v>257</v>
      </c>
      <c r="F11" s="73" t="str">
        <f t="shared" si="0"/>
        <v>1구간</v>
      </c>
      <c r="G11" s="67"/>
    </row>
    <row r="12" spans="2:10">
      <c r="B12" s="72">
        <v>41551</v>
      </c>
      <c r="C12" s="75" t="s">
        <v>267</v>
      </c>
      <c r="D12" s="74">
        <v>87000</v>
      </c>
      <c r="E12" s="75" t="s">
        <v>253</v>
      </c>
      <c r="F12" s="73" t="str">
        <f t="shared" si="0"/>
        <v>1구간</v>
      </c>
      <c r="G12" s="67"/>
    </row>
    <row r="13" spans="2:10">
      <c r="B13" s="72">
        <v>41551</v>
      </c>
      <c r="C13" s="73" t="s">
        <v>268</v>
      </c>
      <c r="D13" s="74">
        <v>150000</v>
      </c>
      <c r="E13" s="73" t="s">
        <v>269</v>
      </c>
      <c r="F13" s="73" t="str">
        <f t="shared" si="0"/>
        <v>2구간</v>
      </c>
    </row>
    <row r="14" spans="2:10">
      <c r="B14" s="72">
        <v>41551</v>
      </c>
      <c r="C14" s="73" t="s">
        <v>270</v>
      </c>
      <c r="D14" s="74">
        <v>280000</v>
      </c>
      <c r="E14" s="73" t="s">
        <v>261</v>
      </c>
      <c r="F14" s="73" t="str">
        <f t="shared" si="0"/>
        <v>2구간</v>
      </c>
    </row>
    <row r="15" spans="2:10">
      <c r="B15" s="72">
        <v>41552</v>
      </c>
      <c r="C15" s="73" t="s">
        <v>271</v>
      </c>
      <c r="D15" s="74">
        <v>320000</v>
      </c>
      <c r="E15" s="76" t="s">
        <v>269</v>
      </c>
      <c r="F15" s="73" t="str">
        <f t="shared" si="0"/>
        <v>2구간</v>
      </c>
    </row>
    <row r="16" spans="2:10">
      <c r="B16" s="72">
        <v>41552</v>
      </c>
      <c r="C16" s="73" t="s">
        <v>272</v>
      </c>
      <c r="D16" s="74">
        <v>99000</v>
      </c>
      <c r="E16" s="76" t="s">
        <v>253</v>
      </c>
      <c r="F16" s="73" t="str">
        <f t="shared" si="0"/>
        <v>1구간</v>
      </c>
    </row>
    <row r="17" spans="2:6">
      <c r="B17" s="72">
        <v>41552</v>
      </c>
      <c r="C17" s="73" t="s">
        <v>273</v>
      </c>
      <c r="D17" s="74">
        <v>550000</v>
      </c>
      <c r="E17" s="76" t="s">
        <v>253</v>
      </c>
      <c r="F17" s="73" t="str">
        <f t="shared" si="0"/>
        <v>3구간</v>
      </c>
    </row>
    <row r="18" spans="2:6">
      <c r="B18" s="72">
        <v>41553</v>
      </c>
      <c r="C18" s="73" t="s">
        <v>274</v>
      </c>
      <c r="D18" s="77">
        <v>1500000</v>
      </c>
      <c r="E18" s="76" t="s">
        <v>257</v>
      </c>
      <c r="F18" s="73" t="str">
        <f t="shared" si="0"/>
        <v>4구간</v>
      </c>
    </row>
    <row r="19" spans="2:6">
      <c r="B19" s="72">
        <v>41553</v>
      </c>
      <c r="C19" s="73" t="s">
        <v>275</v>
      </c>
      <c r="D19" s="77">
        <v>2000000</v>
      </c>
      <c r="E19" s="76" t="s">
        <v>269</v>
      </c>
      <c r="F19" s="73" t="str">
        <f t="shared" si="0"/>
        <v>5구간</v>
      </c>
    </row>
    <row r="20" spans="2:6">
      <c r="B20" s="72">
        <v>41553</v>
      </c>
      <c r="C20" s="73" t="s">
        <v>276</v>
      </c>
      <c r="D20" s="77">
        <v>750000</v>
      </c>
      <c r="E20" s="76" t="s">
        <v>253</v>
      </c>
      <c r="F20" s="73" t="str">
        <f t="shared" si="0"/>
        <v>3구간</v>
      </c>
    </row>
    <row r="21" spans="2:6">
      <c r="B21" s="72">
        <v>41553</v>
      </c>
      <c r="C21" s="73" t="s">
        <v>277</v>
      </c>
      <c r="D21" s="77">
        <v>89000</v>
      </c>
      <c r="E21" s="76" t="s">
        <v>257</v>
      </c>
      <c r="F21" s="73" t="str">
        <f t="shared" si="0"/>
        <v>1구간</v>
      </c>
    </row>
    <row r="22" spans="2:6">
      <c r="B22" s="72">
        <v>41554</v>
      </c>
      <c r="C22" s="74" t="s">
        <v>278</v>
      </c>
      <c r="D22" s="74">
        <v>320000</v>
      </c>
      <c r="E22" s="76" t="s">
        <v>269</v>
      </c>
      <c r="F22" s="73" t="str">
        <f t="shared" si="0"/>
        <v>2구간</v>
      </c>
    </row>
    <row r="23" spans="2:6">
      <c r="B23" s="67"/>
      <c r="C23" s="67"/>
      <c r="D23" s="67"/>
    </row>
  </sheetData>
  <mergeCells count="1">
    <mergeCell ref="B1:F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"/>
  <sheetViews>
    <sheetView topLeftCell="B1" workbookViewId="0">
      <selection activeCell="E19" sqref="E19"/>
    </sheetView>
  </sheetViews>
  <sheetFormatPr defaultRowHeight="16.5"/>
  <cols>
    <col min="1" max="1" width="11.125" bestFit="1" customWidth="1"/>
    <col min="2" max="2" width="10.875" customWidth="1"/>
    <col min="3" max="3" width="15.125" bestFit="1" customWidth="1"/>
    <col min="4" max="4" width="22.75" bestFit="1" customWidth="1"/>
    <col min="5" max="5" width="12.125" customWidth="1"/>
    <col min="6" max="6" width="4.875" customWidth="1"/>
    <col min="7" max="7" width="3.375" bestFit="1" customWidth="1"/>
    <col min="8" max="8" width="15.125" bestFit="1" customWidth="1"/>
    <col min="9" max="9" width="25.625" bestFit="1" customWidth="1"/>
    <col min="10" max="11" width="22.75" bestFit="1" customWidth="1"/>
    <col min="12" max="12" width="16.5" bestFit="1" customWidth="1"/>
    <col min="13" max="16" width="5.75" customWidth="1"/>
    <col min="18" max="18" width="11.125" bestFit="1" customWidth="1"/>
  </cols>
  <sheetData>
    <row r="1" spans="1:18" ht="17.25" thickBot="1">
      <c r="A1" s="37" t="s">
        <v>36</v>
      </c>
      <c r="B1" s="41" t="s">
        <v>153</v>
      </c>
      <c r="C1" s="41" t="s">
        <v>154</v>
      </c>
      <c r="D1" s="41" t="s">
        <v>155</v>
      </c>
      <c r="E1" s="41" t="s">
        <v>234</v>
      </c>
    </row>
    <row r="2" spans="1:18" ht="17.25" thickTop="1">
      <c r="A2" s="38">
        <v>41548</v>
      </c>
      <c r="B2" s="36" t="s">
        <v>7</v>
      </c>
      <c r="C2" s="39" t="s">
        <v>143</v>
      </c>
      <c r="D2" s="93" t="s">
        <v>283</v>
      </c>
      <c r="E2" s="40">
        <f>INDEX($I$7:$L$10,MATCH(C2,$H$7:$H$10,0),MATCH(D2,$I$6:$L$6,0))</f>
        <v>1000</v>
      </c>
      <c r="F2" s="28"/>
    </row>
    <row r="3" spans="1:18" ht="20.25">
      <c r="A3" s="38">
        <v>41548</v>
      </c>
      <c r="B3" s="36" t="s">
        <v>8</v>
      </c>
      <c r="C3" s="39" t="s">
        <v>279</v>
      </c>
      <c r="D3" s="93" t="s">
        <v>148</v>
      </c>
      <c r="E3" s="40">
        <f t="shared" ref="E3:E19" si="0">INDEX($I$7:$L$10,MATCH(C3,$H$7:$H$10,0),MATCH(D3,$I$6:$L$6,0))</f>
        <v>900</v>
      </c>
      <c r="I3" s="31" t="s">
        <v>233</v>
      </c>
    </row>
    <row r="4" spans="1:18">
      <c r="A4" s="38">
        <v>41548</v>
      </c>
      <c r="B4" s="36" t="s">
        <v>9</v>
      </c>
      <c r="C4" s="39" t="s">
        <v>143</v>
      </c>
      <c r="D4" s="93" t="s">
        <v>283</v>
      </c>
      <c r="E4" s="40">
        <f t="shared" si="0"/>
        <v>1000</v>
      </c>
    </row>
    <row r="5" spans="1:18">
      <c r="A5" s="38">
        <v>41548</v>
      </c>
      <c r="B5" s="36" t="s">
        <v>11</v>
      </c>
      <c r="C5" s="39" t="s">
        <v>280</v>
      </c>
      <c r="D5" s="93" t="s">
        <v>147</v>
      </c>
      <c r="E5" s="40">
        <f t="shared" si="0"/>
        <v>850</v>
      </c>
      <c r="H5" s="30"/>
      <c r="I5" s="99" t="s">
        <v>151</v>
      </c>
      <c r="J5" s="99"/>
      <c r="K5" s="99"/>
      <c r="L5" s="99"/>
    </row>
    <row r="6" spans="1:18">
      <c r="A6" s="38">
        <v>41548</v>
      </c>
      <c r="B6" s="36" t="s">
        <v>13</v>
      </c>
      <c r="C6" s="94" t="s">
        <v>145</v>
      </c>
      <c r="D6" s="93" t="s">
        <v>150</v>
      </c>
      <c r="E6" s="40">
        <f t="shared" si="0"/>
        <v>1500</v>
      </c>
      <c r="G6" s="100" t="s">
        <v>152</v>
      </c>
      <c r="H6" s="29" t="s">
        <v>158</v>
      </c>
      <c r="I6" s="42" t="s">
        <v>149</v>
      </c>
      <c r="J6" s="42" t="s">
        <v>148</v>
      </c>
      <c r="K6" s="42" t="s">
        <v>147</v>
      </c>
      <c r="L6" s="42" t="s">
        <v>150</v>
      </c>
    </row>
    <row r="7" spans="1:18" ht="16.5" customHeight="1">
      <c r="A7" s="38">
        <v>41548</v>
      </c>
      <c r="B7" s="36" t="s">
        <v>14</v>
      </c>
      <c r="C7" s="39" t="s">
        <v>284</v>
      </c>
      <c r="D7" s="93" t="s">
        <v>150</v>
      </c>
      <c r="E7" s="40">
        <f t="shared" si="0"/>
        <v>1250</v>
      </c>
      <c r="G7" s="100"/>
      <c r="H7" s="43" t="s">
        <v>143</v>
      </c>
      <c r="I7" s="44">
        <v>1000</v>
      </c>
      <c r="J7" s="44">
        <v>1100</v>
      </c>
      <c r="K7" s="44">
        <v>850</v>
      </c>
      <c r="L7" s="44">
        <v>1300</v>
      </c>
      <c r="R7" s="28"/>
    </row>
    <row r="8" spans="1:18">
      <c r="A8" s="38">
        <v>41548</v>
      </c>
      <c r="B8" s="36" t="s">
        <v>16</v>
      </c>
      <c r="C8" s="39" t="s">
        <v>281</v>
      </c>
      <c r="D8" s="93" t="s">
        <v>285</v>
      </c>
      <c r="E8" s="40">
        <f t="shared" si="0"/>
        <v>3000</v>
      </c>
      <c r="G8" s="100"/>
      <c r="H8" s="43" t="s">
        <v>144</v>
      </c>
      <c r="I8" s="44">
        <v>2000</v>
      </c>
      <c r="J8" s="44">
        <v>900</v>
      </c>
      <c r="K8" s="44">
        <v>1200</v>
      </c>
      <c r="L8" s="44">
        <v>1400</v>
      </c>
    </row>
    <row r="9" spans="1:18">
      <c r="A9" s="38">
        <v>41548</v>
      </c>
      <c r="B9" s="36" t="s">
        <v>17</v>
      </c>
      <c r="C9" s="39" t="s">
        <v>282</v>
      </c>
      <c r="D9" s="93" t="s">
        <v>149</v>
      </c>
      <c r="E9" s="40">
        <f t="shared" si="0"/>
        <v>700</v>
      </c>
      <c r="G9" s="100"/>
      <c r="H9" s="43" t="s">
        <v>145</v>
      </c>
      <c r="I9" s="44">
        <v>2500</v>
      </c>
      <c r="J9" s="44">
        <v>800</v>
      </c>
      <c r="K9" s="44">
        <v>3000</v>
      </c>
      <c r="L9" s="44">
        <v>1500</v>
      </c>
    </row>
    <row r="10" spans="1:18">
      <c r="A10" s="38">
        <v>41548</v>
      </c>
      <c r="B10" s="36" t="s">
        <v>18</v>
      </c>
      <c r="C10" s="39" t="s">
        <v>282</v>
      </c>
      <c r="D10" s="93" t="s">
        <v>148</v>
      </c>
      <c r="E10" s="40">
        <f t="shared" si="0"/>
        <v>1200</v>
      </c>
      <c r="G10" s="100"/>
      <c r="H10" s="43" t="s">
        <v>146</v>
      </c>
      <c r="I10" s="44">
        <v>700</v>
      </c>
      <c r="J10" s="44">
        <v>1200</v>
      </c>
      <c r="K10" s="44">
        <v>600</v>
      </c>
      <c r="L10" s="44">
        <v>1250</v>
      </c>
    </row>
    <row r="11" spans="1:18">
      <c r="A11" s="38">
        <v>41548</v>
      </c>
      <c r="B11" s="36" t="s">
        <v>20</v>
      </c>
      <c r="C11" s="39" t="s">
        <v>286</v>
      </c>
      <c r="D11" s="93" t="s">
        <v>149</v>
      </c>
      <c r="E11" s="40">
        <f t="shared" si="0"/>
        <v>2500</v>
      </c>
    </row>
    <row r="12" spans="1:18">
      <c r="A12" s="38">
        <v>41548</v>
      </c>
      <c r="B12" s="36" t="s">
        <v>22</v>
      </c>
      <c r="C12" s="39" t="s">
        <v>281</v>
      </c>
      <c r="D12" s="93" t="s">
        <v>148</v>
      </c>
      <c r="E12" s="40">
        <f t="shared" si="0"/>
        <v>800</v>
      </c>
    </row>
    <row r="13" spans="1:18">
      <c r="A13" s="38">
        <v>41548</v>
      </c>
      <c r="B13" s="36" t="s">
        <v>24</v>
      </c>
      <c r="C13" s="39" t="s">
        <v>280</v>
      </c>
      <c r="D13" s="93" t="s">
        <v>149</v>
      </c>
      <c r="E13" s="40">
        <f t="shared" si="0"/>
        <v>1000</v>
      </c>
    </row>
    <row r="14" spans="1:18">
      <c r="A14" s="38">
        <v>41548</v>
      </c>
      <c r="B14" s="36" t="s">
        <v>25</v>
      </c>
      <c r="C14" s="39" t="s">
        <v>143</v>
      </c>
      <c r="D14" s="93" t="s">
        <v>150</v>
      </c>
      <c r="E14" s="40">
        <f t="shared" si="0"/>
        <v>1300</v>
      </c>
    </row>
    <row r="15" spans="1:18">
      <c r="A15" s="38">
        <v>41548</v>
      </c>
      <c r="B15" s="36" t="s">
        <v>26</v>
      </c>
      <c r="C15" s="39" t="s">
        <v>287</v>
      </c>
      <c r="D15" s="93" t="s">
        <v>288</v>
      </c>
      <c r="E15" s="40">
        <f t="shared" si="0"/>
        <v>1400</v>
      </c>
    </row>
    <row r="16" spans="1:18">
      <c r="A16" s="38">
        <v>41548</v>
      </c>
      <c r="B16" s="36" t="s">
        <v>28</v>
      </c>
      <c r="C16" s="39" t="s">
        <v>286</v>
      </c>
      <c r="D16" s="93" t="s">
        <v>149</v>
      </c>
      <c r="E16" s="40">
        <f t="shared" si="0"/>
        <v>2500</v>
      </c>
    </row>
    <row r="17" spans="1:5">
      <c r="A17" s="38">
        <v>41548</v>
      </c>
      <c r="B17" s="36" t="s">
        <v>30</v>
      </c>
      <c r="C17" s="39" t="s">
        <v>282</v>
      </c>
      <c r="D17" s="93" t="s">
        <v>149</v>
      </c>
      <c r="E17" s="40">
        <f t="shared" si="0"/>
        <v>700</v>
      </c>
    </row>
    <row r="18" spans="1:5">
      <c r="A18" s="38">
        <v>41548</v>
      </c>
      <c r="B18" s="92" t="s">
        <v>156</v>
      </c>
      <c r="C18" s="39" t="s">
        <v>282</v>
      </c>
      <c r="D18" s="93" t="s">
        <v>285</v>
      </c>
      <c r="E18" s="40">
        <f t="shared" si="0"/>
        <v>600</v>
      </c>
    </row>
    <row r="19" spans="1:5">
      <c r="A19" s="38">
        <v>41548</v>
      </c>
      <c r="B19" s="92" t="s">
        <v>157</v>
      </c>
      <c r="C19" s="39" t="s">
        <v>287</v>
      </c>
      <c r="D19" s="93" t="s">
        <v>148</v>
      </c>
      <c r="E19" s="40">
        <f t="shared" si="0"/>
        <v>900</v>
      </c>
    </row>
  </sheetData>
  <mergeCells count="2">
    <mergeCell ref="I5:L5"/>
    <mergeCell ref="G6:G10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G26" sqref="G26"/>
    </sheetView>
  </sheetViews>
  <sheetFormatPr defaultRowHeight="16.5"/>
  <cols>
    <col min="2" max="2" width="6.25" bestFit="1" customWidth="1"/>
    <col min="3" max="3" width="13.75" customWidth="1"/>
    <col min="4" max="4" width="15.875" customWidth="1"/>
    <col min="5" max="5" width="19.375" customWidth="1"/>
    <col min="11" max="11" width="11.625" bestFit="1" customWidth="1"/>
  </cols>
  <sheetData>
    <row r="1" spans="1:11" ht="34.5" customHeight="1">
      <c r="A1" s="54" t="s">
        <v>212</v>
      </c>
      <c r="B1" s="52" t="s">
        <v>211</v>
      </c>
      <c r="C1" s="52" t="s">
        <v>210</v>
      </c>
      <c r="D1" s="53" t="s">
        <v>209</v>
      </c>
      <c r="E1" s="53" t="s">
        <v>208</v>
      </c>
      <c r="F1" s="52" t="s">
        <v>207</v>
      </c>
      <c r="G1" s="52" t="s">
        <v>206</v>
      </c>
      <c r="H1" s="52" t="s">
        <v>205</v>
      </c>
      <c r="I1" s="52" t="s">
        <v>204</v>
      </c>
      <c r="J1" s="52" t="s">
        <v>203</v>
      </c>
      <c r="K1" s="52" t="s">
        <v>202</v>
      </c>
    </row>
    <row r="2" spans="1:11">
      <c r="A2" s="45">
        <v>1</v>
      </c>
      <c r="B2" s="32" t="s">
        <v>164</v>
      </c>
      <c r="C2" s="50" t="s">
        <v>4</v>
      </c>
      <c r="D2" s="50" t="s">
        <v>201</v>
      </c>
      <c r="E2" s="49">
        <f t="shared" ref="E2:E20" si="0">IF(B2="개인",DATE(LEFT(D2,2),MID(D2,3,2),MID(D2,5,2)),D2)</f>
        <v>29894</v>
      </c>
      <c r="F2" s="48" t="s">
        <v>177</v>
      </c>
      <c r="G2" s="48" t="s">
        <v>79</v>
      </c>
      <c r="H2" s="48" t="s">
        <v>167</v>
      </c>
      <c r="I2" s="51">
        <v>1234</v>
      </c>
      <c r="J2" s="46" t="s">
        <v>159</v>
      </c>
      <c r="K2" s="45" t="str">
        <f t="shared" ref="K2:K20" si="1">F2&amp;" "&amp;G2</f>
        <v>서울 서초구</v>
      </c>
    </row>
    <row r="3" spans="1:11">
      <c r="A3" s="45">
        <v>2</v>
      </c>
      <c r="B3" s="32" t="s">
        <v>164</v>
      </c>
      <c r="C3" s="50" t="s">
        <v>200</v>
      </c>
      <c r="D3" s="50" t="s">
        <v>199</v>
      </c>
      <c r="E3" s="49">
        <f t="shared" si="0"/>
        <v>22477</v>
      </c>
      <c r="F3" s="48" t="s">
        <v>177</v>
      </c>
      <c r="G3" s="48" t="s">
        <v>176</v>
      </c>
      <c r="H3" s="48" t="s">
        <v>160</v>
      </c>
      <c r="I3" s="51">
        <v>5467</v>
      </c>
      <c r="J3" s="46" t="s">
        <v>159</v>
      </c>
      <c r="K3" s="45" t="str">
        <f t="shared" si="1"/>
        <v>서울 서초구</v>
      </c>
    </row>
    <row r="4" spans="1:11">
      <c r="A4" s="45">
        <v>3</v>
      </c>
      <c r="B4" s="32" t="s">
        <v>175</v>
      </c>
      <c r="C4" s="50" t="s">
        <v>198</v>
      </c>
      <c r="D4" s="11" t="s">
        <v>197</v>
      </c>
      <c r="E4" s="49" t="str">
        <f t="shared" si="0"/>
        <v>110111-3469765</v>
      </c>
      <c r="F4" s="48" t="s">
        <v>161</v>
      </c>
      <c r="G4" s="48" t="s">
        <v>176</v>
      </c>
      <c r="H4" s="48" t="s">
        <v>196</v>
      </c>
      <c r="I4" s="51">
        <v>9438</v>
      </c>
      <c r="J4" s="46" t="s">
        <v>171</v>
      </c>
      <c r="K4" s="45" t="str">
        <f t="shared" si="1"/>
        <v>서울 서초구</v>
      </c>
    </row>
    <row r="5" spans="1:11">
      <c r="A5" s="45">
        <v>4</v>
      </c>
      <c r="B5" s="32" t="s">
        <v>164</v>
      </c>
      <c r="C5" s="50" t="s">
        <v>195</v>
      </c>
      <c r="D5" s="11" t="s">
        <v>66</v>
      </c>
      <c r="E5" s="49">
        <f t="shared" si="0"/>
        <v>22590</v>
      </c>
      <c r="F5" s="48" t="s">
        <v>161</v>
      </c>
      <c r="G5" s="48" t="s">
        <v>79</v>
      </c>
      <c r="H5" s="48" t="s">
        <v>167</v>
      </c>
      <c r="I5" s="51">
        <v>3495</v>
      </c>
      <c r="J5" s="46" t="s">
        <v>159</v>
      </c>
      <c r="K5" s="45" t="str">
        <f t="shared" si="1"/>
        <v>서울 서초구</v>
      </c>
    </row>
    <row r="6" spans="1:11">
      <c r="A6" s="45">
        <v>5</v>
      </c>
      <c r="B6" s="32" t="s">
        <v>164</v>
      </c>
      <c r="C6" s="50" t="s">
        <v>194</v>
      </c>
      <c r="D6" s="11" t="s">
        <v>10</v>
      </c>
      <c r="E6" s="49">
        <f t="shared" si="0"/>
        <v>23145</v>
      </c>
      <c r="F6" s="48" t="s">
        <v>161</v>
      </c>
      <c r="G6" s="48" t="s">
        <v>79</v>
      </c>
      <c r="H6" s="48" t="s">
        <v>179</v>
      </c>
      <c r="I6" s="47">
        <v>9323</v>
      </c>
      <c r="J6" s="46" t="s">
        <v>159</v>
      </c>
      <c r="K6" s="45" t="str">
        <f t="shared" si="1"/>
        <v>서울 서초구</v>
      </c>
    </row>
    <row r="7" spans="1:11">
      <c r="A7" s="45">
        <v>6</v>
      </c>
      <c r="B7" s="32" t="s">
        <v>164</v>
      </c>
      <c r="C7" s="50" t="s">
        <v>193</v>
      </c>
      <c r="D7" s="11" t="s">
        <v>12</v>
      </c>
      <c r="E7" s="49">
        <f t="shared" si="0"/>
        <v>25244</v>
      </c>
      <c r="F7" s="48" t="s">
        <v>161</v>
      </c>
      <c r="G7" s="48" t="s">
        <v>79</v>
      </c>
      <c r="H7" s="48" t="s">
        <v>192</v>
      </c>
      <c r="I7" s="47">
        <v>1813</v>
      </c>
      <c r="J7" s="46" t="s">
        <v>159</v>
      </c>
      <c r="K7" s="45" t="str">
        <f t="shared" si="1"/>
        <v>서울 서초구</v>
      </c>
    </row>
    <row r="8" spans="1:11">
      <c r="A8" s="45">
        <v>7</v>
      </c>
      <c r="B8" s="32" t="s">
        <v>164</v>
      </c>
      <c r="C8" s="50" t="s">
        <v>191</v>
      </c>
      <c r="D8" s="11" t="s">
        <v>67</v>
      </c>
      <c r="E8" s="49">
        <f t="shared" si="0"/>
        <v>26730</v>
      </c>
      <c r="F8" s="48" t="s">
        <v>161</v>
      </c>
      <c r="G8" s="48" t="s">
        <v>79</v>
      </c>
      <c r="H8" s="48" t="s">
        <v>190</v>
      </c>
      <c r="I8" s="47">
        <v>7544</v>
      </c>
      <c r="J8" s="46" t="s">
        <v>189</v>
      </c>
      <c r="K8" s="45" t="str">
        <f t="shared" si="1"/>
        <v>서울 서초구</v>
      </c>
    </row>
    <row r="9" spans="1:11">
      <c r="A9" s="45">
        <v>8</v>
      </c>
      <c r="B9" s="32" t="s">
        <v>164</v>
      </c>
      <c r="C9" s="50" t="s">
        <v>188</v>
      </c>
      <c r="D9" s="11" t="s">
        <v>15</v>
      </c>
      <c r="E9" s="49">
        <f t="shared" si="0"/>
        <v>21960</v>
      </c>
      <c r="F9" s="48" t="s">
        <v>161</v>
      </c>
      <c r="G9" s="48" t="s">
        <v>79</v>
      </c>
      <c r="H9" s="48" t="s">
        <v>187</v>
      </c>
      <c r="I9" s="47">
        <v>3521</v>
      </c>
      <c r="J9" s="46" t="s">
        <v>159</v>
      </c>
      <c r="K9" s="45" t="str">
        <f t="shared" si="1"/>
        <v>서울 서초구</v>
      </c>
    </row>
    <row r="10" spans="1:11">
      <c r="A10" s="45">
        <v>9</v>
      </c>
      <c r="B10" s="32" t="s">
        <v>175</v>
      </c>
      <c r="C10" s="50" t="s">
        <v>186</v>
      </c>
      <c r="D10" s="11" t="s">
        <v>185</v>
      </c>
      <c r="E10" s="49" t="str">
        <f t="shared" si="0"/>
        <v>110111-3459123</v>
      </c>
      <c r="F10" s="48" t="s">
        <v>161</v>
      </c>
      <c r="G10" s="48" t="s">
        <v>176</v>
      </c>
      <c r="H10" s="48" t="s">
        <v>167</v>
      </c>
      <c r="I10" s="47">
        <v>9774</v>
      </c>
      <c r="J10" s="46" t="s">
        <v>171</v>
      </c>
      <c r="K10" s="45" t="str">
        <f t="shared" si="1"/>
        <v>서울 서초구</v>
      </c>
    </row>
    <row r="11" spans="1:11">
      <c r="A11" s="45">
        <v>10</v>
      </c>
      <c r="B11" s="32" t="s">
        <v>164</v>
      </c>
      <c r="C11" s="50" t="s">
        <v>184</v>
      </c>
      <c r="D11" s="11" t="s">
        <v>68</v>
      </c>
      <c r="E11" s="49">
        <f t="shared" si="0"/>
        <v>20032</v>
      </c>
      <c r="F11" s="48" t="s">
        <v>161</v>
      </c>
      <c r="G11" s="48" t="s">
        <v>79</v>
      </c>
      <c r="H11" s="48" t="s">
        <v>183</v>
      </c>
      <c r="I11" s="47">
        <v>7600</v>
      </c>
      <c r="J11" s="46" t="s">
        <v>159</v>
      </c>
      <c r="K11" s="45" t="str">
        <f t="shared" si="1"/>
        <v>서울 서초구</v>
      </c>
    </row>
    <row r="12" spans="1:11">
      <c r="A12" s="45">
        <v>11</v>
      </c>
      <c r="B12" s="32" t="s">
        <v>164</v>
      </c>
      <c r="C12" s="50" t="s">
        <v>182</v>
      </c>
      <c r="D12" s="11" t="s">
        <v>19</v>
      </c>
      <c r="E12" s="49">
        <f t="shared" si="0"/>
        <v>21693</v>
      </c>
      <c r="F12" s="48" t="s">
        <v>161</v>
      </c>
      <c r="G12" s="48" t="s">
        <v>79</v>
      </c>
      <c r="H12" s="48" t="s">
        <v>181</v>
      </c>
      <c r="I12" s="47">
        <v>8474</v>
      </c>
      <c r="J12" s="46" t="s">
        <v>159</v>
      </c>
      <c r="K12" s="45" t="str">
        <f t="shared" si="1"/>
        <v>서울 서초구</v>
      </c>
    </row>
    <row r="13" spans="1:11">
      <c r="A13" s="45">
        <v>12</v>
      </c>
      <c r="B13" s="32" t="s">
        <v>164</v>
      </c>
      <c r="C13" s="50" t="s">
        <v>180</v>
      </c>
      <c r="D13" s="11" t="s">
        <v>21</v>
      </c>
      <c r="E13" s="49">
        <f t="shared" si="0"/>
        <v>23037</v>
      </c>
      <c r="F13" s="48" t="s">
        <v>161</v>
      </c>
      <c r="G13" s="48" t="s">
        <v>79</v>
      </c>
      <c r="H13" s="48" t="s">
        <v>179</v>
      </c>
      <c r="I13" s="47">
        <v>8999</v>
      </c>
      <c r="J13" s="46" t="s">
        <v>159</v>
      </c>
      <c r="K13" s="45" t="str">
        <f t="shared" si="1"/>
        <v>서울 서초구</v>
      </c>
    </row>
    <row r="14" spans="1:11">
      <c r="A14" s="45">
        <v>13</v>
      </c>
      <c r="B14" s="32" t="s">
        <v>164</v>
      </c>
      <c r="C14" s="50" t="s">
        <v>178</v>
      </c>
      <c r="D14" s="11" t="s">
        <v>23</v>
      </c>
      <c r="E14" s="49">
        <f t="shared" si="0"/>
        <v>25896</v>
      </c>
      <c r="F14" s="48" t="s">
        <v>177</v>
      </c>
      <c r="G14" s="48" t="s">
        <v>176</v>
      </c>
      <c r="H14" s="48" t="s">
        <v>160</v>
      </c>
      <c r="I14" s="47">
        <v>2683</v>
      </c>
      <c r="J14" s="46" t="s">
        <v>159</v>
      </c>
      <c r="K14" s="45" t="str">
        <f t="shared" si="1"/>
        <v>서울 서초구</v>
      </c>
    </row>
    <row r="15" spans="1:11">
      <c r="A15" s="45">
        <v>14</v>
      </c>
      <c r="B15" s="32" t="s">
        <v>175</v>
      </c>
      <c r="C15" s="50" t="s">
        <v>174</v>
      </c>
      <c r="D15" s="11" t="s">
        <v>173</v>
      </c>
      <c r="E15" s="49" t="str">
        <f t="shared" si="0"/>
        <v>110111-3429345</v>
      </c>
      <c r="F15" s="48" t="s">
        <v>161</v>
      </c>
      <c r="G15" s="48" t="s">
        <v>79</v>
      </c>
      <c r="H15" s="48" t="s">
        <v>172</v>
      </c>
      <c r="I15" s="47">
        <v>5630</v>
      </c>
      <c r="J15" s="46" t="s">
        <v>171</v>
      </c>
      <c r="K15" s="45" t="str">
        <f t="shared" si="1"/>
        <v>서울 서초구</v>
      </c>
    </row>
    <row r="16" spans="1:11">
      <c r="A16" s="45">
        <v>15</v>
      </c>
      <c r="B16" s="32" t="s">
        <v>164</v>
      </c>
      <c r="C16" s="50" t="s">
        <v>170</v>
      </c>
      <c r="D16" s="11" t="s">
        <v>69</v>
      </c>
      <c r="E16" s="49">
        <f t="shared" si="0"/>
        <v>23810</v>
      </c>
      <c r="F16" s="48" t="s">
        <v>161</v>
      </c>
      <c r="G16" s="48" t="s">
        <v>79</v>
      </c>
      <c r="H16" s="48" t="s">
        <v>165</v>
      </c>
      <c r="I16" s="47">
        <v>6529</v>
      </c>
      <c r="J16" s="46" t="s">
        <v>159</v>
      </c>
      <c r="K16" s="45" t="str">
        <f t="shared" si="1"/>
        <v>서울 서초구</v>
      </c>
    </row>
    <row r="17" spans="1:11">
      <c r="A17" s="45">
        <v>16</v>
      </c>
      <c r="B17" s="32" t="s">
        <v>169</v>
      </c>
      <c r="C17" s="50" t="s">
        <v>168</v>
      </c>
      <c r="D17" s="11" t="s">
        <v>27</v>
      </c>
      <c r="E17" s="49">
        <f t="shared" si="0"/>
        <v>25680</v>
      </c>
      <c r="F17" s="48" t="s">
        <v>161</v>
      </c>
      <c r="G17" s="48" t="s">
        <v>79</v>
      </c>
      <c r="H17" s="48" t="s">
        <v>167</v>
      </c>
      <c r="I17" s="47">
        <v>5133</v>
      </c>
      <c r="J17" s="46" t="s">
        <v>159</v>
      </c>
      <c r="K17" s="45" t="str">
        <f t="shared" si="1"/>
        <v>서울 서초구</v>
      </c>
    </row>
    <row r="18" spans="1:11">
      <c r="A18" s="45">
        <v>17</v>
      </c>
      <c r="B18" s="32" t="s">
        <v>164</v>
      </c>
      <c r="C18" s="50" t="s">
        <v>166</v>
      </c>
      <c r="D18" s="11" t="s">
        <v>29</v>
      </c>
      <c r="E18" s="49">
        <f t="shared" si="0"/>
        <v>25877</v>
      </c>
      <c r="F18" s="48" t="s">
        <v>161</v>
      </c>
      <c r="G18" s="48" t="s">
        <v>79</v>
      </c>
      <c r="H18" s="48" t="s">
        <v>165</v>
      </c>
      <c r="I18" s="47">
        <v>8674</v>
      </c>
      <c r="J18" s="46" t="s">
        <v>159</v>
      </c>
      <c r="K18" s="45" t="str">
        <f t="shared" si="1"/>
        <v>서울 서초구</v>
      </c>
    </row>
    <row r="19" spans="1:11">
      <c r="A19" s="45">
        <v>18</v>
      </c>
      <c r="B19" s="32" t="s">
        <v>164</v>
      </c>
      <c r="C19" s="50" t="s">
        <v>26</v>
      </c>
      <c r="D19" s="11" t="s">
        <v>31</v>
      </c>
      <c r="E19" s="49">
        <f t="shared" si="0"/>
        <v>26198</v>
      </c>
      <c r="F19" s="48" t="s">
        <v>161</v>
      </c>
      <c r="G19" s="48" t="s">
        <v>79</v>
      </c>
      <c r="H19" s="48" t="s">
        <v>165</v>
      </c>
      <c r="I19" s="47">
        <v>2524</v>
      </c>
      <c r="J19" s="46" t="s">
        <v>159</v>
      </c>
      <c r="K19" s="45" t="str">
        <f t="shared" si="1"/>
        <v>서울 서초구</v>
      </c>
    </row>
    <row r="20" spans="1:11">
      <c r="A20" s="45">
        <v>19</v>
      </c>
      <c r="B20" s="32" t="s">
        <v>164</v>
      </c>
      <c r="C20" s="50" t="s">
        <v>163</v>
      </c>
      <c r="D20" s="50" t="s">
        <v>162</v>
      </c>
      <c r="E20" s="49">
        <f t="shared" si="0"/>
        <v>27531</v>
      </c>
      <c r="F20" s="48" t="s">
        <v>161</v>
      </c>
      <c r="G20" s="48" t="s">
        <v>79</v>
      </c>
      <c r="H20" s="48" t="s">
        <v>160</v>
      </c>
      <c r="I20" s="47">
        <v>1805</v>
      </c>
      <c r="J20" s="46" t="s">
        <v>159</v>
      </c>
      <c r="K20" s="45" t="str">
        <f t="shared" si="1"/>
        <v>서울 서초구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4"/>
  <sheetViews>
    <sheetView showGridLines="0" workbookViewId="0">
      <selection activeCell="E5" sqref="E5:F5"/>
    </sheetView>
  </sheetViews>
  <sheetFormatPr defaultRowHeight="16.5"/>
  <cols>
    <col min="1" max="1" width="2.125" customWidth="1"/>
    <col min="4" max="4" width="11.125" customWidth="1"/>
    <col min="7" max="7" width="16" customWidth="1"/>
  </cols>
  <sheetData>
    <row r="2" spans="2:10" ht="17.25" thickBot="1">
      <c r="B2" s="65" t="s">
        <v>232</v>
      </c>
      <c r="C2" s="65"/>
      <c r="D2" s="65"/>
      <c r="E2" s="65"/>
      <c r="F2" s="65"/>
      <c r="G2" s="65"/>
      <c r="H2" s="65"/>
      <c r="I2" s="65"/>
      <c r="J2" s="65"/>
    </row>
    <row r="3" spans="2:10" ht="49.5" customHeight="1">
      <c r="B3" s="128" t="s">
        <v>231</v>
      </c>
      <c r="C3" s="129"/>
      <c r="D3" s="129"/>
      <c r="E3" s="129"/>
      <c r="F3" s="129"/>
      <c r="G3" s="129"/>
      <c r="H3" s="129"/>
      <c r="I3" s="129"/>
      <c r="J3" s="130"/>
    </row>
    <row r="4" spans="2:10" ht="48" customHeight="1">
      <c r="B4" s="64" t="s">
        <v>230</v>
      </c>
      <c r="C4" s="63"/>
      <c r="D4" s="63"/>
      <c r="E4" s="63"/>
      <c r="F4" s="63"/>
      <c r="G4" s="63"/>
      <c r="H4" s="63"/>
      <c r="I4" s="63"/>
      <c r="J4" s="62"/>
    </row>
    <row r="5" spans="2:10" ht="33">
      <c r="B5" s="131" t="s">
        <v>229</v>
      </c>
      <c r="C5" s="132"/>
      <c r="D5" s="79" t="s">
        <v>210</v>
      </c>
      <c r="E5" s="135" t="s">
        <v>289</v>
      </c>
      <c r="F5" s="136"/>
      <c r="G5" s="81" t="s">
        <v>228</v>
      </c>
      <c r="H5" s="137">
        <f>VLOOKUP(E5,대상자,3,0)</f>
        <v>25896</v>
      </c>
      <c r="I5" s="138"/>
      <c r="J5" s="139"/>
    </row>
    <row r="6" spans="2:10" ht="36" customHeight="1">
      <c r="B6" s="133"/>
      <c r="C6" s="134"/>
      <c r="D6" s="80" t="s">
        <v>227</v>
      </c>
      <c r="E6" s="140" t="str">
        <f>CONCATENATE(VLOOKUP(E5,대상자,4,0)," ",VLOOKUP(E5,대상자,5,0),,VLOOKUP(E5,대상자,6,0))</f>
        <v>서울 서초구양재1동</v>
      </c>
      <c r="F6" s="141"/>
      <c r="G6" s="141"/>
      <c r="H6" s="141"/>
      <c r="I6" s="141"/>
      <c r="J6" s="142"/>
    </row>
    <row r="7" spans="2:10" ht="4.5" customHeight="1">
      <c r="B7" s="117"/>
      <c r="C7" s="118"/>
      <c r="D7" s="118"/>
      <c r="E7" s="118"/>
      <c r="F7" s="118"/>
      <c r="G7" s="118"/>
      <c r="H7" s="118"/>
      <c r="I7" s="118"/>
      <c r="J7" s="119"/>
    </row>
    <row r="8" spans="2:10" ht="34.5" customHeight="1">
      <c r="B8" s="109" t="s">
        <v>226</v>
      </c>
      <c r="C8" s="110"/>
      <c r="D8" s="103" t="s">
        <v>225</v>
      </c>
      <c r="E8" s="104"/>
      <c r="F8" s="104"/>
      <c r="G8" s="104"/>
      <c r="H8" s="104"/>
      <c r="I8" s="104"/>
      <c r="J8" s="105"/>
    </row>
    <row r="9" spans="2:10" ht="34.5" customHeight="1">
      <c r="B9" s="111" t="s">
        <v>224</v>
      </c>
      <c r="C9" s="112"/>
      <c r="D9" s="82" t="s">
        <v>223</v>
      </c>
      <c r="E9" s="82"/>
      <c r="F9" s="83"/>
      <c r="G9" s="84" t="s">
        <v>222</v>
      </c>
      <c r="H9" s="85" t="s">
        <v>221</v>
      </c>
      <c r="I9" s="83"/>
      <c r="J9" s="86" t="s">
        <v>220</v>
      </c>
    </row>
    <row r="10" spans="2:10" ht="34.5" customHeight="1">
      <c r="B10" s="113"/>
      <c r="C10" s="114"/>
      <c r="D10" s="106" t="str">
        <f>VLOOKUP(E5,대상자,9,0)</f>
        <v>서울 서초구</v>
      </c>
      <c r="E10" s="107"/>
      <c r="F10" s="108"/>
      <c r="G10" s="61" t="str">
        <f>VLOOKUP(E5,대상자,8,0)</f>
        <v>자가용</v>
      </c>
      <c r="H10" s="115">
        <f>VLOOKUP(E5,대상자,7,0)</f>
        <v>2683</v>
      </c>
      <c r="I10" s="116"/>
      <c r="J10" s="60"/>
    </row>
    <row r="11" spans="2:10" ht="4.5" customHeight="1">
      <c r="B11" s="117"/>
      <c r="C11" s="118"/>
      <c r="D11" s="118"/>
      <c r="E11" s="118"/>
      <c r="F11" s="118"/>
      <c r="G11" s="118"/>
      <c r="H11" s="118"/>
      <c r="I11" s="118"/>
      <c r="J11" s="119"/>
    </row>
    <row r="12" spans="2:10" ht="34.5" customHeight="1">
      <c r="B12" s="109" t="s">
        <v>219</v>
      </c>
      <c r="C12" s="120"/>
      <c r="D12" s="87" t="s">
        <v>218</v>
      </c>
      <c r="E12" s="88" t="s">
        <v>217</v>
      </c>
      <c r="F12" s="89"/>
      <c r="G12" s="90" t="s">
        <v>216</v>
      </c>
      <c r="H12" s="88" t="s">
        <v>215</v>
      </c>
      <c r="I12" s="88"/>
      <c r="J12" s="91"/>
    </row>
    <row r="13" spans="2:10" ht="34.5" customHeight="1">
      <c r="B13" s="121"/>
      <c r="C13" s="122"/>
      <c r="D13" s="59" t="s">
        <v>214</v>
      </c>
      <c r="E13" s="123"/>
      <c r="F13" s="124"/>
      <c r="G13" s="58">
        <v>1</v>
      </c>
      <c r="H13" s="125"/>
      <c r="I13" s="126"/>
      <c r="J13" s="127"/>
    </row>
    <row r="14" spans="2:10" ht="34.5" customHeight="1" thickBot="1">
      <c r="B14" s="101" t="s">
        <v>213</v>
      </c>
      <c r="C14" s="102"/>
      <c r="D14" s="57"/>
      <c r="E14" s="56"/>
      <c r="F14" s="56"/>
      <c r="G14" s="56"/>
      <c r="H14" s="56"/>
      <c r="I14" s="56"/>
      <c r="J14" s="55"/>
    </row>
  </sheetData>
  <mergeCells count="17">
    <mergeCell ref="B7:J7"/>
    <mergeCell ref="B3:J3"/>
    <mergeCell ref="B5:C6"/>
    <mergeCell ref="E5:F5"/>
    <mergeCell ref="H5:J5"/>
    <mergeCell ref="E6:J6"/>
    <mergeCell ref="B14:C14"/>
    <mergeCell ref="D8:J8"/>
    <mergeCell ref="D10:F10"/>
    <mergeCell ref="B8:C8"/>
    <mergeCell ref="B9:C10"/>
    <mergeCell ref="H10:I10"/>
    <mergeCell ref="B11:J11"/>
    <mergeCell ref="B12:C12"/>
    <mergeCell ref="B13:C13"/>
    <mergeCell ref="E13:F13"/>
    <mergeCell ref="H13:J13"/>
  </mergeCells>
  <phoneticPr fontId="4" type="noConversion"/>
  <dataValidations count="1">
    <dataValidation type="list" allowBlank="1" showInputMessage="1" showErrorMessage="1" sqref="E5:F5" xr:uid="{00000000-0002-0000-0700-000000000000}">
      <formula1>성명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formulatext</vt:lpstr>
      <vt:lpstr>vlookup함수</vt:lpstr>
      <vt:lpstr>부동산정보과</vt:lpstr>
      <vt:lpstr>실습1</vt:lpstr>
      <vt:lpstr>매출현황</vt:lpstr>
      <vt:lpstr>index_match</vt:lpstr>
      <vt:lpstr>취득세감면대상자</vt:lpstr>
      <vt:lpstr>실습2</vt:lpstr>
      <vt:lpstr>대상자</vt:lpstr>
      <vt:lpstr>성명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2013-09-30T06:34:16Z</dcterms:created>
  <dcterms:modified xsi:type="dcterms:W3CDTF">2019-05-24T01:19:10Z</dcterms:modified>
</cp:coreProperties>
</file>