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41631be4233bdb/מסמכים/UOB DATA ANALYTICS BOOTCAM/"/>
    </mc:Choice>
  </mc:AlternateContent>
  <xr:revisionPtr revIDLastSave="27" documentId="8_{C690ED14-C3D9-4D2C-9211-551F79813139}" xr6:coauthVersionLast="47" xr6:coauthVersionMax="47" xr10:uidLastSave="{D2FAD0C9-97B1-49AC-956B-E3F555E345AF}"/>
  <bookViews>
    <workbookView xWindow="-110" yWindow="-110" windowWidth="19420" windowHeight="10420" activeTab="5" xr2:uid="{00000000-000D-0000-FFFF-FFFF00000000}"/>
  </bookViews>
  <sheets>
    <sheet name="Table3" sheetId="12" r:id="rId1"/>
    <sheet name="sheet 5" sheetId="7" r:id="rId2"/>
    <sheet name="Sheet4" sheetId="5" r:id="rId3"/>
    <sheet name="Sheet3" sheetId="4" r:id="rId4"/>
    <sheet name="Sheet2" sheetId="3" r:id="rId5"/>
    <sheet name="Crowdfunding" sheetId="1" r:id="rId6"/>
  </sheets>
  <definedNames>
    <definedName name="ExternalData_2" localSheetId="0" hidden="1">Table3!$C$1:$D$365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7" l="1"/>
  <c r="B3" i="7"/>
  <c r="B4" i="7"/>
  <c r="B5" i="7"/>
  <c r="B6" i="7"/>
  <c r="B7" i="7"/>
  <c r="B8" i="7"/>
  <c r="B9" i="7"/>
  <c r="B10" i="7"/>
  <c r="B11" i="7"/>
  <c r="B12" i="7"/>
  <c r="B13" i="7"/>
  <c r="J12" i="12"/>
  <c r="J11" i="12"/>
  <c r="J9" i="12"/>
  <c r="J10" i="12"/>
  <c r="J8" i="12"/>
  <c r="J7" i="12"/>
  <c r="G12" i="12"/>
  <c r="G11" i="12"/>
  <c r="G10" i="12"/>
  <c r="G9" i="12"/>
  <c r="G8" i="12"/>
  <c r="G7" i="12"/>
  <c r="D13" i="7"/>
  <c r="D12" i="7"/>
  <c r="D11" i="7"/>
  <c r="D10" i="7"/>
  <c r="D9" i="7"/>
  <c r="D8" i="7"/>
  <c r="D3" i="7"/>
  <c r="D7" i="7"/>
  <c r="D6" i="7"/>
  <c r="D5" i="7"/>
  <c r="D4" i="7"/>
  <c r="D2" i="7"/>
  <c r="C13" i="7"/>
  <c r="C12" i="7"/>
  <c r="C11" i="7"/>
  <c r="C10" i="7"/>
  <c r="C9" i="7"/>
  <c r="C8" i="7"/>
  <c r="C7" i="7"/>
  <c r="C6" i="7"/>
  <c r="C5" i="7"/>
  <c r="C4" i="7"/>
  <c r="C3" i="7"/>
  <c r="C2" i="7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I2" i="1"/>
  <c r="I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4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2" i="1"/>
  <c r="E2" i="7" l="1"/>
  <c r="G2" i="7" s="1"/>
  <c r="E10" i="7"/>
  <c r="G10" i="7" s="1"/>
  <c r="E6" i="7"/>
  <c r="F6" i="7" s="1"/>
  <c r="E13" i="7"/>
  <c r="H13" i="7" s="1"/>
  <c r="E9" i="7"/>
  <c r="H9" i="7" s="1"/>
  <c r="E5" i="7"/>
  <c r="H5" i="7" s="1"/>
  <c r="E12" i="7"/>
  <c r="H12" i="7" s="1"/>
  <c r="E8" i="7"/>
  <c r="G8" i="7" s="1"/>
  <c r="E4" i="7"/>
  <c r="G4" i="7" s="1"/>
  <c r="E11" i="7"/>
  <c r="H11" i="7" s="1"/>
  <c r="E7" i="7"/>
  <c r="G7" i="7" s="1"/>
  <c r="E3" i="7"/>
  <c r="F3" i="7" s="1"/>
  <c r="F7" i="7" l="1"/>
  <c r="H6" i="7"/>
  <c r="H2" i="7"/>
  <c r="G9" i="7"/>
  <c r="G6" i="7"/>
  <c r="F4" i="7"/>
  <c r="F2" i="7"/>
  <c r="F11" i="7"/>
  <c r="H8" i="7"/>
  <c r="F13" i="7"/>
  <c r="H3" i="7"/>
  <c r="G3" i="7"/>
  <c r="H10" i="7"/>
  <c r="G13" i="7"/>
  <c r="F9" i="7"/>
  <c r="G12" i="7"/>
  <c r="F8" i="7"/>
  <c r="H4" i="7"/>
  <c r="F12" i="7"/>
  <c r="H7" i="7"/>
  <c r="F5" i="7"/>
  <c r="G11" i="7"/>
  <c r="F10" i="7"/>
  <c r="G5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2BAE06-1068-4F2D-AB15-C302FCA51321}" keepAlive="1" name="Query - Table3 2 (2)" description="Connection to the 'Table3 2 (2)' query in the workbook." type="5" refreshedVersion="8" background="1" saveData="1">
    <dbPr connection="Provider=Microsoft.Mashup.OleDb.1;Data Source=$Workbook$;Location=&quot;Table3 2 (2)&quot;;Extended Properties=&quot;&quot;" command="SELECT * FROM [Table3 2 (2)]"/>
  </connection>
</connections>
</file>

<file path=xl/sharedStrings.xml><?xml version="1.0" encoding="utf-8"?>
<sst xmlns="http://schemas.openxmlformats.org/spreadsheetml/2006/main" count="7069" uniqueCount="2114">
  <si>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</si>
  <si>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</si>
  <si>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</si>
  <si>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</si>
  <si>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</si>
  <si>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</si>
  <si>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</si>
  <si>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</si>
  <si>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</si>
  <si>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</si>
  <si>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</si>
  <si>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</si>
  <si>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</si>
  <si>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</si>
  <si>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</si>
  <si>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</si>
  <si>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</si>
  <si>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</si>
  <si>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</si>
  <si>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</si>
  <si>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</si>
  <si>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</si>
  <si>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</si>
  <si>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</si>
  <si>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</si>
  <si>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</si>
  <si>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</si>
  <si>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</si>
  <si>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</si>
  <si>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</si>
  <si>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</si>
  <si>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</si>
  <si>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</si>
  <si>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</si>
  <si>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</si>
  <si>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</si>
  <si>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</si>
  <si>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</si>
  <si>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</si>
  <si>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</si>
  <si>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</si>
  <si>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</si>
  <si>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</si>
  <si>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</si>
  <si>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</si>
  <si>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</si>
  <si>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</si>
  <si>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</si>
  <si>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</si>
  <si>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</si>
  <si>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</si>
  <si>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</si>
  <si>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</si>
  <si>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</si>
  <si>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</si>
  <si>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</si>
  <si>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</si>
  <si>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</si>
  <si>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</si>
  <si>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</si>
  <si>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</si>
  <si>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</si>
  <si>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</si>
  <si>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</si>
  <si>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</si>
  <si>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</si>
  <si>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</si>
  <si>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</si>
  <si>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</si>
  <si>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</si>
  <si>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</si>
  <si>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</si>
  <si>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</si>
  <si>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</si>
  <si>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</si>
  <si>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</si>
  <si>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</si>
  <si>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</si>
  <si>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</si>
  <si>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</si>
  <si>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</si>
  <si>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</si>
  <si>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</si>
  <si>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</si>
  <si>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</si>
  <si>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</si>
  <si>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</si>
  <si>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</si>
  <si>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</si>
  <si>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</si>
  <si>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</si>
  <si>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</si>
  <si>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</si>
  <si>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</si>
  <si>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</si>
  <si>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</si>
  <si>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</si>
  <si>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</si>
  <si>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</si>
  <si>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</si>
  <si>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</si>
  <si>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</si>
  <si>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</si>
  <si>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</si>
  <si>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</si>
  <si>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</si>
  <si>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</si>
  <si>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</si>
  <si>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</si>
  <si>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</si>
  <si>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</si>
  <si>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</si>
  <si>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</si>
  <si>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</si>
  <si>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</si>
  <si>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</si>
  <si>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</si>
  <si>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</si>
  <si>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</si>
  <si>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</si>
  <si>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</si>
  <si>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</si>
  <si>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</si>
  <si>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</si>
  <si>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</si>
  <si>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</si>
  <si>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</si>
  <si>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</si>
  <si>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</si>
  <si>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</si>
  <si>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</si>
  <si>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</si>
  <si>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</si>
  <si>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</si>
  <si>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</si>
  <si>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</si>
  <si>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</si>
  <si>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</si>
  <si>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</si>
  <si>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</si>
  <si>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</si>
  <si>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</si>
  <si>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</si>
  <si>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</si>
  <si>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</si>
  <si>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</si>
  <si>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</si>
  <si>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</si>
  <si>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</si>
  <si>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</si>
  <si>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</si>
  <si>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</si>
  <si>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</si>
  <si>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</si>
  <si>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</si>
  <si>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</si>
  <si>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</si>
  <si>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</si>
  <si>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</si>
  <si>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</si>
  <si>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</si>
  <si>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</si>
  <si>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</si>
  <si>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</si>
  <si>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</si>
  <si>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</si>
  <si>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</si>
  <si>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</si>
  <si>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</si>
  <si>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</si>
  <si>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</si>
  <si>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</si>
  <si>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</si>
  <si>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</si>
  <si>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</si>
  <si>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</si>
  <si>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</si>
  <si>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</si>
  <si>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</si>
  <si>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</si>
  <si>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</si>
  <si>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</si>
  <si>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</si>
  <si>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</si>
  <si>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</si>
  <si>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</si>
  <si>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</si>
  <si>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</si>
  <si>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</si>
  <si>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</si>
  <si>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</si>
  <si>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</si>
  <si>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</si>
  <si>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</si>
  <si>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</si>
  <si>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</si>
  <si>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</si>
  <si>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</si>
  <si>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</si>
  <si>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</si>
  <si>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</si>
  <si>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</si>
  <si>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</si>
  <si>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</si>
  <si>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</si>
  <si>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</si>
  <si>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</si>
  <si>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</si>
  <si>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</si>
  <si>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</si>
  <si>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</si>
  <si>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</si>
  <si>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</si>
  <si>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</si>
  <si>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</si>
  <si>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</si>
  <si>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</si>
  <si>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</si>
  <si>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</si>
  <si>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</si>
  <si>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</si>
  <si>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</si>
  <si>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</si>
  <si>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</si>
  <si>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</si>
  <si>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</si>
  <si>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</si>
  <si>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</si>
  <si>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</si>
  <si>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</si>
  <si>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</si>
  <si>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</si>
  <si>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</si>
  <si>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</si>
  <si>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</si>
  <si>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</si>
  <si>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</si>
  <si>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</si>
  <si>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</si>
  <si>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</si>
  <si>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</si>
  <si>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</si>
  <si>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</si>
  <si>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</si>
  <si>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</si>
  <si>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</si>
  <si>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</si>
  <si>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</si>
  <si>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</si>
  <si>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</si>
  <si>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</si>
  <si>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</si>
  <si>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</si>
  <si>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</si>
  <si>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</si>
  <si>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</si>
  <si>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</si>
  <si>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</si>
  <si>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</si>
  <si>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</si>
  <si>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</si>
  <si>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</si>
  <si>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</si>
  <si>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</si>
  <si>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</si>
  <si>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</si>
  <si>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</si>
  <si>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</si>
  <si>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</si>
  <si>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</si>
  <si>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</si>
  <si>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</si>
  <si>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</si>
  <si>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</si>
  <si>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</si>
  <si>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</si>
  <si>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</si>
  <si>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</si>
  <si>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</si>
  <si>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</si>
  <si>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</si>
  <si>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</si>
  <si>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</si>
  <si>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</si>
  <si>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</si>
  <si>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</si>
  <si>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</si>
  <si>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</si>
  <si>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</si>
  <si>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</si>
  <si>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</si>
  <si>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</si>
  <si>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</si>
  <si>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</si>
  <si>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</si>
  <si>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</si>
  <si>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</si>
  <si>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</si>
  <si>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</si>
  <si>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</si>
  <si>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</si>
  <si>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</si>
  <si>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</si>
  <si>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</si>
  <si>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</si>
  <si>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</si>
  <si>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</si>
  <si>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</si>
  <si>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</si>
  <si>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</si>
  <si>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</si>
  <si>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</si>
  <si>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</si>
  <si>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</si>
  <si>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</si>
  <si>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</si>
  <si>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</si>
  <si>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</si>
  <si>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</si>
  <si>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</si>
  <si>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</si>
  <si>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</si>
  <si>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</si>
  <si>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</si>
  <si>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</si>
  <si>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</si>
  <si>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</si>
  <si>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</si>
  <si>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</si>
  <si>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</si>
  <si>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</si>
  <si>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</si>
  <si>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</si>
  <si>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</si>
  <si>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</si>
  <si>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</si>
  <si>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</si>
  <si>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</si>
  <si>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</si>
  <si>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</si>
  <si>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</si>
  <si>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</si>
  <si>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</si>
  <si>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</si>
  <si>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</si>
  <si>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</si>
  <si>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</si>
  <si>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</si>
  <si>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</si>
  <si>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</si>
  <si>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</si>
  <si>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</si>
  <si>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</si>
  <si>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</si>
  <si>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</si>
  <si>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</si>
  <si>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</si>
  <si>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</si>
  <si>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</si>
  <si>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</si>
  <si>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</si>
  <si>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</si>
  <si>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</si>
  <si>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</si>
  <si>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</si>
  <si>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</si>
  <si>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</si>
  <si>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</si>
  <si>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</si>
  <si>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</si>
  <si>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</si>
  <si>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</si>
  <si>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</si>
  <si>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</si>
  <si>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</si>
  <si>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</si>
  <si>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</si>
  <si>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</si>
  <si>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</si>
  <si>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</si>
  <si>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</si>
  <si>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</si>
  <si>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</si>
  <si>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</si>
  <si>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</si>
  <si>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</si>
  <si>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</si>
  <si>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</si>
  <si>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</si>
  <si>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</si>
  <si>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</si>
  <si>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</si>
  <si>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</si>
  <si>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</si>
  <si>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</si>
  <si>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</si>
  <si>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</si>
  <si>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</si>
  <si>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</si>
  <si>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</si>
  <si>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</si>
  <si>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</si>
  <si>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</si>
  <si>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</si>
  <si>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</si>
  <si>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</si>
  <si>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</si>
  <si>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</si>
  <si>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</si>
  <si>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</si>
  <si>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</si>
  <si>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</si>
  <si>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</si>
  <si>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</si>
  <si>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</si>
  <si>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</si>
  <si>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</si>
  <si>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</si>
  <si>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</si>
  <si>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</si>
  <si>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</si>
  <si>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</si>
  <si>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</si>
  <si>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</si>
  <si>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</si>
  <si>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</si>
  <si>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</si>
  <si>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</si>
  <si>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</si>
  <si>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</si>
  <si>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</si>
  <si>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</si>
  <si>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</si>
  <si>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</si>
  <si>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</si>
  <si>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</si>
  <si>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</si>
  <si>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</si>
  <si>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</si>
  <si>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</si>
  <si>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</si>
  <si>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</si>
  <si>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</si>
  <si>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</si>
  <si>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</si>
  <si>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</si>
  <si>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</si>
  <si>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</si>
  <si>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</si>
  <si>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</si>
  <si>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</si>
  <si>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</si>
  <si>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</si>
  <si>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</si>
  <si>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</si>
  <si>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</si>
  <si>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</si>
  <si>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</si>
  <si>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</si>
  <si>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</si>
  <si>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</si>
  <si>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</si>
  <si>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</si>
  <si>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</si>
  <si>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</si>
  <si>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</si>
  <si>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</si>
  <si>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</si>
  <si>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</si>
  <si>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</si>
  <si>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</si>
  <si>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</si>
  <si>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</si>
  <si>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</si>
  <si>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</si>
  <si>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</si>
  <si>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</si>
  <si>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</si>
  <si>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</si>
  <si>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</si>
  <si>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</si>
  <si>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</si>
  <si>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</si>
  <si>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</si>
  <si>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</si>
  <si>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</si>
  <si>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</si>
  <si>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</si>
  <si>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</si>
  <si>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</si>
  <si>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</si>
  <si>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</si>
  <si>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</si>
  <si>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</si>
  <si>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</si>
  <si>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</si>
  <si>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</si>
  <si>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</si>
  <si>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</si>
  <si>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</si>
  <si>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</si>
  <si>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</si>
  <si>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</si>
  <si>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</si>
  <si>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</si>
  <si>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</si>
  <si>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</si>
  <si>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</si>
  <si>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</si>
  <si>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</si>
  <si>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</si>
  <si>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</si>
  <si>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</si>
  <si>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</si>
  <si>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</si>
  <si>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</si>
  <si>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</si>
  <si>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</si>
  <si>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</si>
  <si>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</si>
  <si>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</si>
  <si>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</si>
  <si>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</si>
  <si>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</si>
  <si>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</si>
  <si>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</si>
  <si>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</si>
  <si>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</si>
  <si>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</si>
  <si>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</si>
  <si>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</si>
  <si>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</si>
  <si>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</si>
  <si>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</si>
  <si>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</si>
  <si>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</si>
  <si>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</si>
  <si>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</si>
  <si>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</si>
  <si>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</si>
  <si>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</si>
  <si>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</si>
  <si>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</si>
  <si>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</si>
  <si>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</si>
  <si>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</si>
  <si>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</si>
  <si>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</si>
  <si>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</si>
  <si>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</si>
  <si>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</si>
  <si>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</si>
  <si>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</si>
  <si>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</si>
  <si>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</si>
  <si>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</si>
  <si>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</si>
  <si>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</si>
  <si>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</si>
  <si>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</si>
  <si>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</si>
  <si>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</si>
  <si>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</si>
  <si>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</si>
  <si>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</si>
  <si>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</si>
  <si>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</si>
  <si>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</si>
  <si>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</si>
  <si>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</si>
  <si>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</si>
  <si>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</si>
  <si>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</si>
  <si>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</si>
  <si>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</si>
  <si>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</si>
  <si>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</si>
  <si>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</si>
  <si>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</si>
  <si>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</si>
  <si>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</si>
  <si>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</si>
  <si>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</si>
  <si>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</si>
  <si>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</si>
  <si>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</si>
  <si>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</si>
  <si>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</si>
  <si>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</si>
  <si>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</si>
  <si>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</si>
  <si>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</si>
  <si>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</si>
  <si>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</si>
  <si>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</si>
  <si>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</si>
  <si>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</si>
  <si>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</si>
  <si>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</si>
  <si>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</si>
  <si>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</si>
  <si>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</si>
  <si>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</si>
  <si>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</si>
  <si>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</si>
  <si>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</si>
  <si>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</si>
  <si>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</si>
  <si>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</si>
  <si>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</si>
  <si>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</si>
  <si>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</si>
  <si>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</si>
  <si>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</si>
  <si>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</si>
  <si>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</si>
  <si>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</si>
  <si>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</si>
  <si>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</si>
  <si>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</si>
  <si>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</si>
  <si>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</si>
  <si>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</si>
  <si>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</si>
  <si>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</si>
  <si>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</si>
  <si>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</si>
  <si>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</si>
  <si>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</si>
  <si>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</si>
  <si>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</si>
  <si>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</si>
  <si>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</si>
  <si>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</si>
  <si>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</si>
  <si>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</si>
  <si>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</si>
  <si>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</si>
  <si>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</si>
  <si>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</si>
  <si>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</si>
  <si>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</si>
  <si>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</si>
  <si>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</si>
  <si>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</si>
  <si>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</si>
  <si>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</si>
  <si>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</si>
  <si>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</si>
  <si>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</si>
  <si>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</si>
  <si>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</si>
  <si>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</si>
  <si>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</si>
  <si>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</si>
  <si>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</si>
  <si>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</si>
  <si>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</si>
  <si>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</si>
  <si>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</si>
  <si>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</si>
  <si>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</si>
  <si>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</si>
  <si>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</si>
  <si>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</si>
  <si>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</si>
  <si>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</si>
  <si>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</si>
  <si>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</si>
  <si>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</si>
  <si>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</si>
  <si>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</si>
  <si>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</si>
  <si>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</si>
  <si>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</si>
  <si>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</si>
  <si>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</si>
  <si>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</si>
  <si>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</si>
  <si>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</si>
  <si>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</si>
  <si>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</si>
  <si>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</si>
  <si>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</si>
  <si>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</si>
  <si>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</si>
  <si>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</si>
  <si>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</si>
  <si>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</si>
  <si>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</si>
  <si>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</si>
  <si>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</si>
  <si>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</si>
  <si>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</si>
  <si>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</si>
  <si>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</si>
  <si>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</si>
  <si>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</si>
  <si>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</si>
  <si>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</si>
  <si>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</si>
  <si>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</si>
  <si>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</si>
  <si>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</si>
  <si>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</si>
  <si>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</si>
  <si>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</si>
  <si>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</si>
  <si>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</si>
  <si>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</si>
  <si>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</si>
  <si>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</si>
  <si>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</si>
  <si>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</si>
  <si>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</si>
  <si>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</si>
  <si>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</si>
  <si>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</si>
  <si>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</si>
  <si>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</si>
  <si>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</si>
  <si>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</si>
  <si>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</si>
  <si>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</si>
  <si>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</si>
  <si>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</si>
  <si>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</si>
  <si>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</si>
  <si>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</si>
  <si>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</si>
  <si>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</si>
  <si>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</si>
  <si>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</si>
  <si>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</si>
  <si>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</si>
  <si>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</si>
  <si>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</si>
  <si>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</si>
  <si>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</si>
  <si>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</si>
  <si>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</si>
  <si>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</si>
  <si>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</si>
  <si>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</si>
  <si>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</si>
  <si>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</si>
  <si>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</si>
  <si>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</si>
  <si>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</si>
  <si>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</si>
  <si>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</si>
  <si>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</si>
  <si>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</si>
  <si>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</si>
  <si>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</si>
  <si>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</si>
  <si>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</si>
  <si>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</si>
  <si>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</si>
  <si>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</si>
  <si>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</si>
  <si>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</si>
  <si>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</si>
  <si>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</si>
  <si>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</si>
  <si>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</si>
  <si>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</si>
  <si>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</si>
  <si>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</si>
  <si>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</si>
  <si>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</si>
  <si>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</si>
  <si>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</si>
  <si>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</si>
  <si>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</si>
  <si>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</si>
  <si>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</si>
  <si>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</si>
  <si>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</si>
  <si>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</si>
  <si>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</si>
  <si>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</si>
  <si>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</si>
  <si>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</si>
  <si>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</si>
  <si>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</si>
  <si>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</si>
  <si>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</si>
  <si>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</si>
  <si>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</si>
  <si>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</si>
  <si>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</si>
  <si>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</si>
  <si>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</si>
  <si>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</si>
  <si>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</si>
  <si>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</si>
  <si>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</si>
  <si>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</si>
  <si>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</si>
  <si>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</si>
  <si>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</si>
  <si>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</si>
  <si>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</si>
  <si>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</si>
  <si>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</si>
  <si>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</si>
  <si>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</si>
  <si>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</si>
  <si>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</si>
  <si>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</si>
  <si>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</si>
  <si>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</si>
  <si>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</si>
  <si>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</si>
  <si>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</si>
  <si>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</si>
  <si>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</si>
  <si>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</si>
  <si>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</si>
  <si>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</si>
  <si>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</si>
  <si>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</si>
  <si>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</si>
  <si>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</si>
  <si>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</si>
  <si>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</si>
  <si>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</si>
  <si>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</si>
  <si>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</si>
  <si>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</si>
  <si>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</si>
  <si>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</si>
  <si>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</si>
  <si>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</si>
  <si>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</si>
  <si>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</si>
  <si>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</si>
  <si>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</si>
  <si>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</si>
  <si>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</si>
  <si>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</si>
  <si>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</si>
  <si>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</si>
  <si>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</si>
  <si>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</si>
  <si>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</si>
  <si>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</si>
  <si>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</si>
  <si>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</si>
  <si>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</si>
  <si>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</si>
  <si>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</si>
  <si>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</si>
  <si>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</si>
  <si>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</si>
  <si>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</si>
  <si>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</si>
  <si>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</si>
  <si>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</si>
  <si>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</si>
  <si>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</si>
  <si>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</si>
  <si>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</si>
  <si>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</si>
  <si>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</si>
  <si>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</si>
  <si>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</si>
  <si>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</si>
  <si>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</si>
  <si>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</si>
  <si>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</si>
  <si>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</si>
  <si>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</si>
  <si>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</si>
  <si>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</si>
  <si>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</si>
  <si>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</si>
  <si>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</si>
  <si>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</si>
  <si>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</si>
  <si>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</si>
  <si>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</si>
  <si>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</si>
  <si>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</si>
  <si>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</si>
  <si>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</si>
  <si>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</si>
  <si>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</si>
  <si>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</si>
  <si>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</si>
  <si>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</si>
  <si>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</si>
  <si>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</si>
  <si>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</si>
  <si>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</si>
  <si>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</si>
  <si>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</si>
  <si>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</si>
  <si>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</si>
  <si>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</si>
  <si>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</si>
  <si>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</si>
  <si>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</si>
  <si>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</si>
  <si>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</si>
  <si>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</si>
  <si>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</si>
  <si>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</si>
  <si>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</si>
  <si>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</si>
  <si>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</si>
  <si>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</si>
  <si>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</si>
  <si>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</si>
  <si>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</si>
  <si>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</si>
  <si>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</si>
  <si>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</si>
  <si>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</si>
  <si>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</si>
  <si>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</si>
  <si>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</si>
  <si>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</si>
  <si>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</si>
  <si>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</si>
  <si>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</si>
  <si>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</si>
  <si>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</si>
  <si>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</si>
  <si>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</si>
  <si>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</si>
  <si>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</si>
  <si>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</si>
  <si>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</si>
  <si>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</si>
  <si>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</si>
  <si>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</si>
  <si>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</si>
  <si>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</si>
  <si>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</si>
  <si>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</si>
  <si>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</si>
  <si>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</si>
  <si>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</si>
  <si>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</si>
  <si>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</si>
  <si>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</si>
  <si>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</si>
  <si>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</si>
  <si>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</si>
  <si>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</si>
  <si>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</si>
  <si>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</si>
  <si>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</si>
  <si>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</si>
  <si>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</si>
  <si>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</si>
  <si>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</si>
  <si>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</si>
  <si>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</si>
  <si>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</si>
  <si>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</si>
  <si>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</si>
  <si>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</si>
  <si>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</si>
  <si>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</si>
  <si>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</si>
  <si>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</si>
  <si>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</si>
  <si>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</si>
  <si>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</si>
  <si>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</si>
  <si>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</si>
  <si>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</si>
  <si>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</si>
  <si>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</si>
  <si>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</si>
  <si>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</si>
  <si>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</si>
  <si>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</si>
  <si>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</si>
  <si>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</si>
  <si>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</si>
  <si>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</si>
  <si>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</si>
  <si>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</si>
  <si>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</si>
  <si>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</si>
  <si>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</si>
  <si>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</si>
  <si>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</si>
  <si>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</si>
  <si>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</si>
  <si>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</si>
  <si>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</si>
  <si>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</si>
  <si>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</si>
  <si>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</si>
  <si>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</si>
  <si>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</si>
  <si>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</si>
  <si>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</si>
  <si>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</si>
  <si>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</si>
  <si>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</si>
  <si>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</si>
  <si>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</si>
  <si>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</si>
  <si>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</si>
  <si>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</si>
  <si>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</si>
  <si>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</si>
  <si>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</si>
  <si>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</si>
  <si>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</si>
  <si>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</si>
  <si>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</si>
  <si>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</si>
  <si>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</si>
  <si>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</si>
  <si>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</si>
  <si>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</si>
  <si>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</si>
  <si>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</si>
  <si>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</si>
  <si>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</si>
  <si>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</si>
  <si>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</si>
  <si>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</si>
  <si>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</si>
  <si>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</si>
  <si>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</si>
  <si>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</si>
  <si>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</si>
  <si>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</si>
  <si>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</si>
  <si>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</si>
  <si>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</si>
  <si>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</si>
  <si>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</si>
  <si>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</si>
  <si>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</si>
  <si>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</si>
  <si>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</si>
  <si>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</si>
  <si>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</si>
  <si>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</si>
  <si>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</si>
  <si>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</si>
  <si>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</si>
  <si>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</si>
  <si>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</si>
  <si>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</si>
  <si>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</si>
  <si>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</si>
  <si>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</si>
  <si>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</si>
  <si>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</si>
  <si>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</si>
  <si>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</si>
  <si>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</si>
  <si>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</si>
  <si>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</si>
  <si>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</si>
  <si>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</si>
  <si>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</si>
  <si>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</si>
  <si>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</si>
  <si>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</si>
  <si>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</si>
  <si>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</si>
  <si>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</si>
  <si>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</si>
  <si>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</si>
  <si>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</si>
  <si>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</si>
  <si>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</si>
  <si>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</si>
  <si>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</si>
  <si>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</si>
  <si>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</si>
  <si>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</si>
  <si>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</si>
  <si>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</si>
  <si>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</si>
  <si>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</si>
  <si>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</si>
  <si>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</si>
  <si>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</si>
  <si>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</si>
  <si>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</si>
  <si>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</si>
  <si>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</si>
  <si>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</si>
  <si>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</si>
  <si>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</si>
  <si>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</si>
  <si>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</si>
  <si>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</si>
  <si>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</si>
  <si>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</si>
  <si>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</si>
  <si>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</si>
  <si>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</si>
  <si>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</si>
  <si>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</si>
  <si>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</si>
  <si>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</si>
  <si>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</si>
  <si>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</si>
  <si>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</si>
  <si>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</si>
  <si>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</si>
  <si>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</si>
  <si>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</si>
  <si>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</si>
  <si>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</si>
  <si>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</si>
  <si>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</si>
  <si>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</si>
  <si>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</si>
  <si>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</si>
  <si>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</si>
  <si>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</si>
  <si>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</si>
  <si>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</si>
  <si>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</si>
  <si>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</si>
  <si>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</si>
  <si>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</si>
  <si>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</si>
  <si>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</si>
  <si>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</si>
  <si>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</si>
  <si>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</si>
  <si>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</si>
  <si>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</si>
  <si>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</si>
  <si>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</si>
  <si>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</si>
  <si>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</si>
  <si>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</si>
  <si>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</si>
  <si>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</si>
  <si>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</si>
  <si>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</si>
  <si>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</si>
  <si>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</si>
  <si>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</si>
  <si>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</si>
  <si>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</si>
  <si>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</si>
  <si>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</si>
  <si>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</si>
  <si>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</si>
  <si>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</si>
  <si>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</si>
  <si>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</si>
  <si>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</si>
  <si>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</si>
  <si>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</si>
  <si>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</si>
  <si>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</si>
  <si>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</si>
  <si>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</si>
  <si>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</si>
  <si>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</si>
  <si>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</si>
  <si>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</si>
  <si>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</si>
  <si>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</si>
  <si>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</si>
  <si>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</si>
  <si>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</si>
  <si>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</si>
  <si>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</si>
  <si>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</si>
  <si>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</si>
  <si>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</si>
  <si>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</si>
  <si>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</si>
  <si>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</si>
  <si>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</si>
  <si>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</si>
  <si>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</si>
  <si>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</si>
  <si>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</si>
  <si>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</si>
  <si>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</si>
  <si>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</si>
  <si>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</si>
  <si>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</si>
  <si>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</si>
  <si>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</si>
  <si>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</si>
  <si>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</si>
  <si>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</si>
  <si>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</si>
  <si>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</si>
  <si>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</si>
  <si>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</si>
  <si>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</si>
  <si>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</si>
  <si>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</si>
  <si>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</si>
  <si>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</si>
  <si>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</si>
  <si>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</si>
  <si>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</si>
  <si>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</si>
  <si>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</si>
  <si>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</si>
  <si>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</si>
  <si>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</si>
  <si>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</si>
  <si>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</si>
  <si>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</si>
  <si>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</si>
  <si>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</si>
  <si>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</si>
  <si>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</si>
  <si>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</si>
  <si>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</si>
  <si>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</si>
  <si>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</si>
  <si>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</si>
  <si>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</si>
  <si>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</si>
  <si>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</si>
  <si>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</si>
  <si>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</si>
  <si>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</si>
  <si>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</si>
  <si>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</si>
  <si>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</si>
  <si>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</si>
  <si>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</si>
  <si>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</si>
  <si>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</si>
  <si>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</si>
  <si>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</si>
  <si>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</si>
  <si>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</si>
  <si>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</si>
  <si>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</si>
  <si>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</si>
  <si>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</si>
  <si>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</si>
  <si>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</si>
  <si>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</si>
  <si>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</si>
  <si>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</si>
  <si>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</si>
  <si>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</si>
  <si>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</si>
  <si>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</si>
  <si>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</si>
  <si>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</si>
  <si>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</si>
  <si>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</si>
  <si>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</si>
  <si>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</si>
  <si>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</si>
  <si>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</si>
  <si>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</si>
  <si>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</si>
  <si>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</si>
  <si>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</si>
  <si>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</si>
  <si>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</si>
  <si>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</si>
  <si>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</si>
  <si>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</si>
  <si>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</si>
  <si>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</si>
  <si>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</si>
  <si>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</si>
  <si>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</si>
  <si>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</si>
  <si>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</si>
  <si>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</si>
  <si>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</si>
  <si>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</si>
  <si>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</si>
  <si>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</si>
  <si>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</si>
  <si>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</si>
  <si>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</si>
  <si>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</si>
  <si>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</si>
  <si>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</si>
  <si>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</si>
  <si>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</si>
  <si>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</si>
  <si>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</si>
  <si>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</si>
  <si>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</si>
  <si>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</si>
  <si>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</si>
  <si>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</si>
  <si>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</si>
  <si>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</si>
  <si>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</si>
  <si>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</si>
  <si>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</si>
  <si>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</si>
  <si>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</si>
  <si>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</si>
  <si>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</si>
  <si>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</si>
  <si>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</si>
  <si>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</si>
  <si>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</si>
  <si>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</si>
  <si>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</si>
  <si>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</si>
  <si>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</si>
  <si>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</si>
  <si>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</si>
  <si>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</si>
  <si>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</si>
  <si>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</si>
  <si>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</si>
  <si>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</si>
  <si>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</si>
  <si>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</si>
  <si>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</si>
  <si>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</si>
  <si>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</si>
  <si>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</si>
  <si>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</si>
  <si>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</si>
  <si>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</si>
  <si>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</si>
  <si>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</si>
  <si>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</si>
  <si>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</si>
  <si>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</si>
  <si>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</si>
  <si>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</si>
  <si>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</si>
  <si>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</si>
  <si>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</si>
  <si>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</si>
  <si>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</si>
  <si>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</si>
  <si>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</si>
  <si>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</si>
  <si>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</si>
  <si>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</si>
  <si>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</si>
  <si>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</si>
  <si>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</si>
  <si>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</si>
  <si>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</si>
  <si>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</si>
  <si>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</si>
  <si>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</si>
  <si>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</si>
  <si>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</si>
  <si>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</si>
  <si>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</si>
  <si>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</si>
  <si>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</si>
  <si>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</si>
  <si>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</si>
  <si>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</si>
  <si>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</si>
  <si>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</si>
  <si>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</si>
  <si>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</si>
  <si>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</si>
  <si>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</si>
  <si>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</si>
  <si>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</si>
  <si>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</si>
  <si>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</si>
  <si>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</si>
  <si>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</si>
  <si>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</si>
  <si>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</si>
  <si>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</si>
  <si>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</si>
  <si>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</si>
  <si>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</si>
  <si>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</si>
  <si>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</si>
  <si>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</si>
  <si>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</si>
  <si>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</si>
  <si>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</si>
  <si>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</si>
  <si>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</si>
  <si>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</si>
  <si>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</si>
  <si>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</si>
  <si>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</si>
  <si>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</si>
  <si>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</si>
  <si>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</si>
  <si>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</si>
  <si>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</si>
  <si>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</si>
  <si>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</si>
  <si>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</si>
  <si>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</si>
  <si>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</si>
  <si>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</si>
  <si>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</si>
  <si>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</si>
  <si>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</si>
  <si>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</si>
  <si>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</si>
  <si>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</si>
  <si>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</si>
  <si>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</si>
  <si>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</si>
  <si>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</si>
  <si>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</si>
  <si>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</si>
  <si>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</si>
  <si>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</si>
  <si>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</si>
  <si>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</si>
  <si>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</si>
  <si>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</si>
  <si>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</si>
  <si>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</si>
  <si>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</si>
  <si>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</si>
  <si>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</si>
  <si>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</si>
  <si>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</si>
  <si>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</si>
  <si>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</si>
  <si>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</si>
  <si>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</si>
  <si>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</si>
  <si>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</si>
  <si>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</si>
  <si>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</si>
  <si>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</si>
  <si>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</si>
  <si>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</si>
  <si>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</si>
  <si>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</si>
  <si>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</si>
  <si>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</si>
  <si>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</si>
  <si>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</si>
  <si>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</si>
  <si>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</si>
  <si>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</si>
  <si>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</si>
  <si>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</si>
  <si>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</si>
  <si>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</si>
  <si>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</si>
  <si>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</si>
  <si>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</si>
  <si>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</si>
  <si>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</si>
  <si>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</si>
  <si>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</si>
  <si>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</si>
  <si>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</si>
  <si>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</si>
  <si>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</si>
  <si>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</si>
  <si>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</si>
  <si>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</si>
  <si>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</si>
  <si>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</si>
  <si>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</si>
  <si>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</si>
  <si>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</si>
  <si>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</si>
  <si>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</si>
  <si>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</si>
  <si>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</si>
  <si>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</si>
  <si>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</si>
  <si>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</si>
  <si>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</si>
  <si>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</si>
  <si>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</si>
  <si>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</si>
  <si>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</si>
  <si>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</si>
  <si>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</si>
  <si>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</si>
  <si>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</si>
  <si>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</si>
  <si>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</si>
  <si>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</si>
  <si>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</si>
  <si>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</si>
  <si>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</si>
  <si>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</si>
  <si>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</si>
  <si>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</si>
  <si>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</si>
  <si>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</si>
  <si>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</si>
  <si>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</si>
  <si>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</si>
  <si>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</si>
  <si>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</si>
  <si>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</si>
  <si>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</si>
  <si>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</si>
  <si>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</si>
  <si>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</si>
  <si>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</si>
  <si>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</si>
  <si>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</si>
  <si>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</si>
  <si>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</si>
  <si>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</si>
  <si>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</si>
  <si>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</si>
  <si>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</si>
  <si>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</si>
  <si>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</si>
  <si>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</si>
  <si>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</si>
  <si>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</si>
  <si>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</si>
  <si>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</si>
  <si>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</si>
  <si>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</si>
  <si>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</si>
  <si>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</si>
  <si>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</si>
  <si>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</si>
  <si>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</si>
  <si>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</si>
  <si>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</si>
  <si>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</si>
  <si>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</si>
  <si>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</si>
  <si>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</si>
  <si>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</si>
  <si>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</si>
  <si>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</si>
  <si>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</si>
  <si>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</si>
  <si>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</si>
  <si>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</si>
  <si>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</si>
  <si>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</si>
  <si>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</si>
  <si>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</si>
  <si>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</si>
  <si>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</si>
  <si>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</si>
  <si>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</si>
  <si>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</si>
  <si>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</si>
  <si>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</si>
  <si>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</si>
  <si>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</si>
  <si>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</si>
  <si>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</si>
  <si>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</si>
  <si>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</si>
  <si>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</si>
  <si>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</si>
  <si>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</si>
  <si>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</si>
  <si>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</si>
  <si>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</si>
  <si>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</si>
  <si>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</si>
  <si>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</si>
  <si>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</si>
  <si>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</si>
  <si>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</si>
  <si>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</si>
  <si>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</si>
  <si>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</si>
  <si>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</si>
  <si>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</si>
  <si>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</si>
  <si>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</si>
  <si>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</si>
  <si>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</si>
  <si>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</si>
  <si>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</si>
  <si>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</si>
  <si>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</si>
  <si>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</si>
  <si>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</si>
  <si>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</si>
  <si>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</si>
  <si>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</si>
  <si>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</si>
  <si>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</si>
  <si>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</si>
  <si>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</si>
  <si>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</si>
  <si>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</si>
  <si>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</si>
  <si>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</si>
  <si>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</si>
  <si>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</si>
  <si>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</si>
  <si>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</si>
  <si>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</si>
  <si>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</si>
  <si>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</si>
  <si>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</si>
  <si>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</si>
  <si>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</si>
  <si>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</si>
  <si>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</si>
  <si>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</si>
  <si>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</si>
  <si>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</si>
  <si>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</si>
  <si>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</si>
  <si>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</si>
  <si>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</si>
  <si>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</si>
  <si>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</si>
  <si>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</si>
  <si>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</si>
  <si>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</si>
  <si>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</si>
  <si>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</si>
  <si>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</si>
  <si>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</si>
  <si>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</si>
  <si>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</si>
  <si>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</si>
  <si>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</si>
  <si>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</si>
  <si>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</si>
  <si>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</si>
  <si>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</si>
  <si>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</si>
  <si>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</si>
  <si>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</si>
  <si>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</si>
  <si>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</si>
  <si>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</si>
  <si>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</si>
  <si>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</si>
  <si>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</si>
  <si>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</si>
  <si>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</si>
  <si>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</si>
  <si>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</si>
  <si>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</si>
  <si>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</si>
  <si>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</si>
  <si>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</si>
  <si>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</si>
  <si>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</si>
  <si>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</si>
  <si>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</si>
  <si>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</si>
  <si>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</si>
  <si>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</si>
  <si>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</si>
  <si>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</si>
  <si>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</si>
  <si>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</si>
  <si>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</si>
  <si>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</si>
  <si>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</si>
  <si>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</si>
  <si>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</si>
  <si>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</si>
  <si>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</si>
  <si>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</si>
  <si>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</si>
  <si>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</si>
  <si>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</si>
  <si>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</si>
  <si>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</si>
  <si>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</si>
  <si>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</si>
  <si>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</si>
  <si>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</si>
  <si>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</si>
  <si>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</si>
  <si>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</si>
  <si>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</si>
  <si>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</si>
  <si>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</si>
  <si>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</si>
  <si>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</si>
  <si>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</si>
  <si>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</si>
  <si>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</si>
  <si>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</si>
  <si>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</si>
  <si>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</si>
  <si>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</si>
  <si>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</si>
  <si>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</si>
  <si>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</si>
  <si>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</si>
  <si>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</si>
  <si>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</si>
  <si>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</si>
  <si>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</si>
  <si>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</si>
  <si>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</si>
  <si>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</si>
  <si>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</si>
  <si>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</si>
  <si>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</si>
  <si>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</si>
  <si>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</si>
  <si>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</si>
  <si>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</si>
  <si>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</si>
  <si>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</si>
  <si>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</si>
  <si>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</si>
  <si>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</si>
  <si>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</si>
  <si>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</si>
  <si>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</si>
  <si>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</si>
  <si>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</si>
  <si>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</si>
  <si>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</si>
  <si>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</si>
  <si>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</si>
  <si>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</si>
  <si>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</si>
  <si>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</si>
  <si>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</si>
  <si>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</si>
  <si>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</si>
  <si>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</si>
  <si>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</si>
  <si>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</si>
  <si>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</si>
  <si>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</si>
  <si>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</si>
  <si>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</si>
  <si>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</si>
  <si>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</si>
  <si>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</si>
  <si>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</si>
  <si>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</si>
  <si>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</si>
  <si>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</si>
  <si>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</si>
  <si>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</si>
  <si>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</si>
  <si>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</si>
  <si>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</si>
  <si>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</si>
  <si>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</si>
  <si>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</si>
  <si>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</si>
  <si>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</si>
  <si>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</si>
  <si>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</si>
  <si>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</si>
  <si>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</si>
  <si>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</si>
  <si>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</si>
  <si>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</si>
  <si>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</si>
  <si>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</si>
  <si>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</si>
  <si>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</si>
  <si>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</si>
  <si>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</si>
  <si>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</si>
  <si>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</si>
  <si>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</si>
  <si>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</si>
  <si>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</si>
  <si>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</si>
  <si>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</si>
  <si>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</si>
  <si>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</si>
  <si>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</si>
  <si>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</si>
  <si>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</si>
  <si>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</si>
  <si>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</si>
  <si>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</si>
  <si>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</si>
  <si>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</si>
  <si>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</si>
  <si>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</si>
  <si>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</si>
  <si>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</si>
  <si>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</si>
  <si>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</si>
  <si>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</si>
  <si>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</si>
  <si>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</si>
  <si>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</si>
  <si>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</si>
  <si>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</si>
  <si>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</si>
  <si>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</si>
  <si>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</si>
  <si>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</si>
  <si>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</si>
  <si>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</si>
  <si>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</si>
  <si>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</si>
  <si>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</si>
  <si>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</si>
  <si>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</si>
  <si>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</si>
  <si>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</si>
  <si>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</si>
  <si>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</si>
  <si>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</si>
  <si>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</si>
  <si>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</si>
  <si>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</si>
  <si>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</si>
  <si>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</si>
  <si>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</si>
  <si>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</si>
  <si>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</si>
  <si>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</si>
  <si>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</si>
  <si>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</si>
  <si>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</si>
  <si>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</si>
  <si>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</si>
  <si>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</si>
  <si>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</si>
  <si>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</si>
  <si>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</si>
  <si>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</si>
  <si>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</si>
  <si>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</si>
  <si>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</si>
  <si>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</si>
  <si>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</si>
  <si>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</si>
  <si>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</si>
  <si>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</si>
  <si>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</si>
  <si>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</si>
  <si>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</si>
  <si>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</si>
  <si>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</si>
  <si>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</si>
  <si>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</si>
  <si>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</si>
  <si>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</si>
  <si>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</si>
  <si>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</si>
  <si>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</si>
  <si>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</si>
  <si>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</si>
  <si>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</si>
  <si>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</si>
  <si>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</si>
  <si>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</si>
  <si>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</si>
  <si>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</si>
  <si>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</si>
  <si>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</si>
  <si>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</si>
  <si>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</si>
  <si>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</si>
  <si>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</si>
  <si>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</si>
  <si>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</si>
  <si>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</si>
  <si>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</si>
  <si>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</si>
  <si>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</si>
  <si>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</si>
  <si>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</si>
  <si>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</si>
  <si>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</si>
  <si>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</si>
  <si>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</si>
  <si>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</si>
  <si>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</si>
  <si>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</si>
  <si>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</si>
  <si>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</si>
  <si>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</si>
  <si>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</si>
  <si>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</si>
  <si>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</si>
  <si>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</si>
  <si>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</si>
  <si>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</si>
  <si>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</si>
  <si>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</si>
  <si>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</si>
  <si>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</si>
  <si>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</si>
  <si>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</si>
  <si>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</si>
  <si>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</si>
  <si>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</si>
  <si>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</si>
  <si>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</si>
  <si>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</si>
  <si>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</si>
  <si>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</si>
  <si>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</si>
  <si>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</si>
  <si>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</si>
  <si>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</si>
  <si>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</si>
  <si>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</si>
  <si>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</si>
  <si>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</si>
  <si>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</si>
  <si>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</si>
  <si>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</si>
  <si>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</si>
  <si>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</si>
  <si>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</si>
  <si>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</si>
  <si>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</si>
  <si>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</si>
  <si>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</si>
  <si>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</si>
  <si>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</si>
  <si>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</si>
  <si>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</si>
  <si>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</si>
  <si>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</si>
  <si>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</si>
  <si>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</si>
  <si>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</si>
  <si>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</si>
  <si>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</si>
  <si>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</si>
  <si>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</si>
  <si>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</si>
  <si>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</si>
  <si>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</si>
  <si>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</si>
  <si>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</si>
  <si>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</si>
  <si>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</si>
  <si>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</si>
  <si>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</si>
  <si>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</si>
  <si>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</si>
  <si>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</si>
  <si>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</si>
  <si>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</si>
  <si>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</si>
  <si>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</si>
  <si>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</si>
  <si>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</si>
  <si>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</si>
  <si>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</si>
  <si>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</si>
  <si>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</si>
  <si>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</si>
  <si>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</si>
  <si>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</si>
  <si>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</si>
  <si>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</si>
  <si>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</si>
  <si>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</si>
  <si>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</si>
  <si>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</si>
  <si>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</si>
  <si>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</si>
  <si>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</si>
  <si>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</si>
  <si>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</si>
  <si>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</si>
  <si>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</si>
  <si>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</si>
  <si>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</si>
  <si>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</si>
  <si>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</si>
  <si>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</si>
  <si>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</si>
  <si>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</si>
  <si>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</si>
  <si>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</si>
  <si>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</si>
  <si>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</si>
  <si>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</si>
  <si>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</si>
  <si>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</si>
  <si>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</si>
  <si>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</si>
  <si>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</si>
  <si>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</si>
  <si>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</si>
  <si>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</si>
  <si>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</si>
  <si>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</si>
  <si>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</si>
  <si>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</si>
  <si>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</si>
  <si>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</si>
  <si>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</si>
  <si>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</si>
  <si>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</si>
  <si>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</si>
  <si>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</si>
  <si>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</si>
  <si>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</si>
  <si>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</si>
  <si>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</si>
  <si>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</si>
  <si>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</si>
  <si>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</si>
  <si>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</si>
  <si>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</si>
  <si>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</si>
  <si>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</si>
  <si>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</si>
  <si>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</si>
  <si>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</si>
  <si>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</si>
  <si>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</si>
  <si>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</si>
  <si>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</si>
  <si>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donations</t>
  </si>
  <si>
    <t>parent category</t>
  </si>
  <si>
    <t>sub category</t>
  </si>
  <si>
    <t>date created conversion</t>
  </si>
  <si>
    <t>date ended conversion</t>
  </si>
  <si>
    <t>Row Labels</t>
  </si>
  <si>
    <t>Grand Total</t>
  </si>
  <si>
    <t>Column Labels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</si>
  <si>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</si>
  <si>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</si>
  <si>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</si>
  <si>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</si>
  <si>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</si>
  <si>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</si>
  <si>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</si>
  <si>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</si>
  <si>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</si>
  <si>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(All)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</si>
  <si>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</si>
  <si>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</si>
  <si>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</si>
  <si>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</si>
  <si>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</si>
  <si>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</si>
  <si>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</si>
  <si>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</si>
  <si>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</si>
  <si>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</si>
  <si>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</si>
  <si>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</si>
  <si>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</si>
  <si>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</si>
  <si>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</si>
  <si>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</si>
  <si>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</si>
  <si>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</si>
  <si>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</si>
  <si>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</si>
  <si>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</si>
  <si>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</si>
  <si>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</si>
  <si>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</si>
  <si>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</si>
  <si>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</si>
  <si>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</si>
  <si>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</si>
  <si>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</si>
  <si>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</si>
  <si>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</si>
  <si>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</si>
  <si>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</si>
  <si>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</si>
  <si>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</si>
  <si>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</si>
  <si>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</si>
  <si>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</si>
  <si>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Goals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</si>
  <si>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</si>
  <si>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</si>
  <si>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</si>
  <si>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</si>
  <si>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</si>
  <si>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</si>
  <si>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</si>
  <si>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</si>
  <si>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</si>
  <si>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</si>
  <si>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</si>
  <si>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</si>
  <si>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</si>
  <si>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</si>
  <si>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</si>
  <si>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</si>
  <si>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</si>
  <si>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</si>
  <si>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</si>
  <si>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campaigns</t>
  </si>
  <si>
    <t>unsuccessful campaigns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</si>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</sst>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2" tint="-0.8999908444471571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0" fontId="18" fillId="0" borderId="0" xfId="0" applyFon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theme="2" tint="-0.89996032593768116"/>
      </font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0000"/>
        </patternFill>
      </fill>
    </dxf>
    <dxf>
      <font>
        <color theme="5" tint="-0.24994659260841701"/>
      </font>
      <fill>
        <patternFill>
          <bgColor theme="5" tint="0.3999450666829432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00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9796178513099018E-2"/>
          <c:y val="0.24701565821382593"/>
          <c:w val="0.9333404150788065"/>
          <c:h val="0.55848477590491308"/>
        </c:manualLayout>
      </c:layout>
      <c:lineChart>
        <c:grouping val="standard"/>
        <c:varyColors val="0"/>
        <c:ser>
          <c:idx val="4"/>
          <c:order val="4"/>
          <c:tx>
            <c:strRef>
              <c:f>'sheet 5'!$F$1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'sheet 5'!$A$2:$A$13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'sheet 5'!$F$2:$F$13</c:f>
              <c:numCache>
                <c:formatCode>0</c:formatCode>
                <c:ptCount val="12"/>
                <c:pt idx="0" formatCode="#,##0">
                  <c:v>58.82352941176471</c:v>
                </c:pt>
                <c:pt idx="1">
                  <c:v>82.683982683982677</c:v>
                </c:pt>
                <c:pt idx="2">
                  <c:v>52.06349206349207</c:v>
                </c:pt>
                <c:pt idx="3">
                  <c:v>44.444444444444443</c:v>
                </c:pt>
                <c:pt idx="4">
                  <c:v>100</c:v>
                </c:pt>
                <c:pt idx="5">
                  <c:v>100</c:v>
                </c:pt>
                <c:pt idx="6">
                  <c:v>78.571428571428569</c:v>
                </c:pt>
                <c:pt idx="7">
                  <c:v>100</c:v>
                </c:pt>
                <c:pt idx="8">
                  <c:v>66.666666666666657</c:v>
                </c:pt>
                <c:pt idx="9">
                  <c:v>86.36363636363636</c:v>
                </c:pt>
                <c:pt idx="10">
                  <c:v>72.727272727272734</c:v>
                </c:pt>
                <c:pt idx="11">
                  <c:v>37.377049180327873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C1-4463-9E9C-1B0B4D6150E0}"/>
            </c:ext>
          </c:extLst>
        </c:ser>
        <c:ser>
          <c:idx val="5"/>
          <c:order val="5"/>
          <c:tx>
            <c:strRef>
              <c:f>'sheet 5'!$G$1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'sheet 5'!$A$2:$A$13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'sheet 5'!$G$2:$G$13</c:f>
              <c:numCache>
                <c:formatCode>0</c:formatCode>
                <c:ptCount val="12"/>
                <c:pt idx="0">
                  <c:v>39.215686274509807</c:v>
                </c:pt>
                <c:pt idx="1">
                  <c:v>16.450216450216452</c:v>
                </c:pt>
                <c:pt idx="2">
                  <c:v>40</c:v>
                </c:pt>
                <c:pt idx="3">
                  <c:v>55.555555555555557</c:v>
                </c:pt>
                <c:pt idx="4">
                  <c:v>0</c:v>
                </c:pt>
                <c:pt idx="5">
                  <c:v>0</c:v>
                </c:pt>
                <c:pt idx="6">
                  <c:v>21.428571428571427</c:v>
                </c:pt>
                <c:pt idx="7">
                  <c:v>0</c:v>
                </c:pt>
                <c:pt idx="8">
                  <c:v>25</c:v>
                </c:pt>
                <c:pt idx="9">
                  <c:v>13.636363636363635</c:v>
                </c:pt>
                <c:pt idx="10">
                  <c:v>27.27272727272727</c:v>
                </c:pt>
                <c:pt idx="11">
                  <c:v>53.442622950819676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AC1-4463-9E9C-1B0B4D6150E0}"/>
            </c:ext>
          </c:extLst>
        </c:ser>
        <c:ser>
          <c:idx val="6"/>
          <c:order val="6"/>
          <c:tx>
            <c:strRef>
              <c:f>'sheet 5'!$H$1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2225" cap="rnd">
              <a:solidFill>
                <a:schemeClr val="accent6">
                  <a:lumMod val="80000"/>
                  <a:lumOff val="20000"/>
                </a:schemeClr>
              </a:solidFill>
            </a:ln>
            <a:effectLst>
              <a:glow rad="139700">
                <a:schemeClr val="accent6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'sheet 5'!$A$2:$A$13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'sheet 5'!$H$2:$H$13</c:f>
              <c:numCache>
                <c:formatCode>0</c:formatCode>
                <c:ptCount val="12"/>
                <c:pt idx="0">
                  <c:v>1.9607843137254901</c:v>
                </c:pt>
                <c:pt idx="1">
                  <c:v>0.86580086580086579</c:v>
                </c:pt>
                <c:pt idx="2">
                  <c:v>7.9365079365079358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8.3333333333333321</c:v>
                </c:pt>
                <c:pt idx="9">
                  <c:v>0</c:v>
                </c:pt>
                <c:pt idx="10">
                  <c:v>0</c:v>
                </c:pt>
                <c:pt idx="11">
                  <c:v>9.1803278688524586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AC1-4463-9E9C-1B0B4D615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884896"/>
        <c:axId val="3234284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'sheet 5'!$B$1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2225" cap="rnd">
                    <a:solidFill>
                      <a:schemeClr val="accent6"/>
                    </a:solidFill>
                  </a:ln>
                  <a:effectLst>
                    <a:glow rad="139700">
                      <a:schemeClr val="accent6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'sheet 5'!$A$2:$A$13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'sheet 5'!$B$2:$B$13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19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AC1-4463-9E9C-1B0B4D6150E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'sheet 5'!$C$1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</a:ln>
                  <a:effectLst>
                    <a:glow rad="139700">
                      <a:schemeClr val="accent5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'sheet 5'!$A$2:$A$13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'sheet 5'!$C$2:$C$13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C1-4463-9E9C-1B0B4D6150E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'sheet 5'!$D$1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</a:ln>
                  <a:effectLst>
                    <a:glow rad="139700">
                      <a:schemeClr val="accent4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'sheet 5'!$A$2:$A$13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'sheet 5'!$D$2:$D$13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AC1-4463-9E9C-1B0B4D6150E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'sheet 5'!$E$1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2225" cap="rnd">
                    <a:solidFill>
                      <a:schemeClr val="accent6">
                        <a:lumMod val="60000"/>
                      </a:schemeClr>
                    </a:solidFill>
                  </a:ln>
                  <a:effectLst>
                    <a:glow rad="139700">
                      <a:schemeClr val="accent6">
                        <a:lumMod val="60000"/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'sheet 5'!$A$2:$A$13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'sheet 5'!$E$2:$E$13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22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AC1-4463-9E9C-1B0B4D6150E0}"/>
                  </c:ext>
                </c:extLst>
              </c15:ser>
            </c15:filteredLineSeries>
          </c:ext>
        </c:extLst>
      </c:lineChart>
      <c:catAx>
        <c:axId val="29488489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428496"/>
        <c:crosses val="autoZero"/>
        <c:auto val="1"/>
        <c:lblAlgn val="ctr"/>
        <c:lblOffset val="100"/>
        <c:noMultiLvlLbl val="0"/>
      </c:catAx>
      <c:valAx>
        <c:axId val="3234284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88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challenge 1.xlsx]Sheet4!PivotTable8</c:name>
    <c:fmtId val="5"/>
  </c:pivotSource>
  <c:chart>
    <c:autoTitleDeleted val="0"/>
    <c:pivotFmts>
      <c:pivotFmt>
        <c:idx val="0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Sheet4!$B$5:$B$17</c:f>
              <c:numCache>
                <c:formatCode>General</c:formatCode>
                <c:ptCount val="12"/>
                <c:pt idx="0">
                  <c:v>6</c:v>
                </c:pt>
                <c:pt idx="1">
                  <c:v>8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6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78-40A9-9471-31D83F403240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Sheet4!$C$5:$C$17</c:f>
              <c:numCache>
                <c:formatCode>General</c:formatCode>
                <c:ptCount val="12"/>
                <c:pt idx="0">
                  <c:v>35</c:v>
                </c:pt>
                <c:pt idx="1">
                  <c:v>28</c:v>
                </c:pt>
                <c:pt idx="2">
                  <c:v>33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30</c:v>
                </c:pt>
                <c:pt idx="7">
                  <c:v>33</c:v>
                </c:pt>
                <c:pt idx="8">
                  <c:v>23</c:v>
                </c:pt>
                <c:pt idx="9">
                  <c:v>27</c:v>
                </c:pt>
                <c:pt idx="10">
                  <c:v>28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78-40A9-9471-31D83F403240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live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Sheet4!$D$5:$D$17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78-40A9-9471-31D83F403240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Sheet4!$E$5:$E$17</c:f>
              <c:numCache>
                <c:formatCode>General</c:formatCode>
                <c:ptCount val="12"/>
                <c:pt idx="0">
                  <c:v>45</c:v>
                </c:pt>
                <c:pt idx="1">
                  <c:v>46</c:v>
                </c:pt>
                <c:pt idx="2">
                  <c:v>49</c:v>
                </c:pt>
                <c:pt idx="3">
                  <c:v>45</c:v>
                </c:pt>
                <c:pt idx="4">
                  <c:v>47</c:v>
                </c:pt>
                <c:pt idx="5">
                  <c:v>56</c:v>
                </c:pt>
                <c:pt idx="6">
                  <c:v>57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43</c:v>
                </c:pt>
                <c:pt idx="11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78-40A9-9471-31D83F40324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32841664"/>
        <c:axId val="1161116512"/>
      </c:lineChart>
      <c:catAx>
        <c:axId val="11328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116512"/>
        <c:crosses val="autoZero"/>
        <c:auto val="1"/>
        <c:lblAlgn val="ctr"/>
        <c:lblOffset val="100"/>
        <c:noMultiLvlLbl val="0"/>
      </c:catAx>
      <c:valAx>
        <c:axId val="116111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84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challenge 1.xlsx]Sheet3!PivotTable4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6780979430061161E-2"/>
          <c:y val="0.16564596092155148"/>
          <c:w val="0.73742711501573743"/>
          <c:h val="0.4720228200641586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26-493A-AD55-5180574BB16A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26-493A-AD55-5180574BB16A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26-493A-AD55-5180574BB16A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26-493A-AD55-5180574BB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4989600"/>
        <c:axId val="568129056"/>
      </c:barChart>
      <c:catAx>
        <c:axId val="57498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129056"/>
        <c:crosses val="autoZero"/>
        <c:auto val="1"/>
        <c:lblAlgn val="ctr"/>
        <c:lblOffset val="100"/>
        <c:noMultiLvlLbl val="0"/>
      </c:catAx>
      <c:valAx>
        <c:axId val="56812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98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challenge 1.xlsx]Sheet2!PivotTable2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3A-4ECB-897F-FF4EA1B2FAD6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3A-4ECB-897F-FF4EA1B2FAD6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3A-4ECB-897F-FF4EA1B2FAD6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3A-4ECB-897F-FF4EA1B2F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887698800"/>
        <c:axId val="568126080"/>
      </c:barChart>
      <c:catAx>
        <c:axId val="188769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126080"/>
        <c:crosses val="autoZero"/>
        <c:auto val="1"/>
        <c:lblAlgn val="ctr"/>
        <c:lblOffset val="100"/>
        <c:noMultiLvlLbl val="0"/>
      </c:catAx>
      <c:valAx>
        <c:axId val="56812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69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450850</xdr:colOff>
      <xdr:row>16</xdr:row>
      <xdr:rowOff>25400</xdr:rowOff>
    </xdr:from>
    <xdr:to>
      <xdr:col>7</xdr:col>
      <xdr:colOff>952500</xdr:colOff>
      <xdr:row>33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47CE85-D11E-3D69-FEEA-9F1370A319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136524</xdr:colOff>
      <xdr:row>12</xdr:row>
      <xdr:rowOff>171450</xdr:rowOff>
    </xdr:from>
    <xdr:to>
      <xdr:col>14</xdr:col>
      <xdr:colOff>292099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1CEEC3-11F6-CF22-BF88-F4F761ED4E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10</xdr:row>
      <xdr:rowOff>38100</xdr:rowOff>
    </xdr:from>
    <xdr:to>
      <xdr:col>13</xdr:col>
      <xdr:colOff>247650</xdr:colOff>
      <xdr:row>24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1B8670-103F-E1C8-3FCB-9F2CD73C1F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441324</xdr:colOff>
      <xdr:row>8</xdr:row>
      <xdr:rowOff>0</xdr:rowOff>
    </xdr:from>
    <xdr:to>
      <xdr:col>12</xdr:col>
      <xdr:colOff>736599</xdr:colOff>
      <xdr:row>24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AB67DD-AA7E-4B8A-EE00-AE21755C7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222.704212615739" createdVersion="8" refreshedVersion="8" minRefreshableVersion="3" recordCount="1000" xr:uid="{7A44A3E2-B98A-44B9-9C39-0E72ECE69B1F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s" numFmtId="0">
      <sharedItems containsMixedTypes="1" containsNumber="1" minValue="0" maxValue="182302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1940-01-08T13:06:09" maxDate="1950-01-25T13:06:09" count="879">
        <d v="1945-11-26T13:06:09"/>
        <d v="1944-08-17T12:06:09"/>
        <d v="1943-11-16T13:06:09"/>
        <d v="1949-08-09T12:06:09"/>
        <d v="1949-01-18T13:06:09"/>
        <d v="1942-08-27T12:06:09"/>
        <d v="1947-09-12T12:06:09"/>
        <d v="1945-08-11T12:06:09"/>
        <d v="1940-08-07T12:06:09"/>
        <d v="1943-09-18T12:06:09"/>
        <d v="1940-08-12T12:06:09"/>
        <d v="1940-09-19T12:06:09"/>
        <d v="1949-10-20T12:06:09"/>
        <d v="1946-06-10T12:06:09"/>
        <d v="1942-03-05T13:06:09"/>
        <d v="1949-12-08T13:06:09"/>
        <d v="1944-01-21T13:06:09"/>
        <d v="1941-01-10T13:06:09"/>
        <d v="1948-09-06T12:06:09"/>
        <d v="1949-03-02T13:06:09"/>
        <d v="1944-07-26T12:06:09"/>
        <d v="1941-08-13T12:06:09"/>
        <d v="1948-04-01T12:06:09"/>
        <d v="1949-02-12T13:06:09"/>
        <d v="1944-06-19T12:06:09"/>
        <d v="1941-05-16T12:06:09"/>
        <d v="1948-07-29T12:06:09"/>
        <d v="1945-10-01T12:06:09"/>
        <d v="1940-02-08T13:06:09"/>
        <d v="1948-07-18T12:06:09"/>
        <d v="1949-05-22T12:06:09"/>
        <d v="1946-01-03T13:06:09"/>
        <d v="1948-01-09T13:06:09"/>
        <d v="1944-10-03T12:06:09"/>
        <d v="1947-03-22T12:06:09"/>
        <d v="1949-01-17T13:06:09"/>
        <d v="1941-02-24T13:06:09"/>
        <d v="1949-10-04T12:06:09"/>
        <d v="1940-10-16T12:06:09"/>
        <d v="1943-02-24T13:06:09"/>
        <d v="1940-06-03T12:06:09"/>
        <d v="1942-09-03T12:06:09"/>
        <d v="1941-07-02T12:06:09"/>
        <d v="1944-07-22T12:06:09"/>
        <d v="1949-03-15T12:06:09"/>
        <d v="1946-11-01T12:06:09"/>
        <d v="1940-07-06T12:06:09"/>
        <d v="1944-03-27T12:06:09"/>
        <d v="1945-06-23T12:06:09"/>
        <d v="1949-10-18T12:06:09"/>
        <d v="1943-07-31T12:06:09"/>
        <d v="1942-03-26T12:06:09"/>
        <d v="1940-09-13T12:06:09"/>
        <d v="1944-05-18T12:06:09"/>
        <d v="1948-03-09T13:06:09"/>
        <d v="1948-07-28T12:06:09"/>
        <d v="1945-01-08T13:06:09"/>
        <d v="1947-08-31T12:06:09"/>
        <d v="1945-09-19T12:06:09"/>
        <d v="1947-06-11T12:06:09"/>
        <d v="1942-07-16T12:06:09"/>
        <d v="1941-02-19T13:06:09"/>
        <d v="1945-06-03T12:06:09"/>
        <d v="1947-04-27T12:06:09"/>
        <d v="1948-06-30T12:06:09"/>
        <d v="1941-01-25T13:06:09"/>
        <d v="1945-04-06T12:06:09"/>
        <d v="1940-01-24T13:06:09"/>
        <d v="1947-07-26T12:06:09"/>
        <d v="1940-12-17T13:06:09"/>
        <d v="1940-10-31T12:06:09"/>
        <d v="1949-11-28T13:06:09"/>
        <d v="1945-06-29T12:06:09"/>
        <d v="1946-11-26T13:06:09"/>
        <d v="1946-03-26T12:06:09"/>
        <d v="1948-07-13T12:06:09"/>
        <d v="1945-01-21T13:06:09"/>
        <d v="1940-09-25T12:06:09"/>
        <d v="1948-04-14T12:06:09"/>
        <d v="1948-06-14T12:06:09"/>
        <d v="1947-08-28T12:06:09"/>
        <d v="1947-11-22T13:06:09"/>
        <d v="1949-01-15T13:06:09"/>
        <d v="1946-07-27T12:06:09"/>
        <d v="1942-07-27T12:06:09"/>
        <d v="1941-09-09T12:06:09"/>
        <d v="1945-05-02T12:06:09"/>
        <d v="1941-03-06T13:06:09"/>
        <d v="1945-04-14T12:06:09"/>
        <d v="1940-04-13T12:06:09"/>
        <d v="1946-02-23T13:06:09"/>
        <d v="1946-08-05T12:06:09"/>
        <d v="1940-06-21T12:06:09"/>
        <d v="1942-10-19T12:06:09"/>
        <d v="1949-04-05T12:06:09"/>
        <d v="1949-10-12T12:06:09"/>
        <d v="1941-03-08T13:06:09"/>
        <d v="1945-07-25T12:06:09"/>
        <d v="1944-11-23T13:06:09"/>
        <d v="1941-10-17T12:06:09"/>
        <d v="1945-02-19T13:06:09"/>
        <d v="1948-05-12T12:06:09"/>
        <d v="1940-10-22T12:06:09"/>
        <d v="1947-05-22T12:06:09"/>
        <d v="1943-04-01T12:06:09"/>
        <d v="1949-09-06T12:06:09"/>
        <d v="1948-04-21T12:06:09"/>
        <d v="1942-04-05T12:06:09"/>
        <d v="1944-01-11T13:06:09"/>
        <d v="1948-09-09T12:06:09"/>
        <d v="1942-09-21T12:06:09"/>
        <d v="1944-08-22T12:06:09"/>
        <d v="1947-09-11T12:06:09"/>
        <d v="1949-04-07T12:06:09"/>
        <d v="1947-11-16T13:06:09"/>
        <d v="1945-09-16T12:06:09"/>
        <d v="1941-09-20T12:06:09"/>
        <d v="1944-01-25T13:06:09"/>
        <d v="1944-06-14T12:06:09"/>
        <d v="1945-04-15T12:06:09"/>
        <d v="1944-11-25T13:06:09"/>
        <d v="1945-11-22T13:06:09"/>
        <d v="1949-05-11T12:06:09"/>
        <d v="1948-09-17T12:06:09"/>
        <d v="1946-08-13T12:06:09"/>
        <d v="1940-05-10T12:06:09"/>
        <d v="1940-08-25T12:06:09"/>
        <d v="1945-02-01T13:06:09"/>
        <d v="1941-10-24T12:06:09"/>
        <d v="1943-11-28T13:06:09"/>
        <d v="1948-01-11T13:06:09"/>
        <d v="1941-08-10T12:06:09"/>
        <d v="1941-06-17T12:06:09"/>
        <d v="1943-03-06T13:06:09"/>
        <d v="1944-06-05T12:06:09"/>
        <d v="1940-10-04T12:06:09"/>
        <d v="1942-09-27T12:06:09"/>
        <d v="1945-04-19T12:06:09"/>
        <d v="1948-02-24T13:06:09"/>
        <d v="1945-06-10T12:06:09"/>
        <d v="1940-06-26T12:06:09"/>
        <d v="1949-06-15T12:06:09"/>
        <d v="1944-09-05T12:06:09"/>
        <d v="1941-11-06T13:06:09"/>
        <d v="1946-06-12T12:06:09"/>
        <d v="1947-07-24T12:06:09"/>
        <d v="1942-12-31T13:06:09"/>
        <d v="1948-12-14T13:06:09"/>
        <d v="1944-06-07T12:06:09"/>
        <d v="1947-02-16T13:06:09"/>
        <d v="1942-10-18T12:06:09"/>
        <d v="1946-05-11T12:06:09"/>
        <d v="1940-03-23T12:06:09"/>
        <d v="1949-10-03T12:06:09"/>
        <d v="1943-12-29T13:06:09"/>
        <d v="1945-12-06T13:06:09"/>
        <d v="1949-03-25T12:06:09"/>
        <d v="1949-04-25T12:06:09"/>
        <d v="1945-09-21T12:06:09"/>
        <d v="1948-12-06T13:06:09"/>
        <d v="1947-10-19T12:06:09"/>
        <d v="1947-10-07T12:06:09"/>
        <d v="1947-07-31T12:06:09"/>
        <d v="1940-12-20T13:06:09"/>
        <d v="1943-06-09T12:06:09"/>
        <d v="1949-02-20T13:06:09"/>
        <d v="1942-06-16T12:06:09"/>
        <d v="1947-08-02T12:06:09"/>
        <d v="1944-03-18T12:06:09"/>
        <d v="1944-07-17T12:06:09"/>
        <d v="1943-05-17T12:06:09"/>
        <d v="1945-10-03T12:06:09"/>
        <d v="1946-08-30T12:06:09"/>
        <d v="1946-09-02T12:06:09"/>
        <d v="1940-11-13T13:06:09"/>
        <d v="1947-09-20T12:06:09"/>
        <d v="1943-03-16T12:06:09"/>
        <d v="1940-03-20T12:06:09"/>
        <d v="1947-10-03T12:06:09"/>
        <d v="1949-06-13T12:06:09"/>
        <d v="1940-09-07T12:06:09"/>
        <d v="1949-05-01T12:06:09"/>
        <d v="1948-05-11T12:06:09"/>
        <d v="1944-05-21T12:06:09"/>
        <d v="1943-02-22T13:06:09"/>
        <d v="1944-11-30T13:06:09"/>
        <d v="1946-03-03T13:06:09"/>
        <d v="1943-06-03T12:06:09"/>
        <d v="1949-03-10T12:06:09"/>
        <d v="1944-06-25T12:06:09"/>
        <d v="1948-04-06T12:06:09"/>
        <d v="1945-09-12T12:06:09"/>
        <d v="1948-07-27T12:06:09"/>
        <d v="1947-06-22T12:06:09"/>
        <d v="1940-08-04T12:06:09"/>
        <d v="1945-07-05T12:06:09"/>
        <d v="1944-07-23T12:06:09"/>
        <d v="1941-09-30T12:06:09"/>
        <d v="1947-01-16T13:06:09"/>
        <d v="1941-04-01T12:06:09"/>
        <d v="1948-10-15T12:06:09"/>
        <d v="1940-02-26T13:06:09"/>
        <d v="1948-08-26T12:06:09"/>
        <d v="1947-11-08T13:06:09"/>
        <d v="1946-05-05T12:06:09"/>
        <d v="1947-03-02T13:06:09"/>
        <d v="1943-08-26T12:06:09"/>
        <d v="1949-12-13T13:06:09"/>
        <d v="1940-11-04T12:06:09"/>
        <d v="1940-08-17T12:06:09"/>
        <d v="1949-02-11T13:06:09"/>
        <d v="1941-11-20T13:06:09"/>
        <d v="1949-04-26T12:06:09"/>
        <d v="1941-11-09T13:06:09"/>
        <d v="1942-08-15T12:06:09"/>
        <d v="1941-06-29T12:06:09"/>
        <d v="1942-06-20T12:06:09"/>
        <d v="1944-09-30T12:06:09"/>
        <d v="1946-03-15T12:06:09"/>
        <d v="1944-09-22T12:06:09"/>
        <d v="1944-05-01T12:06:09"/>
        <d v="1940-04-06T12:06:09"/>
        <d v="1945-05-13T12:06:09"/>
        <d v="1947-05-31T12:06:09"/>
        <d v="1949-12-04T13:06:09"/>
        <d v="1943-05-20T12:06:09"/>
        <d v="1946-07-24T12:06:09"/>
        <d v="1941-06-10T12:06:09"/>
        <d v="1947-08-21T12:06:09"/>
        <d v="1947-02-12T13:06:09"/>
        <d v="1949-06-23T12:06:09"/>
        <d v="1944-04-23T12:06:09"/>
        <d v="1947-12-13T13:06:09"/>
        <d v="1945-08-27T12:06:09"/>
        <d v="1944-04-11T12:06:09"/>
        <d v="1947-05-09T12:06:09"/>
        <d v="1948-03-02T13:06:09"/>
        <d v="1944-07-12T12:06:09"/>
        <d v="1944-04-05T12:06:09"/>
        <d v="1943-08-04T12:06:09"/>
        <d v="1946-12-21T13:06:09"/>
        <d v="1944-12-29T13:06:09"/>
        <d v="1944-12-31T13:06:09"/>
        <d v="1942-12-08T13:06:09"/>
        <d v="1943-10-24T12:06:09"/>
        <d v="1941-04-06T12:06:09"/>
        <d v="1947-02-20T13:06:09"/>
        <d v="1941-02-14T13:06:09"/>
        <d v="1946-01-22T13:06:09"/>
        <d v="1943-03-04T13:06:09"/>
        <d v="1946-12-07T13:06:09"/>
        <d v="1942-12-07T13:06:09"/>
        <d v="1940-08-23T12:06:09"/>
        <d v="1941-04-03T12:06:09"/>
        <d v="1940-01-08T13:06:09"/>
        <d v="1943-02-11T13:06:09"/>
        <d v="1946-01-01T13:06:09"/>
        <d v="1944-11-05T13:06:09"/>
        <d v="1942-10-23T12:06:09"/>
        <d v="1942-10-03T12:06:09"/>
        <d v="1949-01-29T13:06:09"/>
        <d v="1940-11-30T13:06:09"/>
        <d v="1945-12-05T13:06:09"/>
        <d v="1949-07-08T12:06:09"/>
        <d v="1947-09-16T12:06:09"/>
        <d v="1947-11-05T13:06:09"/>
        <d v="1949-04-04T12:06:09"/>
        <d v="1942-04-18T12:06:09"/>
        <d v="1940-07-17T12:06:09"/>
        <d v="1942-11-25T13:06:09"/>
        <d v="1948-09-01T12:06:09"/>
        <d v="1947-11-20T13:06:09"/>
        <d v="1942-03-10T13:06:09"/>
        <d v="1946-05-29T12:06:09"/>
        <d v="1942-04-30T12:06:09"/>
        <d v="1946-09-09T12:06:09"/>
        <d v="1946-11-22T13:06:09"/>
        <d v="1945-04-26T12:06:09"/>
        <d v="1942-03-13T12:06:09"/>
        <d v="1945-08-01T12:06:09"/>
        <d v="1943-05-09T12:06:09"/>
        <d v="1941-10-13T12:06:09"/>
        <d v="1942-03-15T12:06:09"/>
        <d v="1940-10-03T12:06:09"/>
        <d v="1948-10-24T12:06:09"/>
        <d v="1943-10-14T12:06:09"/>
        <d v="1949-01-26T13:06:09"/>
        <d v="1944-01-13T13:06:09"/>
        <d v="1946-02-24T13:06:09"/>
        <d v="1946-03-02T13:06:09"/>
        <d v="1947-08-29T12:06:09"/>
        <d v="1945-02-24T13:06:09"/>
        <d v="1948-08-31T12:06:09"/>
        <d v="1946-01-05T13:06:09"/>
        <d v="1946-08-06T12:06:09"/>
        <d v="1946-03-18T12:06:09"/>
        <d v="1947-07-13T12:06:09"/>
        <d v="1942-06-05T12:06:09"/>
        <d v="1941-04-16T12:06:09"/>
        <d v="1941-09-19T12:06:09"/>
        <d v="1940-04-07T12:06:09"/>
        <d v="1942-02-25T13:06:09"/>
        <d v="1944-05-22T12:06:09"/>
        <d v="1949-11-17T13:06:09"/>
        <d v="1947-05-13T12:06:09"/>
        <d v="1944-02-13T13:06:09"/>
        <d v="1940-08-10T12:06:09"/>
        <d v="1941-05-08T12:06:09"/>
        <d v="1941-03-30T12:06:09"/>
        <d v="1940-11-23T13:06:09"/>
        <d v="1944-03-25T12:06:09"/>
        <d v="1945-06-19T12:06:09"/>
        <d v="1945-12-24T13:06:09"/>
        <d v="1949-08-26T12:06:09"/>
        <d v="1948-11-28T13:06:09"/>
        <d v="1946-12-11T13:06:09"/>
        <d v="1947-12-07T13:06:09"/>
        <d v="1941-12-17T13:06:09"/>
        <d v="1943-03-27T12:06:09"/>
        <d v="1948-11-18T13:06:09"/>
        <d v="1949-11-13T13:06:09"/>
        <d v="1940-12-13T13:06:09"/>
        <d v="1949-11-09T13:06:09"/>
        <d v="1941-10-03T12:06:09"/>
        <d v="1947-08-01T12:06:09"/>
        <d v="1941-12-10T13:06:09"/>
        <d v="1945-08-26T12:06:09"/>
        <d v="1943-07-19T12:06:09"/>
        <d v="1943-11-18T13:06:09"/>
        <d v="1948-01-21T13:06:09"/>
        <d v="1945-07-07T12:06:09"/>
        <d v="1947-08-23T12:06:09"/>
        <d v="1945-02-09T13:06:09"/>
        <d v="1947-02-15T13:06:09"/>
        <d v="1945-05-18T12:06:09"/>
        <d v="1945-08-22T12:06:09"/>
        <d v="1945-11-05T13:06:09"/>
        <d v="1949-07-03T12:06:09"/>
        <d v="1943-09-02T12:06:09"/>
        <d v="1947-01-21T13:06:09"/>
        <d v="1942-01-12T13:06:09"/>
        <d v="1945-09-01T12:06:09"/>
        <d v="1948-08-08T12:06:09"/>
        <d v="1941-08-25T12:06:09"/>
        <d v="1940-12-30T13:06:09"/>
        <d v="1947-10-06T12:06:09"/>
        <d v="1941-12-25T13:06:09"/>
        <d v="1948-03-03T13:06:09"/>
        <d v="1946-12-28T13:06:09"/>
        <d v="1941-01-01T13:06:09"/>
        <d v="1944-10-16T12:06:09"/>
        <d v="1940-10-11T12:06:09"/>
        <d v="1943-02-02T13:06:09"/>
        <d v="1949-04-13T12:06:09"/>
        <d v="1945-02-06T13:06:09"/>
        <d v="1945-01-06T13:06:09"/>
        <d v="1947-08-16T12:06:09"/>
        <d v="1949-01-09T13:06:09"/>
        <d v="1945-10-14T12:06:09"/>
        <d v="1944-07-04T12:06:09"/>
        <d v="1948-05-19T12:06:09"/>
        <d v="1941-10-25T12:06:09"/>
        <d v="1943-06-22T12:06:09"/>
        <d v="1945-06-06T12:06:09"/>
        <d v="1947-10-15T12:06:09"/>
        <d v="1947-02-09T13:06:09"/>
        <d v="1949-03-27T12:06:09"/>
        <d v="1940-06-24T12:06:09"/>
        <d v="1942-06-11T12:06:09"/>
        <d v="1942-01-02T13:06:09"/>
        <d v="1940-10-26T12:06:09"/>
        <d v="1943-09-12T12:06:09"/>
        <d v="1941-01-04T13:06:09"/>
        <d v="1947-07-16T12:06:09"/>
        <d v="1943-07-28T12:06:09"/>
        <d v="1941-12-06T13:06:09"/>
        <d v="1948-10-03T12:06:09"/>
        <d v="1943-05-22T12:06:09"/>
        <d v="1948-05-06T12:06:09"/>
        <d v="1941-01-31T13:06:09"/>
        <d v="1943-08-15T12:06:09"/>
        <d v="1949-10-25T12:06:09"/>
        <d v="1942-01-04T13:06:09"/>
        <d v="1947-11-13T13:06:09"/>
        <d v="1948-06-02T12:06:09"/>
        <d v="1943-01-29T13:06:09"/>
        <d v="1949-10-11T12:06:09"/>
        <d v="1946-06-19T12:06:09"/>
        <d v="1947-04-17T12:06:09"/>
        <d v="1947-05-28T12:06:09"/>
        <d v="1944-01-02T13:06:09"/>
        <d v="1948-11-25T13:06:09"/>
        <d v="1940-04-18T12:06:09"/>
        <d v="1942-01-11T13:06:09"/>
        <d v="1941-01-15T13:06:09"/>
        <d v="1948-11-01T12:06:09"/>
        <d v="1942-05-05T12:06:09"/>
        <d v="1941-12-20T13:06:09"/>
        <d v="1947-06-24T12:06:09"/>
        <d v="1947-06-28T12:06:09"/>
        <d v="1940-04-15T12:06:09"/>
        <d v="1948-04-16T12:06:09"/>
        <d v="1945-07-26T12:06:09"/>
        <d v="1943-02-26T13:06:09"/>
        <d v="1944-09-11T12:06:09"/>
        <d v="1941-02-09T13:06:09"/>
        <d v="1944-02-09T13:06:09"/>
        <d v="1949-09-27T12:06:09"/>
        <d v="1948-06-20T12:06:09"/>
        <d v="1944-04-30T12:06:09"/>
        <d v="1943-11-24T13:06:09"/>
        <d v="1946-11-30T13:06:09"/>
        <d v="1944-12-13T13:06:09"/>
        <d v="1949-04-18T12:06:09"/>
        <d v="1945-09-11T12:06:09"/>
        <d v="1943-03-03T13:06:09"/>
        <d v="1946-11-05T12:06:09"/>
        <d v="1947-06-29T12:06:09"/>
        <d v="1942-04-25T12:06:09"/>
        <d v="1947-09-01T12:06:09"/>
        <d v="1940-09-28T12:06:09"/>
        <d v="1941-07-22T12:06:09"/>
        <d v="1940-12-01T13:06:09"/>
        <d v="1942-12-17T13:06:09"/>
        <d v="1947-12-18T13:06:09"/>
        <d v="1943-04-13T12:06:09"/>
        <d v="1949-03-04T13:06:09"/>
        <d v="1948-10-19T12:06:09"/>
        <d v="1947-07-18T12:06:09"/>
        <d v="1940-07-04T12:06:09"/>
        <d v="1943-10-20T12:06:09"/>
        <d v="1941-09-21T12:06:09"/>
        <d v="1948-02-09T13:06:09"/>
        <d v="1946-10-13T12:06:09"/>
        <d v="1940-03-26T12:06:09"/>
        <d v="1944-12-26T13:06:09"/>
        <d v="1944-04-26T12:06:09"/>
        <d v="1943-12-30T13:06:09"/>
        <d v="1948-02-10T13:06:09"/>
        <d v="1948-01-26T13:06:09"/>
        <d v="1943-05-14T12:06:09"/>
        <d v="1945-11-21T13:06:09"/>
        <d v="1949-04-12T12:06:09"/>
        <d v="1945-05-16T12:06:09"/>
        <d v="1942-05-01T12:06:09"/>
        <d v="1949-03-09T12:06:09"/>
        <d v="1948-06-24T12:06:09"/>
        <d v="1944-12-14T13:06:09"/>
        <d v="1943-06-24T12:06:09"/>
        <d v="1941-06-24T12:06:09"/>
        <d v="1945-03-07T12:06:09"/>
        <d v="1947-07-28T12:06:09"/>
        <d v="1940-03-09T13:06:09"/>
        <d v="1944-09-29T12:06:09"/>
        <d v="1942-02-22T13:06:09"/>
        <d v="1949-12-10T13:06:09"/>
        <d v="1944-08-02T12:06:09"/>
        <d v="1949-06-08T12:06:09"/>
        <d v="1948-03-07T13:06:09"/>
        <d v="1947-04-19T12:06:09"/>
        <d v="1946-02-01T13:06:09"/>
        <d v="1940-08-14T12:06:09"/>
        <d v="1949-11-15T13:06:09"/>
        <d v="1943-06-30T12:06:09"/>
        <d v="1940-06-05T12:06:09"/>
        <d v="1949-06-27T12:06:09"/>
        <d v="1942-03-21T12:06:09"/>
        <d v="1944-06-08T12:06:09"/>
        <d v="1947-05-20T12:06:09"/>
        <d v="1946-12-19T13:06:09"/>
        <d v="1944-12-30T13:06:09"/>
        <d v="1946-03-14T12:06:09"/>
        <d v="1943-04-30T12:06:09"/>
        <d v="1943-03-11T12:06:09"/>
        <d v="1942-07-26T12:06:09"/>
        <d v="1943-03-07T13:06:09"/>
        <d v="1943-04-08T12:06:09"/>
        <d v="1942-05-04T12:06:09"/>
        <d v="1948-05-29T12:06:09"/>
        <d v="1949-07-23T12:06:09"/>
        <d v="1944-07-03T12:06:09"/>
        <d v="1943-12-05T13:06:09"/>
        <d v="1941-12-21T13:06:09"/>
        <d v="1947-05-04T12:06:09"/>
        <d v="1948-02-22T13:06:09"/>
        <d v="1949-04-17T12:06:09"/>
        <d v="1946-08-22T12:06:09"/>
        <d v="1942-07-02T12:06:09"/>
        <d v="1940-03-02T13:06:09"/>
        <d v="1940-04-24T12:06:09"/>
        <d v="1940-11-21T13:06:09"/>
        <d v="1946-02-03T13:06:09"/>
        <d v="1943-11-22T13:06:09"/>
        <d v="1944-05-08T12:06:09"/>
        <d v="1940-08-29T12:06:09"/>
        <d v="1943-11-10T13:06:09"/>
        <d v="1948-01-24T13:06:09"/>
        <d v="1943-07-23T12:06:09"/>
        <d v="1948-08-15T12:06:09"/>
        <d v="1948-06-06T12:06:09"/>
        <d v="1940-08-22T12:06:09"/>
        <d v="1948-08-28T12:06:09"/>
        <d v="1943-09-21T12:06:09"/>
        <d v="1949-06-29T12:06:09"/>
        <d v="1948-05-03T12:06:09"/>
        <d v="1945-06-08T12:06:09"/>
        <d v="1946-01-20T13:06:09"/>
        <d v="1943-09-10T12:06:09"/>
        <d v="1946-01-06T13:06:09"/>
        <d v="1949-12-23T13:06:09"/>
        <d v="1948-09-15T12:06:09"/>
        <d v="1945-01-23T13:06:09"/>
        <d v="1946-03-31T12:06:09"/>
        <d v="1943-05-27T12:06:09"/>
        <d v="1942-02-27T13:06:09"/>
        <d v="1944-12-18T13:06:09"/>
        <d v="1946-11-25T13:06:09"/>
        <d v="1940-12-31T13:06:09"/>
        <d v="1946-12-18T13:06:09"/>
        <d v="1944-03-31T12:06:09"/>
        <d v="1941-09-04T12:06:09"/>
        <d v="1945-09-30T12:06:09"/>
        <d v="1946-02-22T13:06:09"/>
        <d v="1946-08-01T12:06:09"/>
        <d v="1941-11-16T13:06:09"/>
        <d v="1941-10-15T12:06:09"/>
        <d v="1948-11-11T13:06:09"/>
        <d v="1945-03-13T12:06:09"/>
        <d v="1941-11-13T13:06:09"/>
        <d v="1944-07-08T12:06:09"/>
        <d v="1940-07-13T12:06:09"/>
        <d v="1941-01-09T13:06:09"/>
        <d v="1945-06-17T12:06:09"/>
        <d v="1945-09-26T12:06:09"/>
        <d v="1949-12-05T13:06:09"/>
        <d v="1947-10-31T12:06:09"/>
        <d v="1941-03-09T13:06:09"/>
        <d v="1941-11-29T13:06:09"/>
        <d v="1941-08-05T12:06:09"/>
        <d v="1944-02-25T13:06:09"/>
        <d v="1941-04-27T12:06:09"/>
        <d v="1942-02-18T13:06:09"/>
        <d v="1942-04-24T12:06:09"/>
        <d v="1940-03-16T12:06:09"/>
        <d v="1940-11-15T13:06:09"/>
        <d v="1945-07-03T12:06:09"/>
        <d v="1944-12-19T13:06:09"/>
        <d v="1940-07-12T12:06:09"/>
        <d v="1944-05-28T12:06:09"/>
        <d v="1944-03-24T12:06:09"/>
        <d v="1946-06-26T12:06:09"/>
        <d v="1940-03-14T12:06:09"/>
        <d v="1946-03-04T13:06:09"/>
        <d v="1940-06-13T12:06:09"/>
        <d v="1945-02-10T13:06:09"/>
        <d v="1943-07-29T12:06:09"/>
        <d v="1949-04-16T12:06:09"/>
        <d v="1941-01-20T13:06:09"/>
        <d v="1946-03-06T13:06:09"/>
        <d v="1944-03-21T12:06:09"/>
        <d v="1949-01-14T13:06:09"/>
        <d v="1942-12-15T13:06:09"/>
        <d v="1943-07-24T12:06:09"/>
        <d v="1940-10-21T12:06:09"/>
        <d v="1947-08-25T12:06:09"/>
        <d v="1947-01-10T13:06:09"/>
        <d v="1946-04-28T12:06:09"/>
        <d v="1943-09-19T12:06:09"/>
        <d v="1944-06-02T12:06:09"/>
        <d v="1943-05-01T12:06:09"/>
        <d v="1941-05-04T12:06:09"/>
        <d v="1946-07-07T12:06:09"/>
        <d v="1946-09-12T12:06:09"/>
        <d v="1948-04-13T12:06:09"/>
        <d v="1945-07-14T12:06:09"/>
        <d v="1950-01-25T13:06:09"/>
        <d v="1940-09-26T12:06:09"/>
        <d v="1940-06-14T12:06:09"/>
        <d v="1940-10-02T12:06:09"/>
        <d v="1946-07-05T12:06:09"/>
        <d v="1949-04-29T12:06:09"/>
        <d v="1949-03-24T12:06:09"/>
        <d v="1944-10-31T12:06:09"/>
        <d v="1947-03-24T12:06:09"/>
        <d v="1943-02-08T13:06:09"/>
        <d v="1942-01-16T13:06:09"/>
        <d v="1946-11-13T13:06:09"/>
        <d v="1940-07-25T12:06:09"/>
        <d v="1948-07-26T12:06:09"/>
        <d v="1946-01-16T13:06:09"/>
        <d v="1947-02-19T13:06:09"/>
        <d v="1948-12-15T13:06:09"/>
        <d v="1947-02-28T13:06:09"/>
        <d v="1948-12-16T13:06:09"/>
        <d v="1948-09-24T12:06:09"/>
        <d v="1943-03-12T12:06:09"/>
        <d v="1948-04-07T12:06:09"/>
        <d v="1947-07-05T12:06:09"/>
        <d v="1940-10-18T12:06:09"/>
        <d v="1944-07-06T12:06:09"/>
        <d v="1944-02-21T13:06:09"/>
        <d v="1946-08-04T12:06:09"/>
        <d v="1946-04-07T12:06:09"/>
        <d v="1947-03-01T13:06:09"/>
        <d v="1947-12-27T13:06:09"/>
        <d v="1947-12-26T13:06:09"/>
        <d v="1945-08-28T12:06:09"/>
        <d v="1945-08-19T12:06:09"/>
        <d v="1942-03-27T12:06:09"/>
        <d v="1948-12-07T13:06:09"/>
        <d v="1940-10-05T12:06:09"/>
        <d v="1941-07-07T12:06:09"/>
        <d v="1943-08-29T12:06:09"/>
        <d v="1944-09-08T12:06:09"/>
        <d v="1942-07-31T12:06:09"/>
        <d v="1947-06-25T12:06:09"/>
        <d v="1940-07-29T12:06:09"/>
        <d v="1948-03-19T12:06:09"/>
        <d v="1946-04-14T12:06:09"/>
        <d v="1941-08-17T12:06:09"/>
        <d v="1949-09-09T12:06:09"/>
        <d v="1942-09-25T12:06:09"/>
        <d v="1946-07-09T12:06:09"/>
        <d v="1949-10-16T12:06:09"/>
        <d v="1949-12-12T13:06:09"/>
        <d v="1941-12-19T13:06:09"/>
        <d v="1943-12-10T13:06:09"/>
        <d v="1948-09-14T12:06:09"/>
        <d v="1940-06-27T12:06:09"/>
        <d v="1945-08-21T12:06:09"/>
        <d v="1948-03-25T12:06:09"/>
        <d v="1947-03-11T13:06:09"/>
        <d v="1949-01-08T13:06:09"/>
        <d v="1943-10-28T12:06:09"/>
        <d v="1941-11-25T13:06:09"/>
        <d v="1942-10-02T12:06:09"/>
        <d v="1949-07-07T12:06:09"/>
        <d v="1947-10-16T12:06:09"/>
        <d v="1947-11-26T13:06:09"/>
        <d v="1945-11-12T13:06:09"/>
        <d v="1945-04-18T12:06:09"/>
        <d v="1948-03-29T12:06:09"/>
        <d v="1941-11-22T13:06:09"/>
        <d v="1941-03-25T12:06:09"/>
        <d v="1943-07-21T12:06:09"/>
        <d v="1942-04-20T12:06:09"/>
        <d v="1946-07-03T12:06:09"/>
        <d v="1949-01-04T13:06:09"/>
        <d v="1947-05-21T12:06:09"/>
        <d v="1948-07-12T12:06:09"/>
        <d v="1946-08-21T12:06:09"/>
        <d v="1940-08-05T12:06:09"/>
        <d v="1943-07-09T12:06:09"/>
        <d v="1941-08-20T12:06:09"/>
        <d v="1943-06-16T12:06:09"/>
        <d v="1942-05-28T12:06:09"/>
        <d v="1948-02-20T13:06:09"/>
        <d v="1948-04-02T12:06:09"/>
        <d v="1946-03-01T13:06:09"/>
        <d v="1944-10-20T12:06:09"/>
        <d v="1944-11-13T13:06:09"/>
        <d v="1940-10-23T12:06:09"/>
        <d v="1946-05-24T12:06:09"/>
        <d v="1943-02-03T13:06:09"/>
        <d v="1945-05-21T12:06:09"/>
        <d v="1947-07-22T12:06:09"/>
        <d v="1947-03-21T12:06:09"/>
        <d v="1947-01-27T13:06:09"/>
        <d v="1946-03-29T12:06:09"/>
        <d v="1945-02-18T13:06:09"/>
        <d v="1946-11-10T13:06:09"/>
        <d v="1944-11-14T13:06:09"/>
        <d v="1942-06-28T12:06:09"/>
        <d v="1947-02-02T13:06:09"/>
        <d v="1940-05-21T12:06:09"/>
        <d v="1940-01-18T13:06:09"/>
        <d v="1945-10-19T12:06:09"/>
        <d v="1940-05-28T12:06:09"/>
        <d v="1941-10-07T12:06:09"/>
        <d v="1940-08-31T12:06:09"/>
        <d v="1940-02-28T13:06:09"/>
        <d v="1944-10-06T12:06:09"/>
        <d v="1940-06-29T12:06:09"/>
        <d v="1946-03-16T12:06:09"/>
        <d v="1940-08-03T12:06:09"/>
        <d v="1942-10-27T12:06:09"/>
        <d v="1945-01-18T13:06:09"/>
        <d v="1941-05-10T12:06:09"/>
        <d v="1944-10-22T12:06:09"/>
        <d v="1948-02-04T13:06:09"/>
        <d v="1949-07-30T12:06:09"/>
        <d v="1947-07-21T12:06:09"/>
        <d v="1942-11-27T13:06:09"/>
        <d v="1942-05-07T12:06:09"/>
        <d v="1941-05-11T12:06:09"/>
        <d v="1947-04-14T12:06:09"/>
        <d v="1945-10-04T12:06:09"/>
        <d v="1943-08-14T12:06:09"/>
        <d v="1944-04-12T12:06:09"/>
        <d v="1949-01-24T13:06:09"/>
        <d v="1949-02-07T13:06:09"/>
        <d v="1947-04-12T12:06:09"/>
        <d v="1946-05-22T12:06:09"/>
        <d v="1944-11-04T13:06:09"/>
        <d v="1949-07-02T12:06:09"/>
        <d v="1941-08-11T12:06:09"/>
        <d v="1945-08-12T12:06:09"/>
        <d v="1946-07-21T12:06:09"/>
        <d v="1940-10-29T12:06:09"/>
        <d v="1941-02-27T13:06:09"/>
        <d v="1943-12-16T13:06:09"/>
        <d v="1946-03-05T13:06:09"/>
        <d v="1941-05-19T12:06:09"/>
        <d v="1944-05-25T12:06:09"/>
        <d v="1940-02-13T13:06:09"/>
        <d v="1946-12-10T13:06:09"/>
        <d v="1943-06-25T12:06:09"/>
        <d v="1947-12-21T13:06:09"/>
        <d v="1946-10-31T12:06:09"/>
        <d v="1944-08-06T12:06:09"/>
        <d v="1948-12-28T13:06:09"/>
        <d v="1942-05-30T12:06:09"/>
        <d v="1946-01-28T13:06:09"/>
        <d v="1949-12-29T13:06:09"/>
        <d v="1949-01-25T13:06:09"/>
        <d v="1948-01-01T13:06:09"/>
        <d v="1942-03-04T13:06:09"/>
        <d v="1949-10-13T12:06:09"/>
        <d v="1946-05-16T12:06:09"/>
        <d v="1942-08-13T12:06:09"/>
        <d v="1947-11-27T13:06:09"/>
        <d v="1946-01-07T13:06:09"/>
        <d v="1942-08-26T12:06:09"/>
        <d v="1946-05-26T12:06:09"/>
        <d v="1947-11-28T13:06:09"/>
        <d v="1949-05-02T12:06:09"/>
        <d v="1949-01-19T13:06:09"/>
        <d v="1942-11-23T13:06:09"/>
        <d v="1947-02-27T13:06:09"/>
        <d v="1944-02-27T13:06:09"/>
        <d v="1940-06-17T12:06:09"/>
        <d v="1940-12-11T13:06:09"/>
        <d v="1941-05-01T12:06:09"/>
        <d v="1945-06-07T12:06:09"/>
        <d v="1948-01-02T13:06:09"/>
        <d v="1942-03-25T12:06:09"/>
        <d v="1945-10-20T12:06:09"/>
        <d v="1941-02-12T13:06:09"/>
        <d v="1945-02-26T13:06:09"/>
        <d v="1940-02-04T13:06:09"/>
        <d v="1948-09-25T12:06:09"/>
        <d v="1944-03-15T12:06:09"/>
        <d v="1944-07-14T12:06:09"/>
        <d v="1946-02-17T13:06:09"/>
        <d v="1948-06-13T12:06:09"/>
        <d v="1948-08-24T12:06:09"/>
        <d v="1942-01-20T13:06:09"/>
        <d v="1948-05-13T12:06:09"/>
        <d v="1948-07-19T12:06:09"/>
        <d v="1948-01-06T13:06:09"/>
        <d v="1940-06-10T12:06:09"/>
        <d v="1942-02-07T13:06:09"/>
        <d v="1941-11-17T13:06:09"/>
        <d v="1941-07-14T12:06:09"/>
        <d v="1941-06-18T12:06:09"/>
        <d v="1949-11-16T13:06:09"/>
        <d v="1941-06-16T12:06:09"/>
        <d v="1942-04-23T12:06:09"/>
        <d v="1942-02-03T13:06:09"/>
        <d v="1948-04-19T12:06:09"/>
        <d v="1943-02-28T13:06:09"/>
        <d v="1949-02-17T13:06:09"/>
        <d v="1940-03-19T12:06:09"/>
        <d v="1941-07-30T12:06:09"/>
        <d v="1945-06-15T12:06:09"/>
        <d v="1946-08-18T12:06:09"/>
        <d v="1944-09-13T12:06:09"/>
        <d v="1941-05-06T12:06:09"/>
        <d v="1948-10-07T12:06:09"/>
        <d v="1943-10-11T12:06:09"/>
        <d v="1940-06-19T12:06:09"/>
        <d v="1944-01-07T13:06:09"/>
        <d v="1940-04-21T12:06:09"/>
        <d v="1941-01-11T13:06:09"/>
        <d v="1949-06-06T12:06:09"/>
        <d v="1946-07-25T12:06:09"/>
        <d v="1950-01-13T13:06:09"/>
        <d v="1947-02-21T13:06:09"/>
        <d v="1949-07-19T12:06:09"/>
        <d v="1945-01-19T13:06:09"/>
        <d v="1940-05-23T12:06:09"/>
        <d v="1944-05-02T12:06:09"/>
        <d v="1940-06-04T12:06:09"/>
        <d v="1940-08-24T12:06:09"/>
        <d v="1945-07-15T12:06:09"/>
        <d v="1947-04-10T12:06:09"/>
        <d v="1944-03-10T12:06:09"/>
        <d v="1949-06-22T12:06:09"/>
        <d v="1941-12-01T13:06:09"/>
        <d v="1940-05-19T12:06:09"/>
        <d v="1945-06-13T12:06:09"/>
        <d v="1943-07-10T12:06:09"/>
        <d v="1948-02-02T13:06:09"/>
        <d v="1941-07-12T12:06:09"/>
        <d v="1949-12-14T13:06:09"/>
        <d v="1943-10-06T12:06:09"/>
        <d v="1944-09-17T12:06:09"/>
        <d v="1948-07-15T12:06:09"/>
        <d v="1947-05-12T12:06:09"/>
        <d v="1941-04-25T12:06:09"/>
        <d v="1945-01-20T13:06:09"/>
        <d v="1949-09-07T12:06:09"/>
        <d v="1942-09-04T12:06:09"/>
        <d v="1949-05-10T12:06:09"/>
        <d v="1943-08-03T12:06:09"/>
        <d v="1944-12-16T13:06:09"/>
        <d v="1941-06-26T12:06:09"/>
        <d v="1947-10-13T12:06:09"/>
        <d v="1949-02-05T13:06:09"/>
        <d v="1942-02-10T13:06:09"/>
        <d v="1949-10-29T12:06:09"/>
        <d v="1947-09-21T12:06:09"/>
        <d v="1942-07-11T12:06:09"/>
        <d v="1943-12-28T13:06:09"/>
        <d v="1947-05-02T12:06:09"/>
        <d v="1945-02-23T13:06:09"/>
        <d v="1944-06-26T12:06:09"/>
        <d v="1944-03-09T12:06:09"/>
        <d v="1943-04-07T12:06:09"/>
        <d v="1946-02-20T13:06:09"/>
        <d v="1945-07-22T12:06:09"/>
        <d v="1949-07-20T12:06:09"/>
        <d v="1945-11-24T13:06:09"/>
        <d v="1948-06-10T12:06:09"/>
        <d v="1941-05-05T12:06:09"/>
        <d v="1942-11-30T13:06:09"/>
        <d v="1941-01-07T13:06:09"/>
        <d v="1941-01-23T13:06:09"/>
        <d v="1942-04-04T12:06:09"/>
        <d v="1941-06-14T12:06:09"/>
        <d v="1944-09-24T12:06:09"/>
        <d v="1944-12-10T13:06:09"/>
        <d v="1945-04-16T12:06:09"/>
        <d v="1949-04-14T12:06:09"/>
        <d v="1946-12-25T13:06:09"/>
        <d v="1946-08-08T12:06:09"/>
        <d v="1945-12-18T13:06:09"/>
        <d v="1942-11-24T13:06:09"/>
        <d v="1945-12-20T13:06:09"/>
        <d v="1942-02-14T13:06:09"/>
        <d v="1946-02-06T13:06:09"/>
        <d v="1941-02-15T13:06:09"/>
        <d v="1943-11-13T13:06:09"/>
        <d v="1941-03-03T13:06:09"/>
        <d v="1945-05-09T12:06:09"/>
        <d v="1947-06-14T12:06:09"/>
        <d v="1949-12-20T13:06:09"/>
        <d v="1941-05-07T12:06:09"/>
        <d v="1943-10-07T12:06:09"/>
        <d v="1944-05-31T12:06:09"/>
        <d v="1940-12-08T13:06:09"/>
        <d v="1945-11-27T13:06:09"/>
        <d v="1941-01-26T13:06:09"/>
        <d v="1948-02-06T13:06:09"/>
        <d v="1946-11-11T13:06:09"/>
        <d v="1945-10-28T12:06:09"/>
        <d v="1947-12-24T13:06:09"/>
        <d v="1941-07-17T12:06:09"/>
        <d v="1949-08-02T12:06:09"/>
        <d v="1947-04-26T12:06:09"/>
        <d v="1944-09-23T12:06:09"/>
        <d v="1948-05-05T12:06:09"/>
        <d v="1945-12-22T13:06:09"/>
        <d v="1944-10-15T12:06:09"/>
        <d v="1948-11-02T12:06:09"/>
        <d v="1943-01-01T13:06:09"/>
        <d v="1944-01-19T13:06:09"/>
        <d v="1940-02-10T13:06:09"/>
        <d v="1946-06-28T12:06:09"/>
      </sharedItems>
      <fieldGroup par="22"/>
    </cacheField>
    <cacheField name="date ended conversion" numFmtId="14">
      <sharedItems containsSemiMixedTypes="0" containsNonDate="0" containsDate="1" containsString="0" minDate="1940-01-08T14:00:56" maxDate="1950-02-08T14:00:56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1940-01-08T13:06:09" endDate="1950-01-25T13:06:09"/>
        <groupItems count="14">
          <s v="&lt;08/01/194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5/01/1950"/>
        </groupItems>
      </fieldGroup>
    </cacheField>
    <cacheField name="Quarters (date created conversion)" numFmtId="0" databaseField="0">
      <fieldGroup base="13">
        <rangePr groupBy="quarters" startDate="1940-01-08T13:06:09" endDate="1950-01-25T13:06:09"/>
        <groupItems count="6">
          <s v="&lt;08/01/1940"/>
          <s v="Qtr1"/>
          <s v="Qtr2"/>
          <s v="Qtr3"/>
          <s v="Qtr4"/>
          <s v="&gt;25/01/1950"/>
        </groupItems>
      </fieldGroup>
    </cacheField>
    <cacheField name="Years (date created conversion)" numFmtId="0" databaseField="0">
      <fieldGroup base="13">
        <rangePr groupBy="years" startDate="1940-01-08T13:06:09" endDate="1950-01-25T13:06:09"/>
        <groupItems count="13">
          <s v="&lt;08/01/1940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&gt;25/01/19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x v="0"/>
    <s v="CAD"/>
    <n v="1448690400"/>
    <n v="1450159200"/>
    <x v="0"/>
    <d v="1945-12-13T14:00:56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1944-08-19T13:00:56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1943-11-18T14:00:56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1949-09-18T13:00:56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219.375"/>
    <x v="1"/>
    <s v="USD"/>
    <n v="1547964000"/>
    <n v="1548309600"/>
    <x v="4"/>
    <d v="1949-01-22T14:00:56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248.96226415094338"/>
    <x v="3"/>
    <s v="DKK"/>
    <n v="1346130000"/>
    <n v="1347080400"/>
    <x v="5"/>
    <d v="1942-09-07T13:00:56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.264367816091954"/>
    <x v="4"/>
    <s v="GBP"/>
    <n v="1505278800"/>
    <n v="1505365200"/>
    <x v="6"/>
    <d v="1947-09-13T13:00:56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818.94444444444446"/>
    <x v="3"/>
    <s v="DKK"/>
    <n v="1439442000"/>
    <n v="1439614800"/>
    <x v="7"/>
    <d v="1945-08-13T13:00:56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96.678414096916299"/>
    <x v="3"/>
    <s v="DKK"/>
    <n v="1281330000"/>
    <n v="1281502800"/>
    <x v="8"/>
    <d v="1940-08-09T13:00:56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4.5310734463276834"/>
    <x v="1"/>
    <s v="USD"/>
    <n v="1379566800"/>
    <n v="1383804000"/>
    <x v="9"/>
    <d v="1943-11-06T14:00:56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314.5"/>
    <x v="1"/>
    <s v="USD"/>
    <n v="1281762000"/>
    <n v="1285909200"/>
    <x v="10"/>
    <d v="1940-09-29T13:00:56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3.772727272727273"/>
    <x v="1"/>
    <s v="USD"/>
    <n v="1285045200"/>
    <n v="1285563600"/>
    <x v="11"/>
    <d v="1940-09-25T13:00:56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208.4814814814815"/>
    <x v="1"/>
    <s v="USD"/>
    <n v="1571720400"/>
    <n v="1572411600"/>
    <x v="12"/>
    <d v="1949-10-28T13:00:56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87.18181818181819"/>
    <x v="1"/>
    <s v="USD"/>
    <n v="1465621200"/>
    <n v="1466658000"/>
    <x v="13"/>
    <d v="1946-06-22T13:00:56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192.13265306122449"/>
    <x v="1"/>
    <s v="USD"/>
    <n v="1331013600"/>
    <n v="1333342800"/>
    <x v="14"/>
    <d v="1942-04-01T13:00:56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192.07"/>
    <x v="1"/>
    <s v="USD"/>
    <n v="1575957600"/>
    <n v="1576303200"/>
    <x v="15"/>
    <d v="1949-12-12T14:00:56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24.426991150442479"/>
    <x v="1"/>
    <s v="USD"/>
    <n v="1390370400"/>
    <n v="1392271200"/>
    <x v="16"/>
    <d v="1944-02-12T14:00:56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348.45"/>
    <x v="1"/>
    <s v="USD"/>
    <n v="1294812000"/>
    <n v="1294898400"/>
    <x v="17"/>
    <d v="1941-01-11T14:00:56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.8751000800640512"/>
    <x v="1"/>
    <s v="USD"/>
    <n v="1536382800"/>
    <n v="1537074000"/>
    <x v="18"/>
    <d v="1948-09-14T13:00:56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224.67407407407407"/>
    <x v="1"/>
    <s v="USD"/>
    <n v="1551679200"/>
    <n v="1553490000"/>
    <x v="19"/>
    <d v="1949-03-23T13:00:56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219.48961424332344"/>
    <x v="1"/>
    <s v="USD"/>
    <n v="1406523600"/>
    <n v="1406523600"/>
    <x v="20"/>
    <d v="1944-07-26T13:00:56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27.602435530085959"/>
    <x v="1"/>
    <s v="USD"/>
    <n v="1313384400"/>
    <n v="1316322000"/>
    <x v="21"/>
    <d v="1941-09-16T13:00:56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135.64516129032259"/>
    <x v="1"/>
    <s v="USD"/>
    <n v="1522731600"/>
    <n v="1524027600"/>
    <x v="22"/>
    <d v="1948-04-16T13:00:56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6.788764044943822"/>
    <x v="4"/>
    <s v="GBP"/>
    <n v="1550124000"/>
    <n v="1554699600"/>
    <x v="23"/>
    <d v="1949-04-06T13:00:56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734.20422535211264"/>
    <x v="1"/>
    <s v="USD"/>
    <n v="1403326800"/>
    <n v="1403499600"/>
    <x v="24"/>
    <d v="1944-06-21T13:00:56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4.4534231200897869"/>
    <x v="1"/>
    <s v="USD"/>
    <n v="1305694800"/>
    <n v="1307422800"/>
    <x v="25"/>
    <d v="1941-06-05T13:00:56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17.87730061349691"/>
    <x v="1"/>
    <s v="USD"/>
    <n v="1533013200"/>
    <n v="1535346000"/>
    <x v="26"/>
    <d v="1948-08-25T13:00:56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.0804054054054053"/>
    <x v="1"/>
    <s v="USD"/>
    <n v="1443848400"/>
    <n v="1444539600"/>
    <x v="27"/>
    <d v="1945-10-09T13:00:56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9175.6666666666661"/>
    <x v="1"/>
    <s v="USD"/>
    <n v="1265695200"/>
    <n v="1267682400"/>
    <x v="28"/>
    <d v="1940-03-02T14:00:56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68.002252252252248"/>
    <x v="5"/>
    <s v="CHF"/>
    <n v="1532062800"/>
    <n v="1535518800"/>
    <x v="29"/>
    <d v="1948-08-27T13:00:56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9.000622665006226"/>
    <x v="1"/>
    <s v="USD"/>
    <n v="1558674000"/>
    <n v="1559106000"/>
    <x v="30"/>
    <d v="1949-05-27T13:00:56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84.108527131782949"/>
    <x v="4"/>
    <s v="GBP"/>
    <n v="1451973600"/>
    <n v="1454392800"/>
    <x v="31"/>
    <d v="1946-01-31T14:00:56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7.94690265486724"/>
    <x v="6"/>
    <s v="EUR"/>
    <n v="1515564000"/>
    <n v="1517896800"/>
    <x v="32"/>
    <d v="1948-02-05T14:00:56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82.213263979193755"/>
    <x v="1"/>
    <s v="USD"/>
    <n v="1412485200"/>
    <n v="1415685600"/>
    <x v="33"/>
    <d v="1944-11-09T14:00:56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2.588115888540321"/>
    <x v="1"/>
    <s v="USD"/>
    <n v="1490245200"/>
    <n v="1490677200"/>
    <x v="34"/>
    <d v="1947-03-27T13:00:56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1143.2"/>
    <x v="3"/>
    <s v="DKK"/>
    <n v="1547877600"/>
    <n v="1551506400"/>
    <x v="35"/>
    <d v="1949-02-28T14:00:56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0.56030534351145034"/>
    <x v="1"/>
    <s v="USD"/>
    <n v="1298700000"/>
    <n v="1300856400"/>
    <x v="36"/>
    <d v="1941-03-21T13:00:56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708.6875"/>
    <x v="1"/>
    <s v="USD"/>
    <n v="1570338000"/>
    <n v="1573192800"/>
    <x v="37"/>
    <d v="1949-11-06T14:00:56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94.252336448598129"/>
    <x v="1"/>
    <s v="USD"/>
    <n v="1287378000"/>
    <n v="1287810000"/>
    <x v="38"/>
    <d v="1940-10-21T13:00:56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37.514925373134325"/>
    <x v="3"/>
    <s v="DKK"/>
    <n v="1361772000"/>
    <n v="1362978000"/>
    <x v="39"/>
    <d v="1943-03-10T13:00:56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169.06818181818181"/>
    <x v="1"/>
    <s v="USD"/>
    <n v="1275714000"/>
    <n v="1277355600"/>
    <x v="40"/>
    <d v="1940-06-22T13:00:56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60.222222222222221"/>
    <x v="6"/>
    <s v="EUR"/>
    <n v="1346734800"/>
    <n v="1348981200"/>
    <x v="41"/>
    <d v="1942-09-29T13:00:56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71.990990990990994"/>
    <x v="1"/>
    <s v="USD"/>
    <n v="1309755600"/>
    <n v="1310533200"/>
    <x v="42"/>
    <d v="1941-07-11T13:00:56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755.48198198198202"/>
    <x v="1"/>
    <s v="USD"/>
    <n v="1406178000"/>
    <n v="1407560400"/>
    <x v="43"/>
    <d v="1944-08-07T13:00:56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.696877012234385"/>
    <x v="3"/>
    <s v="DKK"/>
    <n v="1552798800"/>
    <n v="1552885200"/>
    <x v="44"/>
    <d v="1949-03-16T13:00:56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46.224489795918366"/>
    <x v="1"/>
    <s v="USD"/>
    <n v="1478062800"/>
    <n v="1479362400"/>
    <x v="45"/>
    <d v="1946-11-16T14:00:56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88.479166666666671"/>
    <x v="1"/>
    <s v="USD"/>
    <n v="1278565200"/>
    <n v="1280552400"/>
    <x v="46"/>
    <d v="1940-07-29T13:00:56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77.489130434782609"/>
    <x v="1"/>
    <s v="USD"/>
    <n v="1396069200"/>
    <n v="1398661200"/>
    <x v="47"/>
    <d v="1944-04-26T13:00:56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864.84563758389265"/>
    <x v="1"/>
    <s v="USD"/>
    <n v="1435208400"/>
    <n v="1436245200"/>
    <x v="48"/>
    <d v="1945-07-05T13:00:56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5.6162073220896751"/>
    <x v="1"/>
    <s v="USD"/>
    <n v="1571547600"/>
    <n v="1575439200"/>
    <x v="49"/>
    <d v="1949-12-02T14:00:56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6.6006600660066007E-3"/>
    <x v="6"/>
    <s v="EUR"/>
    <n v="1375333200"/>
    <n v="1377752400"/>
    <x v="50"/>
    <d v="1943-08-28T13:00:56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145243"/>
    <x v="4"/>
    <s v="GBP"/>
    <n v="1332824400"/>
    <n v="1334206800"/>
    <x v="51"/>
    <d v="1942-04-11T13:00:56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1.6762099522835718"/>
    <x v="1"/>
    <s v="USD"/>
    <n v="1284526800"/>
    <n v="1284872400"/>
    <x v="52"/>
    <d v="1940-09-17T13:00:56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164.74666666666667"/>
    <x v="1"/>
    <s v="USD"/>
    <n v="1400562000"/>
    <n v="1403931600"/>
    <x v="53"/>
    <d v="1944-06-26T13:00:56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25.799043062200958"/>
    <x v="1"/>
    <s v="USD"/>
    <n v="1520748000"/>
    <n v="1521262800"/>
    <x v="54"/>
    <d v="1948-03-15T13:00:56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97.88333333333334"/>
    <x v="1"/>
    <s v="USD"/>
    <n v="1532926800"/>
    <n v="1533358800"/>
    <x v="55"/>
    <d v="1948-08-02T13:00:56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87.732824427480921"/>
    <x v="1"/>
    <s v="USD"/>
    <n v="1420869600"/>
    <n v="1421474400"/>
    <x v="56"/>
    <d v="1945-01-15T14:00:56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8.06707317073171"/>
    <x v="1"/>
    <s v="USD"/>
    <n v="1504242000"/>
    <n v="1505278800"/>
    <x v="57"/>
    <d v="1947-09-12T13:00:56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30.507462686567163"/>
    <x v="1"/>
    <s v="USD"/>
    <n v="1442811600"/>
    <n v="1443934800"/>
    <x v="58"/>
    <d v="1945-10-02T13:00:56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18.251184834123222"/>
    <x v="1"/>
    <s v="USD"/>
    <n v="1497243600"/>
    <n v="1498539600"/>
    <x v="59"/>
    <d v="1947-06-26T13:00:56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1062.4765625"/>
    <x v="0"/>
    <s v="CAD"/>
    <n v="1342501200"/>
    <n v="1342760400"/>
    <x v="60"/>
    <d v="1942-07-19T13:00:56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115.46875"/>
    <x v="0"/>
    <s v="CAD"/>
    <n v="1298268000"/>
    <n v="1301720400"/>
    <x v="61"/>
    <d v="1941-03-31T13:00:56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6.4145583666222814"/>
    <x v="1"/>
    <s v="USD"/>
    <n v="1433480400"/>
    <n v="1433566800"/>
    <x v="62"/>
    <d v="1945-06-04T13:00:56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2.2369477911646585"/>
    <x v="1"/>
    <s v="USD"/>
    <n v="1493355600"/>
    <n v="1493874000"/>
    <x v="63"/>
    <d v="1947-05-03T13:00:56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546.79999999999995"/>
    <x v="1"/>
    <s v="USD"/>
    <n v="1530507600"/>
    <n v="1531803600"/>
    <x v="64"/>
    <d v="1948-07-15T13:00:56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379.07894736842104"/>
    <x v="1"/>
    <s v="USD"/>
    <n v="1296108000"/>
    <n v="1296712800"/>
    <x v="65"/>
    <d v="1941-02-01T14:00:56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5.5381355932203391"/>
    <x v="1"/>
    <s v="USD"/>
    <n v="1428469200"/>
    <n v="1428901200"/>
    <x v="66"/>
    <d v="1945-04-11T13:00:56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9824.3333333333339"/>
    <x v="4"/>
    <s v="GBP"/>
    <n v="1264399200"/>
    <n v="1264831200"/>
    <x v="67"/>
    <d v="1940-01-29T14:00:56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3.5690036900369004"/>
    <x v="6"/>
    <s v="EUR"/>
    <n v="1501131600"/>
    <n v="1505192400"/>
    <x v="68"/>
    <d v="1947-09-11T13:00:56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7.7276422764227641"/>
    <x v="1"/>
    <s v="USD"/>
    <n v="1292738400"/>
    <n v="1295676000"/>
    <x v="69"/>
    <d v="1941-01-20T14:00:56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9317"/>
    <x v="6"/>
    <s v="EUR"/>
    <n v="1288674000"/>
    <n v="1292911200"/>
    <x v="70"/>
    <d v="1940-12-19T14:00:56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2.6197979797979798"/>
    <x v="1"/>
    <s v="USD"/>
    <n v="1575093600"/>
    <n v="1575439200"/>
    <x v="71"/>
    <d v="1949-12-02T14:00:56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52.921052631578945"/>
    <x v="1"/>
    <s v="USD"/>
    <n v="1435726800"/>
    <n v="1438837200"/>
    <x v="72"/>
    <d v="1945-08-04T13:00:56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71.35185185185185"/>
    <x v="1"/>
    <s v="USD"/>
    <n v="1480226400"/>
    <n v="1480485600"/>
    <x v="73"/>
    <d v="1946-11-29T14:00:56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4.272727272727273"/>
    <x v="4"/>
    <s v="GBP"/>
    <n v="1459054800"/>
    <n v="1459141200"/>
    <x v="74"/>
    <d v="1946-03-27T13:00:56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171.83529411764707"/>
    <x v="1"/>
    <s v="USD"/>
    <n v="1531630800"/>
    <n v="1532322000"/>
    <x v="75"/>
    <d v="1948-07-21T13:00:56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64.66470588235291"/>
    <x v="1"/>
    <s v="USD"/>
    <n v="1421992800"/>
    <n v="1426222800"/>
    <x v="76"/>
    <d v="1945-03-11T13:00:56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2.6484560570071261"/>
    <x v="1"/>
    <s v="USD"/>
    <n v="1285563600"/>
    <n v="1286773200"/>
    <x v="77"/>
    <d v="1940-10-09T13:00:5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241.71428571428572"/>
    <x v="1"/>
    <s v="USD"/>
    <n v="1523854800"/>
    <n v="1523941200"/>
    <x v="78"/>
    <d v="1948-04-15T13:00:56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121.90303030303031"/>
    <x v="1"/>
    <s v="USD"/>
    <n v="1529125200"/>
    <n v="1529557200"/>
    <x v="79"/>
    <d v="1948-06-19T13:00:56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8.3675417661097846"/>
    <x v="1"/>
    <s v="USD"/>
    <n v="1503982800"/>
    <n v="1506574800"/>
    <x v="80"/>
    <d v="1947-09-27T13:00:56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298.08661417322833"/>
    <x v="1"/>
    <s v="USD"/>
    <n v="1511416800"/>
    <n v="1513576800"/>
    <x v="81"/>
    <d v="1947-12-17T14:00:56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36.430656934306569"/>
    <x v="4"/>
    <s v="GBP"/>
    <n v="1547704800"/>
    <n v="1548309600"/>
    <x v="82"/>
    <d v="1949-01-22T14:00:56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222.2"/>
    <x v="1"/>
    <s v="USD"/>
    <n v="1469682000"/>
    <n v="1471582800"/>
    <x v="83"/>
    <d v="1946-08-18T13:00:56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41.564"/>
    <x v="1"/>
    <s v="USD"/>
    <n v="1343451600"/>
    <n v="1344315600"/>
    <x v="84"/>
    <d v="1942-08-06T13:00:56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17.192513368983956"/>
    <x v="2"/>
    <s v="AUD"/>
    <n v="1315717200"/>
    <n v="1316408400"/>
    <x v="85"/>
    <d v="1941-09-17T13:00:56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174.71830985915494"/>
    <x v="1"/>
    <s v="USD"/>
    <n v="1430715600"/>
    <n v="1431838800"/>
    <x v="86"/>
    <d v="1945-05-15T13:00:56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606.10837438423641"/>
    <x v="2"/>
    <s v="AUD"/>
    <n v="1299564000"/>
    <n v="1300510800"/>
    <x v="87"/>
    <d v="1941-03-17T13:00:56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8.4453441295546554"/>
    <x v="1"/>
    <s v="USD"/>
    <n v="1429160400"/>
    <n v="1431061200"/>
    <x v="88"/>
    <d v="1945-05-06T13:00:56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76"/>
    <x v="1"/>
    <s v="USD"/>
    <n v="1271307600"/>
    <n v="1271480400"/>
    <x v="89"/>
    <d v="1940-04-15T13:00:56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63.875"/>
    <x v="1"/>
    <s v="USD"/>
    <n v="1456380000"/>
    <n v="1456380000"/>
    <x v="90"/>
    <d v="1946-02-23T14:00:56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704.60377358490564"/>
    <x v="6"/>
    <s v="EUR"/>
    <n v="1470459600"/>
    <n v="1472878800"/>
    <x v="91"/>
    <d v="1946-09-02T13:00:56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76.251840942562595"/>
    <x v="5"/>
    <s v="CHF"/>
    <n v="1277269200"/>
    <n v="1277355600"/>
    <x v="92"/>
    <d v="1940-06-22T13:00:56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32.28313253012047"/>
    <x v="1"/>
    <s v="USD"/>
    <n v="1350709200"/>
    <n v="1351054800"/>
    <x v="93"/>
    <d v="1942-10-23T13:00:56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14.437704918032788"/>
    <x v="4"/>
    <s v="GBP"/>
    <n v="1554613200"/>
    <n v="1555563600"/>
    <x v="94"/>
    <d v="1949-04-16T13:00:56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5.65"/>
    <x v="1"/>
    <s v="USD"/>
    <n v="1571029200"/>
    <n v="1571634000"/>
    <x v="95"/>
    <d v="1949-10-19T13:00:56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5611.5925925925922"/>
    <x v="1"/>
    <s v="USD"/>
    <n v="1299736800"/>
    <n v="1300856400"/>
    <x v="96"/>
    <d v="1941-03-21T13:00:56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5.1681681681681679"/>
    <x v="1"/>
    <s v="USD"/>
    <n v="1435208400"/>
    <n v="1439874000"/>
    <x v="48"/>
    <d v="1945-08-16T13:00:56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91.60176991150445"/>
    <x v="2"/>
    <s v="AUD"/>
    <n v="1437973200"/>
    <n v="1438318800"/>
    <x v="97"/>
    <d v="1945-07-29T13:00:56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12.254918032786886"/>
    <x v="1"/>
    <s v="USD"/>
    <n v="1416895200"/>
    <n v="1419400800"/>
    <x v="98"/>
    <d v="1944-12-22T14:00:56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6.0975609756097563E-3"/>
    <x v="1"/>
    <s v="USD"/>
    <n v="1319000400"/>
    <n v="1320555600"/>
    <x v="99"/>
    <d v="1941-11-04T13:00:56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9193"/>
    <x v="1"/>
    <s v="USD"/>
    <n v="1424498400"/>
    <n v="1425103200"/>
    <x v="100"/>
    <d v="1945-02-26T14:00:56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63.548780487804876"/>
    <x v="1"/>
    <s v="USD"/>
    <n v="1526274000"/>
    <n v="1526878800"/>
    <x v="101"/>
    <d v="1948-05-19T13:00:56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7.3244047619047619"/>
    <x v="6"/>
    <s v="EUR"/>
    <n v="1287896400"/>
    <n v="1288674000"/>
    <x v="102"/>
    <d v="1940-10-31T13:00:56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4611.4324324324325"/>
    <x v="1"/>
    <s v="USD"/>
    <n v="1495515600"/>
    <n v="1495602000"/>
    <x v="103"/>
    <d v="1947-05-23T13:00:56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5.1272822117892538"/>
    <x v="1"/>
    <s v="USD"/>
    <n v="1364878800"/>
    <n v="1366434000"/>
    <x v="104"/>
    <d v="1943-04-19T13:00:56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147.43157894736842"/>
    <x v="1"/>
    <s v="USD"/>
    <n v="1567918800"/>
    <n v="1568350800"/>
    <x v="105"/>
    <d v="1949-09-11T13:00:56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44.401360544217688"/>
    <x v="1"/>
    <s v="USD"/>
    <n v="1524459600"/>
    <n v="1525928400"/>
    <x v="106"/>
    <d v="1948-05-08T13:00:56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3.82558139534883"/>
    <x v="1"/>
    <s v="USD"/>
    <n v="1333688400"/>
    <n v="1336885200"/>
    <x v="107"/>
    <d v="1942-05-12T13:00:56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37.096385542168676"/>
    <x v="1"/>
    <s v="USD"/>
    <n v="1389506400"/>
    <n v="1389679200"/>
    <x v="108"/>
    <d v="1944-01-13T14:00:56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355.11666666666667"/>
    <x v="1"/>
    <s v="USD"/>
    <n v="1536642000"/>
    <n v="1538283600"/>
    <x v="109"/>
    <d v="1948-09-28T13:00:56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248.82770270270271"/>
    <x v="1"/>
    <s v="USD"/>
    <n v="1348290000"/>
    <n v="1348808400"/>
    <x v="110"/>
    <d v="1942-09-27T13:00:56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18.690828402366865"/>
    <x v="2"/>
    <s v="AUD"/>
    <n v="1408856400"/>
    <n v="1410152400"/>
    <x v="111"/>
    <d v="1944-09-06T13:00:56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34.451523545706372"/>
    <x v="1"/>
    <s v="USD"/>
    <n v="1505192400"/>
    <n v="1505797200"/>
    <x v="112"/>
    <d v="1947-09-18T13:00:56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5.46564885496183"/>
    <x v="1"/>
    <s v="USD"/>
    <n v="1554786000"/>
    <n v="1554872400"/>
    <x v="113"/>
    <d v="1949-04-08T13:00:56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1153.8253968253969"/>
    <x v="6"/>
    <s v="EUR"/>
    <n v="1510898400"/>
    <n v="1513922400"/>
    <x v="114"/>
    <d v="1947-12-21T14:00:56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1.9176755447941889"/>
    <x v="1"/>
    <s v="USD"/>
    <n v="1442552400"/>
    <n v="1442638800"/>
    <x v="115"/>
    <d v="1945-09-17T13:00:56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116.75342465753425"/>
    <x v="1"/>
    <s v="USD"/>
    <n v="1316667600"/>
    <n v="1317186000"/>
    <x v="116"/>
    <d v="1941-09-26T13:00:56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23.094545454545454"/>
    <x v="1"/>
    <s v="USD"/>
    <n v="1390716000"/>
    <n v="1391234400"/>
    <x v="117"/>
    <d v="1944-01-31T14:00:56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160.41791044776119"/>
    <x v="1"/>
    <s v="USD"/>
    <n v="1402894800"/>
    <n v="1404363600"/>
    <x v="118"/>
    <d v="1944-07-01T13:00:56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729.03896103896102"/>
    <x v="1"/>
    <s v="USD"/>
    <n v="1429246800"/>
    <n v="1429592400"/>
    <x v="119"/>
    <d v="1945-04-19T13:00:56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55.758136924803594"/>
    <x v="1"/>
    <s v="USD"/>
    <n v="1412485200"/>
    <n v="1413608400"/>
    <x v="33"/>
    <d v="1944-10-16T13:00:56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97.513842746400883"/>
    <x v="1"/>
    <s v="USD"/>
    <n v="1417068000"/>
    <n v="1419400800"/>
    <x v="120"/>
    <d v="1944-12-22T14:00:56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9.7702981989961621"/>
    <x v="0"/>
    <s v="CAD"/>
    <n v="1448344800"/>
    <n v="1448604000"/>
    <x v="121"/>
    <d v="1945-11-25T14:00:56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4.444108761329305"/>
    <x v="6"/>
    <s v="EUR"/>
    <n v="1557723600"/>
    <n v="1562302800"/>
    <x v="122"/>
    <d v="1949-07-03T13:00:56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90.159574468085111"/>
    <x v="1"/>
    <s v="USD"/>
    <n v="1537333200"/>
    <n v="1537678800"/>
    <x v="123"/>
    <d v="1948-09-21T13:00:56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386.76111111111112"/>
    <x v="1"/>
    <s v="USD"/>
    <n v="1471150800"/>
    <n v="1473570000"/>
    <x v="124"/>
    <d v="1946-09-10T13:00:56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68.562015503875969"/>
    <x v="0"/>
    <s v="CAD"/>
    <n v="1273640400"/>
    <n v="1273899600"/>
    <x v="125"/>
    <d v="1940-05-13T13:00:56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63.386904761904759"/>
    <x v="1"/>
    <s v="USD"/>
    <n v="1282885200"/>
    <n v="1284008400"/>
    <x v="126"/>
    <d v="1940-09-07T13:00:56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.9398496240601499"/>
    <x v="2"/>
    <s v="AUD"/>
    <n v="1422943200"/>
    <n v="1425103200"/>
    <x v="127"/>
    <d v="1945-02-26T14:00:56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71.36363636363637"/>
    <x v="3"/>
    <s v="DKK"/>
    <n v="1319605200"/>
    <n v="1320991200"/>
    <x v="128"/>
    <d v="1941-11-09T14:00:56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311.66228893058161"/>
    <x v="4"/>
    <s v="GBP"/>
    <n v="1385704800"/>
    <n v="1386828000"/>
    <x v="129"/>
    <d v="1943-12-11T14:00:56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1.56938190749079"/>
    <x v="1"/>
    <s v="USD"/>
    <n v="1515736800"/>
    <n v="1517119200"/>
    <x v="130"/>
    <d v="1948-01-27T14:00:56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157.13483146067415"/>
    <x v="1"/>
    <s v="USD"/>
    <n v="1313125200"/>
    <n v="1315026000"/>
    <x v="131"/>
    <d v="1941-09-01T13:00:56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561.55974842767296"/>
    <x v="5"/>
    <s v="CHF"/>
    <n v="1308459600"/>
    <n v="1312693200"/>
    <x v="132"/>
    <d v="1941-08-05T13:00:56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5.8382978723404255"/>
    <x v="1"/>
    <s v="USD"/>
    <n v="1362636000"/>
    <n v="1363064400"/>
    <x v="133"/>
    <d v="1943-03-11T13:00:56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23.256410256410255"/>
    <x v="1"/>
    <s v="USD"/>
    <n v="1402117200"/>
    <n v="1403154000"/>
    <x v="134"/>
    <d v="1944-06-17T13:00:56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81.241379310344826"/>
    <x v="1"/>
    <s v="USD"/>
    <n v="1286341200"/>
    <n v="1286859600"/>
    <x v="135"/>
    <d v="1940-10-10T13:00:56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184.32"/>
    <x v="1"/>
    <s v="USD"/>
    <n v="1348808400"/>
    <n v="1349326800"/>
    <x v="136"/>
    <d v="1942-10-03T13:00:56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167.35652173913044"/>
    <x v="1"/>
    <s v="USD"/>
    <n v="1429592400"/>
    <n v="1430974800"/>
    <x v="137"/>
    <d v="1945-05-05T13:00:56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37.650306748466257"/>
    <x v="1"/>
    <s v="USD"/>
    <n v="1519538400"/>
    <n v="1519970400"/>
    <x v="138"/>
    <d v="1948-02-29T14:00:56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351.19892473118279"/>
    <x v="1"/>
    <s v="USD"/>
    <n v="1434085200"/>
    <n v="1434603600"/>
    <x v="139"/>
    <d v="1945-06-16T13:00:56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10.739495798319327"/>
    <x v="1"/>
    <s v="USD"/>
    <n v="1333688400"/>
    <n v="1337230800"/>
    <x v="107"/>
    <d v="1942-05-16T13:00:56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62.581196581196579"/>
    <x v="1"/>
    <s v="USD"/>
    <n v="1277701200"/>
    <n v="1279429200"/>
    <x v="140"/>
    <d v="1940-07-16T13:00:56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165.98571428571429"/>
    <x v="1"/>
    <s v="USD"/>
    <n v="1560747600"/>
    <n v="1561438800"/>
    <x v="141"/>
    <d v="1949-06-23T13:00:56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437.98518518518517"/>
    <x v="5"/>
    <s v="CHF"/>
    <n v="1410066000"/>
    <n v="1410498000"/>
    <x v="142"/>
    <d v="1944-09-10T13:00:56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1.9765625"/>
    <x v="1"/>
    <s v="USD"/>
    <n v="1320732000"/>
    <n v="1322460000"/>
    <x v="143"/>
    <d v="1941-11-26T14:00:56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183.07843137254903"/>
    <x v="1"/>
    <s v="USD"/>
    <n v="1465794000"/>
    <n v="1466312400"/>
    <x v="144"/>
    <d v="1946-06-18T13:00:56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56.557788944723619"/>
    <x v="1"/>
    <s v="USD"/>
    <n v="1500958800"/>
    <n v="1501736400"/>
    <x v="145"/>
    <d v="1947-08-02T13:00:56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127.40186915887851"/>
    <x v="1"/>
    <s v="USD"/>
    <n v="1357020000"/>
    <n v="1361512800"/>
    <x v="146"/>
    <d v="1943-02-21T14:00:56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5.1282051282051282E-3"/>
    <x v="1"/>
    <s v="USD"/>
    <n v="1544940000"/>
    <n v="1545026400"/>
    <x v="147"/>
    <d v="1948-12-15T14:00:56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88037"/>
    <x v="1"/>
    <s v="USD"/>
    <n v="1402290000"/>
    <n v="1406696400"/>
    <x v="148"/>
    <d v="1944-07-28T13:00:56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119.68166325835037"/>
    <x v="1"/>
    <s v="USD"/>
    <n v="1487311200"/>
    <n v="1487916000"/>
    <x v="149"/>
    <d v="1947-02-23T14:00:56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52.165876777251185"/>
    <x v="1"/>
    <s v="USD"/>
    <n v="1350622800"/>
    <n v="1351141200"/>
    <x v="150"/>
    <d v="1942-10-24T13:00:56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17.716951240978702"/>
    <x v="1"/>
    <s v="USD"/>
    <n v="1463029200"/>
    <n v="1465016400"/>
    <x v="151"/>
    <d v="1946-06-03T13:00:56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85.652502360717662"/>
    <x v="1"/>
    <s v="USD"/>
    <n v="1269493200"/>
    <n v="1270789200"/>
    <x v="152"/>
    <d v="1940-04-07T13:00:56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22.541038525963149"/>
    <x v="2"/>
    <s v="AUD"/>
    <n v="1570251600"/>
    <n v="1572325200"/>
    <x v="153"/>
    <d v="1949-10-27T13:00:56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5.8364116094986809"/>
    <x v="2"/>
    <s v="AUD"/>
    <n v="1388383200"/>
    <n v="1389420000"/>
    <x v="154"/>
    <d v="1944-01-10T14:00:56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54.66666666666666"/>
    <x v="1"/>
    <s v="USD"/>
    <n v="1449554400"/>
    <n v="1449640800"/>
    <x v="155"/>
    <d v="1945-12-07T14:00:56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4663.9512195121952"/>
    <x v="1"/>
    <s v="USD"/>
    <n v="1553662800"/>
    <n v="1555218000"/>
    <x v="156"/>
    <d v="1949-04-12T13:00:56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.1306974190005494"/>
    <x v="1"/>
    <s v="USD"/>
    <n v="1556341200"/>
    <n v="1557723600"/>
    <x v="157"/>
    <d v="1949-05-11T13:00:56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26.219512195121951"/>
    <x v="1"/>
    <s v="USD"/>
    <n v="1442984400"/>
    <n v="1443502800"/>
    <x v="158"/>
    <d v="1945-09-27T13:00:56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121.78666666666666"/>
    <x v="5"/>
    <s v="CHF"/>
    <n v="1544248800"/>
    <n v="1546840800"/>
    <x v="159"/>
    <d v="1949-01-05T14:00:56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56.458598726114651"/>
    <x v="1"/>
    <s v="USD"/>
    <n v="1508475600"/>
    <n v="1512712800"/>
    <x v="160"/>
    <d v="1947-12-07T14:00:56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612.82520325203257"/>
    <x v="1"/>
    <s v="USD"/>
    <n v="1507438800"/>
    <n v="1507525200"/>
    <x v="161"/>
    <d v="1947-10-08T13:00:56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78.996418338108882"/>
    <x v="1"/>
    <s v="USD"/>
    <n v="1501563600"/>
    <n v="1504328400"/>
    <x v="162"/>
    <d v="1947-09-01T13:00:56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.3627294493216278"/>
    <x v="1"/>
    <s v="USD"/>
    <n v="1292997600"/>
    <n v="1293343200"/>
    <x v="163"/>
    <d v="1940-12-24T14:00:56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44.278688524590166"/>
    <x v="2"/>
    <s v="AUD"/>
    <n v="1370840400"/>
    <n v="1371704400"/>
    <x v="164"/>
    <d v="1943-06-19T13:00:56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274.70547945205482"/>
    <x v="3"/>
    <s v="DKK"/>
    <n v="1550815200"/>
    <n v="1552798800"/>
    <x v="165"/>
    <d v="1949-03-15T13:00:56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103.46701570680628"/>
    <x v="1"/>
    <s v="USD"/>
    <n v="1339909200"/>
    <n v="1342328400"/>
    <x v="166"/>
    <d v="1942-07-14T13:00:56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4.3630623520126282"/>
    <x v="1"/>
    <s v="USD"/>
    <n v="1501736400"/>
    <n v="1502341200"/>
    <x v="167"/>
    <d v="1947-08-09T13:00:56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7.7761194029850742"/>
    <x v="1"/>
    <s v="USD"/>
    <n v="1395291600"/>
    <n v="1397192400"/>
    <x v="168"/>
    <d v="1944-04-09T13:00:56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132.6"/>
    <x v="1"/>
    <s v="USD"/>
    <n v="1405746000"/>
    <n v="1407042000"/>
    <x v="169"/>
    <d v="1944-08-01T13:00:56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6062.8846153846152"/>
    <x v="1"/>
    <s v="USD"/>
    <n v="1368853200"/>
    <n v="1369371600"/>
    <x v="170"/>
    <d v="1943-05-23T13:00:56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3.4388212684176809"/>
    <x v="1"/>
    <s v="USD"/>
    <n v="1444021200"/>
    <n v="1444107600"/>
    <x v="171"/>
    <d v="1945-10-04T13:00:56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988.72916666666663"/>
    <x v="1"/>
    <s v="USD"/>
    <n v="1472619600"/>
    <n v="1474261200"/>
    <x v="172"/>
    <d v="1946-09-18T13:00:56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76.159292035398224"/>
    <x v="1"/>
    <s v="USD"/>
    <n v="1472878800"/>
    <n v="1473656400"/>
    <x v="173"/>
    <d v="1946-09-11T13:00:56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206.64066496163682"/>
    <x v="1"/>
    <s v="USD"/>
    <n v="1289800800"/>
    <n v="1291960800"/>
    <x v="174"/>
    <d v="1940-12-08T14:00:56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2.5290251916757942"/>
    <x v="1"/>
    <s v="USD"/>
    <n v="1505970000"/>
    <n v="1506747600"/>
    <x v="175"/>
    <d v="1947-09-29T13:00:56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758.02380952380952"/>
    <x v="0"/>
    <s v="CAD"/>
    <n v="1363496400"/>
    <n v="1363582800"/>
    <x v="176"/>
    <d v="1943-03-17T13:00:56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48.836867401752897"/>
    <x v="2"/>
    <s v="AUD"/>
    <n v="1269234000"/>
    <n v="1269666000"/>
    <x v="177"/>
    <d v="1940-03-25T13:00:56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2.522543901281443"/>
    <x v="1"/>
    <s v="USD"/>
    <n v="1507093200"/>
    <n v="1508648400"/>
    <x v="178"/>
    <d v="1947-10-21T13:00:56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1439.3382352941176"/>
    <x v="3"/>
    <s v="DKK"/>
    <n v="1560574800"/>
    <n v="1561957200"/>
    <x v="179"/>
    <d v="1949-06-29T13:00:56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1.0623869801084991"/>
    <x v="0"/>
    <s v="CAD"/>
    <n v="1284008400"/>
    <n v="1285131600"/>
    <x v="180"/>
    <d v="1940-09-20T13:00:56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122.67441860465117"/>
    <x v="1"/>
    <s v="USD"/>
    <n v="1556859600"/>
    <n v="1556946000"/>
    <x v="181"/>
    <d v="1949-05-02T13:00:56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2.111764705882353"/>
    <x v="1"/>
    <s v="USD"/>
    <n v="1526187600"/>
    <n v="1527138000"/>
    <x v="182"/>
    <d v="1948-05-22T13:00:56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1492.5263157894738"/>
    <x v="1"/>
    <s v="USD"/>
    <n v="1400821200"/>
    <n v="1402117200"/>
    <x v="183"/>
    <d v="1944-06-05T13:00:56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156.18961625282168"/>
    <x v="0"/>
    <s v="CAD"/>
    <n v="1361599200"/>
    <n v="1364014800"/>
    <x v="184"/>
    <d v="1943-03-22T13:00:56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1.8203883495145632"/>
    <x v="6"/>
    <s v="EUR"/>
    <n v="1417500000"/>
    <n v="1417586400"/>
    <x v="185"/>
    <d v="1944-12-01T14:00:56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285.8285714285714"/>
    <x v="1"/>
    <s v="USD"/>
    <n v="1457071200"/>
    <n v="1457071200"/>
    <x v="186"/>
    <d v="1946-03-03T14:00:56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5.7551020408163263"/>
    <x v="1"/>
    <s v="USD"/>
    <n v="1370322000"/>
    <n v="1370408400"/>
    <x v="187"/>
    <d v="1943-06-04T13:00:56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132.83333333333334"/>
    <x v="6"/>
    <s v="EUR"/>
    <n v="1552366800"/>
    <n v="1552626000"/>
    <x v="188"/>
    <d v="1949-03-13T13:00:56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99.034883720930239"/>
    <x v="1"/>
    <s v="USD"/>
    <n v="1403845200"/>
    <n v="1404190800"/>
    <x v="189"/>
    <d v="1944-06-29T13:00:56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12.395061728395062"/>
    <x v="1"/>
    <s v="USD"/>
    <n v="1523163600"/>
    <n v="1523509200"/>
    <x v="190"/>
    <d v="1948-04-10T13:00:56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134.09230769230768"/>
    <x v="1"/>
    <s v="USD"/>
    <n v="1442206800"/>
    <n v="1443589200"/>
    <x v="191"/>
    <d v="1945-09-28T13:00:56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453.62698412698415"/>
    <x v="1"/>
    <s v="USD"/>
    <n v="1532840400"/>
    <n v="1533445200"/>
    <x v="192"/>
    <d v="1948-08-03T13:00:56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9.8816793893129766"/>
    <x v="3"/>
    <s v="DKK"/>
    <n v="1472878800"/>
    <n v="1474520400"/>
    <x v="173"/>
    <d v="1946-09-21T13:00:56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1631.18"/>
    <x v="1"/>
    <s v="USD"/>
    <n v="1498194000"/>
    <n v="1499403600"/>
    <x v="193"/>
    <d v="1947-07-06T13:00:56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.0372046254399194"/>
    <x v="1"/>
    <s v="USD"/>
    <n v="1281070800"/>
    <n v="1283576400"/>
    <x v="194"/>
    <d v="1940-09-02T13:00:56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5.7619047619047619"/>
    <x v="1"/>
    <s v="USD"/>
    <n v="1436245200"/>
    <n v="1436590800"/>
    <x v="195"/>
    <d v="1945-07-09T13:00:56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0.15384615384615385"/>
    <x v="0"/>
    <s v="CAD"/>
    <n v="1269493200"/>
    <n v="1270443600"/>
    <x v="152"/>
    <d v="1940-04-03T13:00:56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14305"/>
    <x v="1"/>
    <s v="USD"/>
    <n v="1406264400"/>
    <n v="1407819600"/>
    <x v="196"/>
    <d v="1944-08-10T13:00:56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41.675159235668787"/>
    <x v="1"/>
    <s v="USD"/>
    <n v="1317531600"/>
    <n v="1317877200"/>
    <x v="197"/>
    <d v="1941-10-04T13:00:56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2358.6951219512193"/>
    <x v="2"/>
    <s v="AUD"/>
    <n v="1484632800"/>
    <n v="1484805600"/>
    <x v="198"/>
    <d v="1947-01-18T14:00:56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0.56224988883948424"/>
    <x v="1"/>
    <s v="USD"/>
    <n v="1301806800"/>
    <n v="1302670800"/>
    <x v="199"/>
    <d v="1941-04-11T13:00:56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140.35"/>
    <x v="1"/>
    <s v="USD"/>
    <n v="1539752400"/>
    <n v="1540789200"/>
    <x v="200"/>
    <d v="1948-10-27T13:00:56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43.7"/>
    <x v="1"/>
    <s v="USD"/>
    <n v="1267250400"/>
    <n v="1268028000"/>
    <x v="201"/>
    <d v="1940-03-06T14:00:56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74.684210526315795"/>
    <x v="1"/>
    <s v="USD"/>
    <n v="1535432400"/>
    <n v="1537160400"/>
    <x v="202"/>
    <d v="1948-09-15T13:00:56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4630.4651162790697"/>
    <x v="1"/>
    <s v="USD"/>
    <n v="1510207200"/>
    <n v="1512280800"/>
    <x v="203"/>
    <d v="1947-12-02T14:00:56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20.07403799318071"/>
    <x v="2"/>
    <s v="AUD"/>
    <n v="1462510800"/>
    <n v="1463115600"/>
    <x v="204"/>
    <d v="1946-05-12T13:00:56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7.8440594059405937"/>
    <x v="3"/>
    <s v="DKK"/>
    <n v="1488520800"/>
    <n v="1490850000"/>
    <x v="205"/>
    <d v="1947-03-29T13:00:56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438.49557522123894"/>
    <x v="1"/>
    <s v="USD"/>
    <n v="1377579600"/>
    <n v="1379653200"/>
    <x v="206"/>
    <d v="1943-09-19T13:00:56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.569230769230769"/>
    <x v="1"/>
    <s v="USD"/>
    <n v="1576389600"/>
    <n v="1580364000"/>
    <x v="207"/>
    <d v="1950-01-28T14:00:56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1021.125"/>
    <x v="1"/>
    <s v="USD"/>
    <n v="1289019600"/>
    <n v="1289714400"/>
    <x v="208"/>
    <d v="1940-11-12T14:00:56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3.3397062252273257"/>
    <x v="1"/>
    <s v="USD"/>
    <n v="1282194000"/>
    <n v="1282712400"/>
    <x v="209"/>
    <d v="1940-08-23T13:00:56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36.509090909090908"/>
    <x v="1"/>
    <s v="USD"/>
    <n v="1550037600"/>
    <n v="1550210400"/>
    <x v="210"/>
    <d v="1949-02-13T14:00:56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319.7272727272727"/>
    <x v="1"/>
    <s v="USD"/>
    <n v="1321941600"/>
    <n v="1322114400"/>
    <x v="211"/>
    <d v="1941-11-22T14:00:56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31.906887052341599"/>
    <x v="1"/>
    <s v="USD"/>
    <n v="1556427600"/>
    <n v="1557205200"/>
    <x v="212"/>
    <d v="1949-05-05T13:00:56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13.178800856531049"/>
    <x v="4"/>
    <s v="GBP"/>
    <n v="1320991200"/>
    <n v="1323928800"/>
    <x v="213"/>
    <d v="1941-12-13T14:00:56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348.85894206549119"/>
    <x v="1"/>
    <s v="USD"/>
    <n v="1345093200"/>
    <n v="1346130000"/>
    <x v="214"/>
    <d v="1942-08-27T13:00:56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0.43339831059129302"/>
    <x v="1"/>
    <s v="USD"/>
    <n v="1309496400"/>
    <n v="1311051600"/>
    <x v="215"/>
    <d v="1941-07-17T13:00:56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7048.8235294117649"/>
    <x v="1"/>
    <s v="USD"/>
    <n v="1340254800"/>
    <n v="1340427600"/>
    <x v="216"/>
    <d v="1942-06-22T13:00:56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3.039467645709041"/>
    <x v="1"/>
    <s v="USD"/>
    <n v="1412226000"/>
    <n v="1412312400"/>
    <x v="217"/>
    <d v="1944-10-01T13:00:56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593.45652173913038"/>
    <x v="1"/>
    <s v="USD"/>
    <n v="1458104400"/>
    <n v="1459314000"/>
    <x v="218"/>
    <d v="1946-03-29T13:00:56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200.7357679914071"/>
    <x v="1"/>
    <s v="USD"/>
    <n v="1411534800"/>
    <n v="1415426400"/>
    <x v="219"/>
    <d v="1944-11-06T14:00:56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49.081246521981079"/>
    <x v="1"/>
    <s v="USD"/>
    <n v="1399093200"/>
    <n v="1399093200"/>
    <x v="220"/>
    <d v="1944-05-01T13:00:56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1.870578231292517"/>
    <x v="1"/>
    <s v="USD"/>
    <n v="1270702800"/>
    <n v="1273899600"/>
    <x v="221"/>
    <d v="1940-05-13T13:00:56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917.41964285714289"/>
    <x v="1"/>
    <s v="USD"/>
    <n v="1431666000"/>
    <n v="1432184400"/>
    <x v="222"/>
    <d v="1945-05-19T13:00:56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175.34676564156945"/>
    <x v="1"/>
    <s v="USD"/>
    <n v="1472619600"/>
    <n v="1474779600"/>
    <x v="172"/>
    <d v="1946-09-24T13:00:56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7.179092382495952"/>
    <x v="1"/>
    <s v="USD"/>
    <n v="1496293200"/>
    <n v="1500440400"/>
    <x v="223"/>
    <d v="1947-07-18T13:00:56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3.9529596236769895"/>
    <x v="1"/>
    <s v="USD"/>
    <n v="1575612000"/>
    <n v="1575612000"/>
    <x v="224"/>
    <d v="1949-12-04T14:00:56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54.683168316831683"/>
    <x v="1"/>
    <s v="USD"/>
    <n v="1369112400"/>
    <n v="1374123600"/>
    <x v="225"/>
    <d v="1943-07-17T13:00:56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86.910447761194035"/>
    <x v="1"/>
    <s v="USD"/>
    <n v="1469422800"/>
    <n v="1469509200"/>
    <x v="226"/>
    <d v="1946-07-25T13:00:56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65.217391304347828"/>
    <x v="1"/>
    <s v="USD"/>
    <n v="1307854800"/>
    <n v="1309237200"/>
    <x v="227"/>
    <d v="1941-06-26T13:00:56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131.95161290322579"/>
    <x v="6"/>
    <s v="EUR"/>
    <n v="1503378000"/>
    <n v="1503982800"/>
    <x v="228"/>
    <d v="1947-08-28T13:00:56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24.087248322147651"/>
    <x v="1"/>
    <s v="USD"/>
    <n v="1486965600"/>
    <n v="1487397600"/>
    <x v="229"/>
    <d v="1947-02-17T14:00:56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46.989130434782609"/>
    <x v="2"/>
    <s v="AUD"/>
    <n v="1561438800"/>
    <n v="1562043600"/>
    <x v="230"/>
    <d v="1949-06-30T13:00:56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260.03508771929825"/>
    <x v="1"/>
    <s v="USD"/>
    <n v="1398402000"/>
    <n v="1398574800"/>
    <x v="231"/>
    <d v="1944-04-25T13:00:56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30.814589665653497"/>
    <x v="3"/>
    <s v="DKK"/>
    <n v="1513231200"/>
    <n v="1515391200"/>
    <x v="232"/>
    <d v="1948-01-07T14:00:56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32.237113402061858"/>
    <x v="1"/>
    <s v="USD"/>
    <n v="1440824400"/>
    <n v="1441170000"/>
    <x v="233"/>
    <d v="1945-08-31T13:00:56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3003.0243902439024"/>
    <x v="1"/>
    <s v="USD"/>
    <n v="1281070800"/>
    <n v="1281157200"/>
    <x v="194"/>
    <d v="1940-08-05T13:00:56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96.26065022421524"/>
    <x v="2"/>
    <s v="AUD"/>
    <n v="1397365200"/>
    <n v="1398229200"/>
    <x v="234"/>
    <d v="1944-04-21T13:00:56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6.3711401425178149"/>
    <x v="1"/>
    <s v="USD"/>
    <n v="1494392400"/>
    <n v="1495256400"/>
    <x v="235"/>
    <d v="1947-05-19T13:00:56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0.96"/>
    <x v="1"/>
    <s v="USD"/>
    <n v="1520143200"/>
    <n v="1520402400"/>
    <x v="236"/>
    <d v="1948-03-05T14:00:56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16.756302521008404"/>
    <x v="1"/>
    <s v="USD"/>
    <n v="1405314000"/>
    <n v="1409806800"/>
    <x v="237"/>
    <d v="1944-09-02T13:00:56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278.69811320754718"/>
    <x v="1"/>
    <s v="USD"/>
    <n v="1396846800"/>
    <n v="1396933200"/>
    <x v="238"/>
    <d v="1944-04-06T13:00:56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8.453271028037378"/>
    <x v="1"/>
    <s v="USD"/>
    <n v="1375678800"/>
    <n v="1376024400"/>
    <x v="239"/>
    <d v="1943-08-08T13:00:56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831.79279279279274"/>
    <x v="1"/>
    <s v="USD"/>
    <n v="1482386400"/>
    <n v="1483682400"/>
    <x v="240"/>
    <d v="1947-01-05T14:00:56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.9548832271762207"/>
    <x v="2"/>
    <s v="AUD"/>
    <n v="1420005600"/>
    <n v="1420437600"/>
    <x v="241"/>
    <d v="1945-01-03T14:00:56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771.07798165137615"/>
    <x v="1"/>
    <s v="USD"/>
    <n v="1420178400"/>
    <n v="1420783200"/>
    <x v="242"/>
    <d v="1945-01-07T14:00:56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4.6403712296983759E-4"/>
    <x v="1"/>
    <s v="USD"/>
    <n v="1264399200"/>
    <n v="1267423200"/>
    <x v="67"/>
    <d v="1940-02-28T14:00:56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40"/>
    <x v="1"/>
    <s v="USD"/>
    <n v="1355032800"/>
    <n v="1355205600"/>
    <x v="243"/>
    <d v="1942-12-10T14:00:56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62.009900990099013"/>
    <x v="1"/>
    <s v="USD"/>
    <n v="1382677200"/>
    <n v="1383109200"/>
    <x v="244"/>
    <d v="1943-10-29T13:00:56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1833.2372881355932"/>
    <x v="0"/>
    <s v="CAD"/>
    <n v="1302238800"/>
    <n v="1303275600"/>
    <x v="245"/>
    <d v="1941-04-18T13:00:56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6.3707865168539328"/>
    <x v="1"/>
    <s v="USD"/>
    <n v="1487656800"/>
    <n v="1487829600"/>
    <x v="246"/>
    <d v="1947-02-22T14:00:56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1099.2613636363637"/>
    <x v="1"/>
    <s v="USD"/>
    <n v="1297836000"/>
    <n v="1298268000"/>
    <x v="247"/>
    <d v="1941-02-19T14:00:56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0.56511490866234526"/>
    <x v="4"/>
    <s v="GBP"/>
    <n v="1453615200"/>
    <n v="1456812000"/>
    <x v="248"/>
    <d v="1946-02-28T14:00:56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554.79999999999995"/>
    <x v="1"/>
    <s v="USD"/>
    <n v="1362463200"/>
    <n v="1363669200"/>
    <x v="249"/>
    <d v="1943-03-18T13:00:56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145.91304347826087"/>
    <x v="1"/>
    <s v="USD"/>
    <n v="1481176800"/>
    <n v="1482904800"/>
    <x v="250"/>
    <d v="1946-12-27T14:00:56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57.822580645161288"/>
    <x v="1"/>
    <s v="USD"/>
    <n v="1354946400"/>
    <n v="1356588000"/>
    <x v="251"/>
    <d v="1942-12-26T14:00:56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71.992753623188406"/>
    <x v="1"/>
    <s v="USD"/>
    <n v="1348808400"/>
    <n v="1349845200"/>
    <x v="136"/>
    <d v="1942-10-09T13:00:56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100.77777777777777"/>
    <x v="1"/>
    <s v="USD"/>
    <n v="1282712400"/>
    <n v="1283058000"/>
    <x v="252"/>
    <d v="1940-08-27T13:00:56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11.735682819383261"/>
    <x v="1"/>
    <s v="USD"/>
    <n v="1301979600"/>
    <n v="1304226000"/>
    <x v="253"/>
    <d v="1941-04-29T13:00:56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100.5233644859813"/>
    <x v="1"/>
    <s v="USD"/>
    <n v="1263016800"/>
    <n v="1263016800"/>
    <x v="254"/>
    <d v="1940-01-08T14:00:56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831.03015075376879"/>
    <x v="1"/>
    <s v="USD"/>
    <n v="1360648800"/>
    <n v="1362031200"/>
    <x v="255"/>
    <d v="1943-02-27T14:00:56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1.0941582002902757"/>
    <x v="1"/>
    <s v="USD"/>
    <n v="1451800800"/>
    <n v="1455602400"/>
    <x v="256"/>
    <d v="1946-02-14T14:00:56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998.8604651162791"/>
    <x v="6"/>
    <s v="EUR"/>
    <n v="1415340000"/>
    <n v="1418191200"/>
    <x v="257"/>
    <d v="1944-12-08T14:00:56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45.226272784412316"/>
    <x v="2"/>
    <s v="AUD"/>
    <n v="1351054800"/>
    <n v="1352440800"/>
    <x v="258"/>
    <d v="1942-11-08T14:00:56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0.97832369942196529"/>
    <x v="1"/>
    <s v="USD"/>
    <n v="1349326800"/>
    <n v="1353304800"/>
    <x v="259"/>
    <d v="1942-11-18T14:00:56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84.20833333333334"/>
    <x v="1"/>
    <s v="USD"/>
    <n v="1548914400"/>
    <n v="1550728800"/>
    <x v="260"/>
    <d v="1949-02-19T14:00:56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543.21839080459768"/>
    <x v="1"/>
    <s v="USD"/>
    <n v="1291269600"/>
    <n v="1291442400"/>
    <x v="261"/>
    <d v="1940-12-02T14:00:56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1.0333333333333334"/>
    <x v="1"/>
    <s v="USD"/>
    <n v="1449468000"/>
    <n v="1452146400"/>
    <x v="262"/>
    <d v="1946-01-05T14:00:56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2546.7049180327867"/>
    <x v="1"/>
    <s v="USD"/>
    <n v="1562734800"/>
    <n v="1564894800"/>
    <x v="263"/>
    <d v="1949-08-02T13:00:56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5.6515311510031676"/>
    <x v="0"/>
    <s v="CAD"/>
    <n v="1505624400"/>
    <n v="1505883600"/>
    <x v="264"/>
    <d v="1947-09-19T13:00:56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2.7411347517730498"/>
    <x v="1"/>
    <s v="USD"/>
    <n v="1509948000"/>
    <n v="1510380000"/>
    <x v="265"/>
    <d v="1947-11-10T14:00:56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627.93333333333328"/>
    <x v="1"/>
    <s v="USD"/>
    <n v="1554526800"/>
    <n v="1555218000"/>
    <x v="266"/>
    <d v="1949-04-12T13:00:56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5.896551724137929"/>
    <x v="1"/>
    <s v="USD"/>
    <n v="1334811600"/>
    <n v="1335243600"/>
    <x v="267"/>
    <d v="1942-04-23T13:00:56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56.127819548872182"/>
    <x v="1"/>
    <s v="USD"/>
    <n v="1279515600"/>
    <n v="1279688400"/>
    <x v="268"/>
    <d v="1940-07-19T13:00:56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106.01204819277109"/>
    <x v="1"/>
    <s v="USD"/>
    <n v="1353909600"/>
    <n v="1356069600"/>
    <x v="269"/>
    <d v="1942-12-20T14:00:56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150.06593406593407"/>
    <x v="1"/>
    <s v="USD"/>
    <n v="1535950800"/>
    <n v="1536210000"/>
    <x v="270"/>
    <d v="1948-09-04T13:00:56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26.622710622710624"/>
    <x v="1"/>
    <s v="USD"/>
    <n v="1511244000"/>
    <n v="1511762400"/>
    <x v="271"/>
    <d v="1947-11-26T14:00:56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383.08396946564886"/>
    <x v="1"/>
    <s v="USD"/>
    <n v="1331445600"/>
    <n v="1333256400"/>
    <x v="272"/>
    <d v="1942-03-31T13:00:56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4.4015518913676042"/>
    <x v="1"/>
    <s v="USD"/>
    <n v="1480226400"/>
    <n v="1480744800"/>
    <x v="73"/>
    <d v="1946-12-02T14:00:56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11.406015037593985"/>
    <x v="3"/>
    <s v="DKK"/>
    <n v="1464584400"/>
    <n v="1465016400"/>
    <x v="273"/>
    <d v="1946-06-03T13:00:56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281.13793103448273"/>
    <x v="1"/>
    <s v="USD"/>
    <n v="1335848400"/>
    <n v="1336280400"/>
    <x v="274"/>
    <d v="1942-05-05T13:00:56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48.159090909090907"/>
    <x v="1"/>
    <s v="USD"/>
    <n v="1473483600"/>
    <n v="1476766800"/>
    <x v="275"/>
    <d v="1946-10-17T13:00:56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76.996062992125985"/>
    <x v="1"/>
    <s v="USD"/>
    <n v="1479880800"/>
    <n v="1480485600"/>
    <x v="276"/>
    <d v="1946-11-29T14:00:56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1.809782608695656"/>
    <x v="1"/>
    <s v="USD"/>
    <n v="1430197200"/>
    <n v="1430197200"/>
    <x v="277"/>
    <d v="1945-04-26T13:00:56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1.113636363636363"/>
    <x v="3"/>
    <s v="DKK"/>
    <n v="1331701200"/>
    <n v="1331787600"/>
    <x v="278"/>
    <d v="1942-03-14T13:00:56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98.350364963503651"/>
    <x v="0"/>
    <s v="CAD"/>
    <n v="1438578000"/>
    <n v="1438837200"/>
    <x v="279"/>
    <d v="1945-08-04T13:00:56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272.17210682492583"/>
    <x v="1"/>
    <s v="USD"/>
    <n v="1368162000"/>
    <n v="1370926800"/>
    <x v="280"/>
    <d v="1943-06-10T13:00:56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9.0517621145374445"/>
    <x v="1"/>
    <s v="USD"/>
    <n v="1318654800"/>
    <n v="1319000400"/>
    <x v="281"/>
    <d v="1941-10-17T13:00:56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6.7009345794392523"/>
    <x v="1"/>
    <s v="USD"/>
    <n v="1331874000"/>
    <n v="1333429200"/>
    <x v="282"/>
    <d v="1942-04-02T13:00:56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106.5"/>
    <x v="6"/>
    <s v="EUR"/>
    <n v="1286254800"/>
    <n v="1287032400"/>
    <x v="283"/>
    <d v="1940-10-12T13:00:56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251.1875"/>
    <x v="1"/>
    <s v="USD"/>
    <n v="1540530000"/>
    <n v="1541570400"/>
    <x v="284"/>
    <d v="1948-11-05T14:00:56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75.78688524590166"/>
    <x v="5"/>
    <s v="CHF"/>
    <n v="1381813200"/>
    <n v="1383976800"/>
    <x v="285"/>
    <d v="1943-11-08T14:00:56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1.7549738219895288"/>
    <x v="2"/>
    <s v="AUD"/>
    <n v="1548655200"/>
    <n v="1550556000"/>
    <x v="286"/>
    <d v="1949-02-17T14:00:56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178.55263157894737"/>
    <x v="2"/>
    <s v="AUD"/>
    <n v="1389679200"/>
    <n v="1390456800"/>
    <x v="287"/>
    <d v="1944-01-22T14:00:56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48.432692307692307"/>
    <x v="1"/>
    <s v="USD"/>
    <n v="1456466400"/>
    <n v="1458018000"/>
    <x v="288"/>
    <d v="1946-03-14T13:00:56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27.138888888888889"/>
    <x v="1"/>
    <s v="USD"/>
    <n v="1456984800"/>
    <n v="1461819600"/>
    <x v="289"/>
    <d v="1946-04-27T13:00:56"/>
    <b v="0"/>
    <b v="0"/>
    <s v="food/food trucks"/>
    <x v="0"/>
    <x v="0"/>
  </r>
  <r>
    <n v="300"/>
    <s v="Cooke PLC"/>
    <s v="Focused executive core"/>
    <n v="100"/>
    <n v="5"/>
    <n v="5"/>
    <x v="0"/>
    <n v="1"/>
    <n v="0.10204081632653061"/>
    <x v="3"/>
    <s v="DKK"/>
    <n v="1504069200"/>
    <n v="1504155600"/>
    <x v="290"/>
    <d v="1947-08-30T13:00:56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12102"/>
    <x v="1"/>
    <s v="USD"/>
    <n v="1424930400"/>
    <n v="1426395600"/>
    <x v="291"/>
    <d v="1945-03-13T13:00:56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82.149152542372875"/>
    <x v="1"/>
    <s v="USD"/>
    <n v="1535864400"/>
    <n v="1537074000"/>
    <x v="292"/>
    <d v="1948-09-14T13:00:56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11.465306122448979"/>
    <x v="1"/>
    <s v="USD"/>
    <n v="1452146400"/>
    <n v="1452578400"/>
    <x v="293"/>
    <d v="1946-01-10T14:00:56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358.40625"/>
    <x v="1"/>
    <s v="USD"/>
    <n v="1470546000"/>
    <n v="1474088400"/>
    <x v="294"/>
    <d v="1946-09-16T13:00:56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56.436619718309856"/>
    <x v="1"/>
    <s v="USD"/>
    <n v="1458363600"/>
    <n v="1461906000"/>
    <x v="295"/>
    <d v="1946-04-28T13:00:56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6.0470588235294116"/>
    <x v="1"/>
    <s v="USD"/>
    <n v="1500008400"/>
    <n v="1500267600"/>
    <x v="296"/>
    <d v="1947-07-16T13:00:56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210.4285714285716"/>
    <x v="3"/>
    <s v="DKK"/>
    <n v="1338958800"/>
    <n v="1340686800"/>
    <x v="297"/>
    <d v="1942-06-25T13:00:56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32.86798179059181"/>
    <x v="1"/>
    <s v="USD"/>
    <n v="1303102800"/>
    <n v="1303189200"/>
    <x v="298"/>
    <d v="1941-04-17T13:00:56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3.8443337484433373"/>
    <x v="1"/>
    <s v="USD"/>
    <n v="1316581200"/>
    <n v="1318309200"/>
    <x v="299"/>
    <d v="1941-10-09T13:00:56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21.146666666666668"/>
    <x v="1"/>
    <s v="USD"/>
    <n v="1270789200"/>
    <n v="1272171600"/>
    <x v="300"/>
    <d v="1940-04-23T13:00:56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800.75"/>
    <x v="1"/>
    <s v="USD"/>
    <n v="1297836000"/>
    <n v="1298872800"/>
    <x v="247"/>
    <d v="1941-02-26T14:00:56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1515.2479338842975"/>
    <x v="1"/>
    <s v="USD"/>
    <n v="1382677200"/>
    <n v="1383282000"/>
    <x v="244"/>
    <d v="1943-10-31T13:00:56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2.3241582041688935"/>
    <x v="1"/>
    <s v="USD"/>
    <n v="1330322400"/>
    <n v="1330495200"/>
    <x v="301"/>
    <d v="1942-02-27T14:00:56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18.502242152466369"/>
    <x v="1"/>
    <s v="USD"/>
    <n v="1552366800"/>
    <n v="1552798800"/>
    <x v="188"/>
    <d v="1949-03-15T13:00:56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24.210526315789473"/>
    <x v="1"/>
    <s v="USD"/>
    <n v="1400907600"/>
    <n v="1403413200"/>
    <x v="302"/>
    <d v="1944-06-20T13:00:56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206.48387096774192"/>
    <x v="6"/>
    <s v="EUR"/>
    <n v="1574143200"/>
    <n v="1574229600"/>
    <x v="303"/>
    <d v="1949-11-18T14:00:56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11.75"/>
    <x v="1"/>
    <s v="USD"/>
    <n v="1494738000"/>
    <n v="1495861200"/>
    <x v="304"/>
    <d v="1947-05-26T13:00:56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30.1"/>
    <x v="1"/>
    <s v="USD"/>
    <n v="1392357600"/>
    <n v="1392530400"/>
    <x v="305"/>
    <d v="1944-02-15T14:00:56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191.23529411764707"/>
    <x v="1"/>
    <s v="USD"/>
    <n v="1281589200"/>
    <n v="1283662800"/>
    <x v="306"/>
    <d v="1940-09-03T13:00:56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26.4375"/>
    <x v="1"/>
    <s v="USD"/>
    <n v="1305003600"/>
    <n v="1305781200"/>
    <x v="307"/>
    <d v="1941-05-17T13:00:56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2005.2750000000001"/>
    <x v="1"/>
    <s v="USD"/>
    <n v="1301634000"/>
    <n v="1302325200"/>
    <x v="308"/>
    <d v="1941-04-07T13:00:56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79.569286871961097"/>
    <x v="1"/>
    <s v="USD"/>
    <n v="1290664800"/>
    <n v="1291788000"/>
    <x v="309"/>
    <d v="1940-12-06T14:00:56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0.41563467492260064"/>
    <x v="4"/>
    <s v="GBP"/>
    <n v="1395896400"/>
    <n v="1396069200"/>
    <x v="310"/>
    <d v="1944-03-27T13:00:56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448"/>
    <x v="1"/>
    <s v="USD"/>
    <n v="1434862800"/>
    <n v="1435899600"/>
    <x v="311"/>
    <d v="1945-07-01T13:00:56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19.208469055374593"/>
    <x v="1"/>
    <s v="USD"/>
    <n v="1529125200"/>
    <n v="1531112400"/>
    <x v="79"/>
    <d v="1948-07-07T13:00:56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45.561643835616437"/>
    <x v="1"/>
    <s v="USD"/>
    <n v="1451109600"/>
    <n v="1451628000"/>
    <x v="312"/>
    <d v="1945-12-30T14:00:56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7.828125"/>
    <x v="1"/>
    <s v="USD"/>
    <n v="1566968400"/>
    <n v="1567314000"/>
    <x v="313"/>
    <d v="1949-08-30T13:00:56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3994.7272727272725"/>
    <x v="1"/>
    <s v="USD"/>
    <n v="1543557600"/>
    <n v="1544508000"/>
    <x v="314"/>
    <d v="1948-12-09T14:00:56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8.7984432609586243"/>
    <x v="1"/>
    <s v="USD"/>
    <n v="1481522400"/>
    <n v="1482472800"/>
    <x v="315"/>
    <d v="1946-12-22T14:00:56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295.40284360189571"/>
    <x v="4"/>
    <s v="GBP"/>
    <n v="1512712800"/>
    <n v="1512799200"/>
    <x v="316"/>
    <d v="1947-12-08T14:00:56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10.572563176895306"/>
    <x v="1"/>
    <s v="USD"/>
    <n v="1324274400"/>
    <n v="1324360800"/>
    <x v="317"/>
    <d v="1941-12-18T14:00:56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217.87368421052631"/>
    <x v="1"/>
    <s v="USD"/>
    <n v="1364446800"/>
    <n v="1364533200"/>
    <x v="318"/>
    <d v="1943-03-28T13:00:56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25.319148936170212"/>
    <x v="1"/>
    <s v="USD"/>
    <n v="1542693600"/>
    <n v="1545112800"/>
    <x v="319"/>
    <d v="1948-12-16T14:00:56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488.29249011857706"/>
    <x v="1"/>
    <s v="USD"/>
    <n v="1515564000"/>
    <n v="1516168800"/>
    <x v="32"/>
    <d v="1948-01-16T14:00:56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178.46181491464512"/>
    <x v="1"/>
    <s v="USD"/>
    <n v="1573797600"/>
    <n v="1574920800"/>
    <x v="320"/>
    <d v="1949-11-26T14:00:56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30.049058256679807"/>
    <x v="1"/>
    <s v="USD"/>
    <n v="1292392800"/>
    <n v="1292479200"/>
    <x v="321"/>
    <d v="1940-12-14T14:00:56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8.26865671641791"/>
    <x v="1"/>
    <s v="USD"/>
    <n v="1573452000"/>
    <n v="1573538400"/>
    <x v="322"/>
    <d v="1949-11-10T14:00:56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114.19360730593607"/>
    <x v="1"/>
    <s v="USD"/>
    <n v="1317790800"/>
    <n v="1320382800"/>
    <x v="323"/>
    <d v="1941-11-02T13:00:56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64.481656804733731"/>
    <x v="0"/>
    <s v="CAD"/>
    <n v="1501650000"/>
    <n v="1502859600"/>
    <x v="324"/>
    <d v="1947-08-15T13:00:56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26.957594448727832"/>
    <x v="1"/>
    <s v="USD"/>
    <n v="1323669600"/>
    <n v="1323756000"/>
    <x v="325"/>
    <d v="1941-12-11T14:00:56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246.25190839694656"/>
    <x v="1"/>
    <s v="USD"/>
    <n v="1440738000"/>
    <n v="1441342800"/>
    <x v="326"/>
    <d v="1945-09-02T13:00:56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25.349244232299124"/>
    <x v="1"/>
    <s v="USD"/>
    <n v="1374296400"/>
    <n v="1375333200"/>
    <x v="327"/>
    <d v="1943-07-31T13:00:56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14.795731707317072"/>
    <x v="1"/>
    <s v="USD"/>
    <n v="1384840800"/>
    <n v="1389420000"/>
    <x v="328"/>
    <d v="1944-01-10T14:00:56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564.34693877551024"/>
    <x v="1"/>
    <s v="USD"/>
    <n v="1516600800"/>
    <n v="1520056800"/>
    <x v="329"/>
    <d v="1948-03-01T14:00:56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27.902409638554218"/>
    <x v="4"/>
    <s v="GBP"/>
    <n v="1436418000"/>
    <n v="1436504400"/>
    <x v="330"/>
    <d v="1945-07-08T13:00:56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8.332326283987916"/>
    <x v="1"/>
    <s v="USD"/>
    <n v="1503550800"/>
    <n v="1508302800"/>
    <x v="331"/>
    <d v="1947-10-17T13:00:56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504.28"/>
    <x v="1"/>
    <s v="USD"/>
    <n v="1423634400"/>
    <n v="1425708000"/>
    <x v="332"/>
    <d v="1945-03-05T14:00:56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747.76439790575921"/>
    <x v="1"/>
    <s v="USD"/>
    <n v="1487224800"/>
    <n v="1488348000"/>
    <x v="333"/>
    <d v="1947-02-28T14:00:56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27.550387596899224"/>
    <x v="1"/>
    <s v="USD"/>
    <n v="1500008400"/>
    <n v="1502600400"/>
    <x v="296"/>
    <d v="1947-08-12T13:00:56"/>
    <b v="0"/>
    <b v="0"/>
    <s v="theater/plays"/>
    <x v="3"/>
    <x v="3"/>
  </r>
  <r>
    <n v="350"/>
    <s v="Shannon Ltd"/>
    <s v="Pre-emptive neutral capacity"/>
    <n v="100"/>
    <n v="5"/>
    <n v="5"/>
    <x v="0"/>
    <n v="1"/>
    <n v="5.4171180931744311E-3"/>
    <x v="1"/>
    <s v="USD"/>
    <n v="1432098000"/>
    <n v="1433653200"/>
    <x v="334"/>
    <d v="1945-06-05T13:00:56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94631"/>
    <x v="1"/>
    <s v="USD"/>
    <n v="1440392400"/>
    <n v="1441602000"/>
    <x v="335"/>
    <d v="1945-09-05T13:00:56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0.48534525583705912"/>
    <x v="0"/>
    <s v="CAD"/>
    <n v="1446876000"/>
    <n v="1447567200"/>
    <x v="336"/>
    <d v="1945-11-13T14:00:56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4180.636363636364"/>
    <x v="1"/>
    <s v="USD"/>
    <n v="1562302800"/>
    <n v="1562389200"/>
    <x v="337"/>
    <d v="1949-07-04T13:00:56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4.4321785085143866"/>
    <x v="3"/>
    <s v="DKK"/>
    <n v="1378184400"/>
    <n v="1378789200"/>
    <x v="338"/>
    <d v="1943-09-09T13:00:56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8.012499999999999"/>
    <x v="1"/>
    <s v="USD"/>
    <n v="1485064800"/>
    <n v="1488520800"/>
    <x v="339"/>
    <d v="1947-03-02T14:00:56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39.895348837209305"/>
    <x v="6"/>
    <s v="EUR"/>
    <n v="1326520800"/>
    <n v="1327298400"/>
    <x v="340"/>
    <d v="1942-01-21T14:00:56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6.325"/>
    <x v="1"/>
    <s v="USD"/>
    <n v="1441256400"/>
    <n v="1443416400"/>
    <x v="341"/>
    <d v="1945-09-26T13:00:56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27.951219512195124"/>
    <x v="0"/>
    <s v="CAD"/>
    <n v="1533877200"/>
    <n v="1534136400"/>
    <x v="342"/>
    <d v="1948-08-11T13:00:56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519.47826086956525"/>
    <x v="1"/>
    <s v="USD"/>
    <n v="1314421200"/>
    <n v="1315026000"/>
    <x v="343"/>
    <d v="1941-09-01T13:00:56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722.63101604278074"/>
    <x v="4"/>
    <s v="GBP"/>
    <n v="1293861600"/>
    <n v="1295071200"/>
    <x v="344"/>
    <d v="1941-01-13T14:00:56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3.3203478260869566"/>
    <x v="1"/>
    <s v="USD"/>
    <n v="1507352400"/>
    <n v="1509426000"/>
    <x v="345"/>
    <d v="1947-10-30T13:00:56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156.30681818181819"/>
    <x v="1"/>
    <s v="USD"/>
    <n v="1296108000"/>
    <n v="1299391200"/>
    <x v="65"/>
    <d v="1941-03-04T14:00:56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43.612565445026178"/>
    <x v="1"/>
    <s v="USD"/>
    <n v="1324965600"/>
    <n v="1325052000"/>
    <x v="346"/>
    <d v="1941-12-26T14:00:56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104.65467625899281"/>
    <x v="1"/>
    <s v="USD"/>
    <n v="1520229600"/>
    <n v="1522818000"/>
    <x v="347"/>
    <d v="1948-04-02T13:00:56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63.091397849462368"/>
    <x v="2"/>
    <s v="AUD"/>
    <n v="1482991200"/>
    <n v="1485324000"/>
    <x v="348"/>
    <d v="1947-01-24T14:00:56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95.160714285714292"/>
    <x v="1"/>
    <s v="USD"/>
    <n v="1294034400"/>
    <n v="1294120800"/>
    <x v="349"/>
    <d v="1941-01-02T14:00:56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18.514851485148515"/>
    <x v="1"/>
    <s v="USD"/>
    <n v="1413608400"/>
    <n v="1415685600"/>
    <x v="350"/>
    <d v="1944-11-09T14:00:56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191.92"/>
    <x v="4"/>
    <s v="GBP"/>
    <n v="1286946000"/>
    <n v="1288933200"/>
    <x v="351"/>
    <d v="1940-11-03T13:00:56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71.567961165048544"/>
    <x v="1"/>
    <s v="USD"/>
    <n v="1359871200"/>
    <n v="1363237200"/>
    <x v="352"/>
    <d v="1943-03-13T13:00:56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1162.1103896103896"/>
    <x v="1"/>
    <s v="USD"/>
    <n v="1555304400"/>
    <n v="1555822800"/>
    <x v="353"/>
    <d v="1949-04-19T13:00:56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21.523633925578277"/>
    <x v="1"/>
    <s v="USD"/>
    <n v="1423375200"/>
    <n v="1427778000"/>
    <x v="354"/>
    <d v="1945-03-29T13:00:56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6.5827205882352944"/>
    <x v="1"/>
    <s v="USD"/>
    <n v="1420696800"/>
    <n v="1422424800"/>
    <x v="355"/>
    <d v="1945-01-26T14:00:56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972.13609467455626"/>
    <x v="1"/>
    <s v="USD"/>
    <n v="1502946000"/>
    <n v="1503637200"/>
    <x v="356"/>
    <d v="1947-08-24T13:00:56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10.481006647673315"/>
    <x v="1"/>
    <s v="USD"/>
    <n v="1547186400"/>
    <n v="1547618400"/>
    <x v="357"/>
    <d v="1949-01-14T14:00:56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3.3537414965986394"/>
    <x v="1"/>
    <s v="USD"/>
    <n v="1444971600"/>
    <n v="1449900000"/>
    <x v="358"/>
    <d v="1945-12-10T14:00:56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491"/>
    <x v="1"/>
    <s v="USD"/>
    <n v="1404622800"/>
    <n v="1405141200"/>
    <x v="359"/>
    <d v="1944-07-10T13:00:56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38.916030534351144"/>
    <x v="1"/>
    <s v="USD"/>
    <n v="1571720400"/>
    <n v="1572933600"/>
    <x v="12"/>
    <d v="1949-11-03T14:00:56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195.92125984251967"/>
    <x v="1"/>
    <s v="USD"/>
    <n v="1526878800"/>
    <n v="1530162000"/>
    <x v="360"/>
    <d v="1948-06-26T13:00:56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8.2028169014084504"/>
    <x v="4"/>
    <s v="GBP"/>
    <n v="1319691600"/>
    <n v="1320904800"/>
    <x v="361"/>
    <d v="1941-11-08T14:00:56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91.090909090909093"/>
    <x v="1"/>
    <s v="USD"/>
    <n v="1371963600"/>
    <n v="1372395600"/>
    <x v="362"/>
    <d v="1943-06-27T13:00:56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116.05952380952381"/>
    <x v="1"/>
    <s v="USD"/>
    <n v="1433739600"/>
    <n v="1437714000"/>
    <x v="363"/>
    <d v="1945-07-22T13:00:56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37.438709677419354"/>
    <x v="1"/>
    <s v="USD"/>
    <n v="1508130000"/>
    <n v="1509771600"/>
    <x v="364"/>
    <d v="1947-11-03T13:00:56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211.92537313432837"/>
    <x v="1"/>
    <s v="USD"/>
    <n v="1550037600"/>
    <n v="1550556000"/>
    <x v="210"/>
    <d v="1949-02-17T14:00:56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1041.1587301587301"/>
    <x v="1"/>
    <s v="USD"/>
    <n v="1486706400"/>
    <n v="1489039200"/>
    <x v="365"/>
    <d v="1947-03-08T14:00:56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11.848093352781829"/>
    <x v="1"/>
    <s v="USD"/>
    <n v="1553835600"/>
    <n v="1556600400"/>
    <x v="366"/>
    <d v="1949-04-28T13:00:56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1.076517150395773"/>
    <x v="1"/>
    <s v="USD"/>
    <n v="1277528400"/>
    <n v="1278565200"/>
    <x v="367"/>
    <d v="1940-07-06T13:00:56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40.070224719101127"/>
    <x v="1"/>
    <s v="USD"/>
    <n v="1339477200"/>
    <n v="1339909200"/>
    <x v="368"/>
    <d v="1942-06-16T13:00:56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30.514150943396228"/>
    <x v="5"/>
    <s v="CHF"/>
    <n v="1325656800"/>
    <n v="1325829600"/>
    <x v="369"/>
    <d v="1942-01-04T14:00:56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698.97931034482758"/>
    <x v="1"/>
    <s v="USD"/>
    <n v="1288242000"/>
    <n v="1290578400"/>
    <x v="370"/>
    <d v="1940-11-22T14:00:56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3.8862847222222223"/>
    <x v="1"/>
    <s v="USD"/>
    <n v="1379048400"/>
    <n v="1380344400"/>
    <x v="371"/>
    <d v="1943-09-27T13:00:56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87.86"/>
    <x v="1"/>
    <s v="USD"/>
    <n v="1389679200"/>
    <n v="1389852000"/>
    <x v="287"/>
    <d v="1944-01-15T14:00:56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47.3245033112583"/>
    <x v="1"/>
    <s v="USD"/>
    <n v="1294293600"/>
    <n v="1294466400"/>
    <x v="372"/>
    <d v="1941-01-06T14:00:56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89.420398009950247"/>
    <x v="0"/>
    <s v="CAD"/>
    <n v="1500267600"/>
    <n v="1500354000"/>
    <x v="373"/>
    <d v="1947-07-17T13:00:56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.2275253350768225"/>
    <x v="1"/>
    <s v="USD"/>
    <n v="1375074000"/>
    <n v="1375938000"/>
    <x v="374"/>
    <d v="1943-08-07T13:00:56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271.70588235294116"/>
    <x v="1"/>
    <s v="USD"/>
    <n v="1323324000"/>
    <n v="1323410400"/>
    <x v="375"/>
    <d v="1941-12-07T14:00:56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350.05454545454546"/>
    <x v="2"/>
    <s v="AUD"/>
    <n v="1538715600"/>
    <n v="1539406800"/>
    <x v="376"/>
    <d v="1948-10-11T13:00:56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8.7799251870324184"/>
    <x v="1"/>
    <s v="USD"/>
    <n v="1369285200"/>
    <n v="1369803600"/>
    <x v="377"/>
    <d v="1943-05-28T13:00:56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26.876651982378856"/>
    <x v="6"/>
    <s v="EUR"/>
    <n v="1525755600"/>
    <n v="1525928400"/>
    <x v="378"/>
    <d v="1948-05-08T13:00:56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505.09756097560978"/>
    <x v="1"/>
    <s v="USD"/>
    <n v="1296626400"/>
    <n v="1297231200"/>
    <x v="379"/>
    <d v="1941-02-07T14:00:56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.1253985122210413E-3"/>
    <x v="1"/>
    <s v="USD"/>
    <n v="1376629200"/>
    <n v="1378530000"/>
    <x v="380"/>
    <d v="1943-09-06T13:00:56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13772"/>
    <x v="1"/>
    <s v="USD"/>
    <n v="1572152400"/>
    <n v="1572152400"/>
    <x v="381"/>
    <d v="1949-10-25T13:00:56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9.8528428093645477"/>
    <x v="1"/>
    <s v="USD"/>
    <n v="1325829600"/>
    <n v="1329890400"/>
    <x v="382"/>
    <d v="1942-02-20T14:00:56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4220.5"/>
    <x v="0"/>
    <s v="CAD"/>
    <n v="1273640400"/>
    <n v="1276750800"/>
    <x v="125"/>
    <d v="1940-06-15T13:00:56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51.184411276948587"/>
    <x v="1"/>
    <s v="USD"/>
    <n v="1510639200"/>
    <n v="1510898400"/>
    <x v="383"/>
    <d v="1947-11-16T14:00:56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11.858292355833706"/>
    <x v="1"/>
    <s v="USD"/>
    <n v="1528088400"/>
    <n v="1532408400"/>
    <x v="384"/>
    <d v="1948-07-22T13:00:56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64.55862068965519"/>
    <x v="1"/>
    <s v="USD"/>
    <n v="1359525600"/>
    <n v="1360562400"/>
    <x v="385"/>
    <d v="1943-02-10T14:00:56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18.759689922480622"/>
    <x v="3"/>
    <s v="DKK"/>
    <n v="1570942800"/>
    <n v="1571547600"/>
    <x v="386"/>
    <d v="1949-10-18T13:00:56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25.059917355371901"/>
    <x v="0"/>
    <s v="CAD"/>
    <n v="1466398800"/>
    <n v="1468126800"/>
    <x v="387"/>
    <d v="1946-07-09T13:00:56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407.81818181818181"/>
    <x v="1"/>
    <s v="USD"/>
    <n v="1492491600"/>
    <n v="1492837200"/>
    <x v="388"/>
    <d v="1947-04-21T13:00:56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77.78151260504201"/>
    <x v="1"/>
    <s v="USD"/>
    <n v="1430197200"/>
    <n v="1430197200"/>
    <x v="277"/>
    <d v="1945-04-26T13:00:56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7.345634563456346"/>
    <x v="1"/>
    <s v="USD"/>
    <n v="1496034000"/>
    <n v="1496206800"/>
    <x v="389"/>
    <d v="1947-05-30T13:00:56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71.29268292682926"/>
    <x v="1"/>
    <s v="USD"/>
    <n v="1388728800"/>
    <n v="1389592800"/>
    <x v="390"/>
    <d v="1944-01-12T14:00:56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877.82089552238801"/>
    <x v="1"/>
    <s v="USD"/>
    <n v="1543298400"/>
    <n v="1545631200"/>
    <x v="391"/>
    <d v="1948-12-22T14:00:56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146.37741046831957"/>
    <x v="1"/>
    <s v="USD"/>
    <n v="1271739600"/>
    <n v="1272430800"/>
    <x v="392"/>
    <d v="1940-04-26T13:00:56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2.2834273239949061"/>
    <x v="1"/>
    <s v="USD"/>
    <n v="1326434400"/>
    <n v="1327903200"/>
    <x v="393"/>
    <d v="1942-01-28T14:00:56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141.16507177033492"/>
    <x v="1"/>
    <s v="USD"/>
    <n v="1295244000"/>
    <n v="1296021600"/>
    <x v="394"/>
    <d v="1941-01-24T14:00:56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0.655316191799861"/>
    <x v="1"/>
    <s v="USD"/>
    <n v="1541221200"/>
    <n v="1543298400"/>
    <x v="395"/>
    <d v="1948-11-25T14:00:56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6264.2"/>
    <x v="0"/>
    <s v="CAD"/>
    <n v="1336280400"/>
    <n v="1336366800"/>
    <x v="396"/>
    <d v="1942-05-06T13:00:56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70.269634817408701"/>
    <x v="1"/>
    <s v="USD"/>
    <n v="1324533600"/>
    <n v="1325052000"/>
    <x v="397"/>
    <d v="1941-12-26T14:00:56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1.2344801076302134"/>
    <x v="1"/>
    <s v="USD"/>
    <n v="1498366800"/>
    <n v="1499576400"/>
    <x v="398"/>
    <d v="1947-07-08T13:00:56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63.98936170212766"/>
    <x v="1"/>
    <s v="USD"/>
    <n v="1498712400"/>
    <n v="1501304400"/>
    <x v="399"/>
    <d v="1947-07-28T13:00:56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93.855932203389827"/>
    <x v="1"/>
    <s v="USD"/>
    <n v="1271480400"/>
    <n v="1273208400"/>
    <x v="400"/>
    <d v="1940-05-05T13:00:56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76.697560975609761"/>
    <x v="1"/>
    <s v="USD"/>
    <n v="1316667600"/>
    <n v="1316840400"/>
    <x v="116"/>
    <d v="1941-09-22T13:00:56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12.74074074074074"/>
    <x v="1"/>
    <s v="USD"/>
    <n v="1524027600"/>
    <n v="1524546000"/>
    <x v="401"/>
    <d v="1948-04-22T13:00:56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93.578313253012041"/>
    <x v="1"/>
    <s v="USD"/>
    <n v="1438059600"/>
    <n v="1438578000"/>
    <x v="402"/>
    <d v="1945-08-01T13:00:56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112.09782608695652"/>
    <x v="1"/>
    <s v="USD"/>
    <n v="1361944800"/>
    <n v="1362549600"/>
    <x v="403"/>
    <d v="1943-03-05T14:00:56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899.6255707762557"/>
    <x v="1"/>
    <s v="USD"/>
    <n v="1410584400"/>
    <n v="1413349200"/>
    <x v="404"/>
    <d v="1944-10-13T13:00:56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18.621140142517813"/>
    <x v="1"/>
    <s v="USD"/>
    <n v="1297404000"/>
    <n v="1298008800"/>
    <x v="405"/>
    <d v="1941-02-16T14:00:56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231.84872824631861"/>
    <x v="1"/>
    <s v="USD"/>
    <n v="1392012000"/>
    <n v="1394427600"/>
    <x v="406"/>
    <d v="1944-03-08T13:00:56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2.5664172123479889"/>
    <x v="1"/>
    <s v="USD"/>
    <n v="1569733200"/>
    <n v="1572670800"/>
    <x v="407"/>
    <d v="1949-10-31T13:00:56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16.86904761904762"/>
    <x v="1"/>
    <s v="USD"/>
    <n v="1529643600"/>
    <n v="1531112400"/>
    <x v="408"/>
    <d v="1948-07-07T13:00:56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7.755319148936167"/>
    <x v="1"/>
    <s v="USD"/>
    <n v="1399006800"/>
    <n v="1400734800"/>
    <x v="409"/>
    <d v="1944-05-20T13:00:56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722.58241758241763"/>
    <x v="1"/>
    <s v="USD"/>
    <n v="1385359200"/>
    <n v="1386741600"/>
    <x v="410"/>
    <d v="1943-12-10T14:00:56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1.1401515151515151"/>
    <x v="0"/>
    <s v="CAD"/>
    <n v="1480572000"/>
    <n v="1481781600"/>
    <x v="411"/>
    <d v="1946-12-14T14:00:56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7812"/>
    <x v="6"/>
    <s v="EUR"/>
    <n v="1418623200"/>
    <n v="1419660000"/>
    <x v="412"/>
    <d v="1944-12-25T14:00:56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7.9848219497956805"/>
    <x v="1"/>
    <s v="USD"/>
    <n v="1555736400"/>
    <n v="1555822800"/>
    <x v="413"/>
    <d v="1949-04-19T13:00:56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40.036144578313255"/>
    <x v="1"/>
    <s v="USD"/>
    <n v="1442120400"/>
    <n v="1442379600"/>
    <x v="414"/>
    <d v="1945-09-14T13:00:56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77.223958333333329"/>
    <x v="1"/>
    <s v="USD"/>
    <n v="1362376800"/>
    <n v="1364965200"/>
    <x v="415"/>
    <d v="1943-04-02T13:00:56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08.502024291498"/>
    <x v="1"/>
    <s v="USD"/>
    <n v="1478408400"/>
    <n v="1479016800"/>
    <x v="416"/>
    <d v="1946-11-12T14:00:56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72.374182293938077"/>
    <x v="1"/>
    <s v="USD"/>
    <n v="1498798800"/>
    <n v="1499662800"/>
    <x v="417"/>
    <d v="1947-07-09T13:00:56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0.55701053976365378"/>
    <x v="1"/>
    <s v="USD"/>
    <n v="1335416400"/>
    <n v="1337835600"/>
    <x v="418"/>
    <d v="1942-05-23T13:00:56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335.34375"/>
    <x v="6"/>
    <s v="EUR"/>
    <n v="1504328400"/>
    <n v="1505710800"/>
    <x v="419"/>
    <d v="1947-09-17T13:00:56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22.6013986013986"/>
    <x v="1"/>
    <s v="USD"/>
    <n v="1285822800"/>
    <n v="1287464400"/>
    <x v="420"/>
    <d v="1940-10-17T13:00:56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121.53333333333333"/>
    <x v="1"/>
    <s v="USD"/>
    <n v="1311483600"/>
    <n v="1311656400"/>
    <x v="421"/>
    <d v="1941-07-24T13:00:56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36.280405405405403"/>
    <x v="1"/>
    <s v="USD"/>
    <n v="1291356000"/>
    <n v="1293170400"/>
    <x v="422"/>
    <d v="1940-12-22T14:00:56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32.817647058823532"/>
    <x v="1"/>
    <s v="USD"/>
    <n v="1355810400"/>
    <n v="1355983200"/>
    <x v="423"/>
    <d v="1942-12-19T14:00:56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202.97849462365591"/>
    <x v="4"/>
    <s v="GBP"/>
    <n v="1513663200"/>
    <n v="1515045600"/>
    <x v="424"/>
    <d v="1948-01-03T14:00:56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103.38041002277905"/>
    <x v="1"/>
    <s v="USD"/>
    <n v="1365915600"/>
    <n v="1366088400"/>
    <x v="425"/>
    <d v="1943-04-15T13:00:56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4.38512396694215"/>
    <x v="3"/>
    <s v="DKK"/>
    <n v="1551852000"/>
    <n v="1553317200"/>
    <x v="426"/>
    <d v="1949-03-21T13:00:56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.6511627906976744E-2"/>
    <x v="0"/>
    <s v="CAD"/>
    <n v="1540098000"/>
    <n v="1542088800"/>
    <x v="427"/>
    <d v="1948-11-11T14:00:56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182302"/>
    <x v="1"/>
    <s v="USD"/>
    <n v="1500440400"/>
    <n v="1503118800"/>
    <x v="428"/>
    <d v="1947-08-18T13:00:56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0.4844097995545657"/>
    <x v="1"/>
    <s v="USD"/>
    <n v="1278392400"/>
    <n v="1278478800"/>
    <x v="429"/>
    <d v="1940-07-05T13:00:56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3314.483870967742"/>
    <x v="1"/>
    <s v="USD"/>
    <n v="1480572000"/>
    <n v="1484114400"/>
    <x v="411"/>
    <d v="1947-01-10T14:00:56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1.4928027095681626"/>
    <x v="1"/>
    <s v="USD"/>
    <n v="1382331600"/>
    <n v="1385445600"/>
    <x v="430"/>
    <d v="1943-11-25T14:00:56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536"/>
    <x v="1"/>
    <s v="USD"/>
    <n v="1316754000"/>
    <n v="1318741200"/>
    <x v="431"/>
    <d v="1941-10-14T13:00:56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40.900992755567479"/>
    <x v="1"/>
    <s v="USD"/>
    <n v="1518242400"/>
    <n v="1518242400"/>
    <x v="432"/>
    <d v="1948-02-09T14:00:56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0.82990654205607473"/>
    <x v="1"/>
    <s v="USD"/>
    <n v="1476421200"/>
    <n v="1476594000"/>
    <x v="433"/>
    <d v="1946-10-15T13:00:56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2580.5652173913045"/>
    <x v="1"/>
    <s v="USD"/>
    <n v="1269752400"/>
    <n v="1273554000"/>
    <x v="434"/>
    <d v="1940-05-09T13:00:56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2.6764150943396228"/>
    <x v="1"/>
    <s v="USD"/>
    <n v="1419746400"/>
    <n v="1421906400"/>
    <x v="435"/>
    <d v="1945-01-20T14:00:56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39.228571428571428"/>
    <x v="1"/>
    <s v="USD"/>
    <n v="1281330000"/>
    <n v="1281589200"/>
    <x v="8"/>
    <d v="1940-08-10T13:00:56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2787.08"/>
    <x v="1"/>
    <s v="USD"/>
    <n v="1398661200"/>
    <n v="1400389200"/>
    <x v="436"/>
    <d v="1944-05-16T13:00:56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27.756730769230771"/>
    <x v="1"/>
    <s v="USD"/>
    <n v="1359525600"/>
    <n v="1362808800"/>
    <x v="385"/>
    <d v="1943-03-08T14:00:56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271.52336448598129"/>
    <x v="1"/>
    <s v="USD"/>
    <n v="1388469600"/>
    <n v="1388815200"/>
    <x v="437"/>
    <d v="1944-01-03T14:00:56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45.140142517814724"/>
    <x v="1"/>
    <s v="USD"/>
    <n v="1518328800"/>
    <n v="1519538400"/>
    <x v="438"/>
    <d v="1948-02-24T14:00:56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3.624384236453202"/>
    <x v="1"/>
    <s v="USD"/>
    <n v="1517032800"/>
    <n v="1517810400"/>
    <x v="439"/>
    <d v="1948-02-04T14:00:56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49.8"/>
    <x v="1"/>
    <s v="USD"/>
    <n v="1368594000"/>
    <n v="1370581200"/>
    <x v="440"/>
    <d v="1943-06-06T13:00:56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191.73809523809524"/>
    <x v="0"/>
    <s v="CAD"/>
    <n v="1448258400"/>
    <n v="1448863200"/>
    <x v="441"/>
    <d v="1945-11-28T14:00:56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1.654676258992806"/>
    <x v="1"/>
    <s v="USD"/>
    <n v="1555218000"/>
    <n v="1556600400"/>
    <x v="442"/>
    <d v="1949-04-28T13:00:56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5.5"/>
    <x v="1"/>
    <s v="USD"/>
    <n v="1431925200"/>
    <n v="1432098000"/>
    <x v="443"/>
    <d v="1945-05-18T13:00:56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64.710691823899367"/>
    <x v="1"/>
    <s v="USD"/>
    <n v="1481522400"/>
    <n v="1482127200"/>
    <x v="315"/>
    <d v="1946-12-18T14:00:56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25.955380577427821"/>
    <x v="4"/>
    <s v="GBP"/>
    <n v="1335934800"/>
    <n v="1335934800"/>
    <x v="444"/>
    <d v="1942-05-01T13:00:56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311.04123711340208"/>
    <x v="1"/>
    <s v="USD"/>
    <n v="1552280400"/>
    <n v="1556946000"/>
    <x v="445"/>
    <d v="1949-05-02T13:00:56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15.490434782608695"/>
    <x v="1"/>
    <s v="USD"/>
    <n v="1529989200"/>
    <n v="1530075600"/>
    <x v="446"/>
    <d v="1948-06-25T13:00:56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37.79245283018867"/>
    <x v="1"/>
    <s v="USD"/>
    <n v="1418709600"/>
    <n v="1418796000"/>
    <x v="447"/>
    <d v="1944-12-15T14:00:56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59.380281690140848"/>
    <x v="1"/>
    <s v="USD"/>
    <n v="1372136400"/>
    <n v="1372482000"/>
    <x v="448"/>
    <d v="1943-06-28T13:00:56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270.72037914691941"/>
    <x v="1"/>
    <s v="USD"/>
    <n v="1533877200"/>
    <n v="1534395600"/>
    <x v="342"/>
    <d v="1948-08-14T13:00:56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.1187500000000004"/>
    <x v="1"/>
    <s v="USD"/>
    <n v="1309064400"/>
    <n v="1311397200"/>
    <x v="449"/>
    <d v="1941-07-21T13:00:56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1438.9646017699115"/>
    <x v="1"/>
    <s v="USD"/>
    <n v="1425877200"/>
    <n v="1426914000"/>
    <x v="450"/>
    <d v="1945-03-19T13:00:56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4.466618287373004"/>
    <x v="4"/>
    <s v="GBP"/>
    <n v="1501304400"/>
    <n v="1501477200"/>
    <x v="451"/>
    <d v="1947-07-30T13:00:56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50.034682080924853"/>
    <x v="1"/>
    <s v="USD"/>
    <n v="1268287200"/>
    <n v="1269061200"/>
    <x v="452"/>
    <d v="1940-03-18T13:00:56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838.2873563218391"/>
    <x v="1"/>
    <s v="USD"/>
    <n v="1412139600"/>
    <n v="1415772000"/>
    <x v="453"/>
    <d v="1944-11-10T14:00:56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0.44798439531859557"/>
    <x v="1"/>
    <s v="USD"/>
    <n v="1330063200"/>
    <n v="1331013600"/>
    <x v="454"/>
    <d v="1942-03-05T14:00:56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5359.5555555555557"/>
    <x v="1"/>
    <s v="USD"/>
    <n v="1576130400"/>
    <n v="1576735200"/>
    <x v="455"/>
    <d v="1949-12-17T14:00:56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139.02707581227438"/>
    <x v="4"/>
    <s v="GBP"/>
    <n v="1407128400"/>
    <n v="1411362000"/>
    <x v="456"/>
    <d v="1944-09-20T13:00:56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17.712468193384225"/>
    <x v="4"/>
    <s v="GBP"/>
    <n v="1560142800"/>
    <n v="1563685200"/>
    <x v="457"/>
    <d v="1949-07-19T13:00:56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1.0833333333333333"/>
    <x v="4"/>
    <s v="GBP"/>
    <n v="1520575200"/>
    <n v="1521867600"/>
    <x v="458"/>
    <d v="1948-03-22T13:00:56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9382.0952380952385"/>
    <x v="1"/>
    <s v="USD"/>
    <n v="1492664400"/>
    <n v="1495515600"/>
    <x v="459"/>
    <d v="1947-05-22T13:00:56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4.9714407502131284"/>
    <x v="1"/>
    <s v="USD"/>
    <n v="1454479200"/>
    <n v="1455948000"/>
    <x v="460"/>
    <d v="1946-02-18T14:00:56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81.208695652173915"/>
    <x v="6"/>
    <s v="EUR"/>
    <n v="1281934800"/>
    <n v="1282366800"/>
    <x v="461"/>
    <d v="1940-08-19T13:00:56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54.070588235294117"/>
    <x v="1"/>
    <s v="USD"/>
    <n v="1573970400"/>
    <n v="1574575200"/>
    <x v="462"/>
    <d v="1949-11-22T14:00:56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1204.4236111111111"/>
    <x v="1"/>
    <s v="USD"/>
    <n v="1372654800"/>
    <n v="1374901200"/>
    <x v="463"/>
    <d v="1943-07-26T13:00:56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18.760130986492019"/>
    <x v="1"/>
    <s v="USD"/>
    <n v="1275886800"/>
    <n v="1278910800"/>
    <x v="464"/>
    <d v="1940-07-10T13:00:56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.947899159663866"/>
    <x v="1"/>
    <s v="USD"/>
    <n v="1561784400"/>
    <n v="1562907600"/>
    <x v="465"/>
    <d v="1949-07-10T13:00:56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213.8125"/>
    <x v="1"/>
    <s v="USD"/>
    <n v="1332392400"/>
    <n v="1332478800"/>
    <x v="466"/>
    <d v="1942-03-22T13:00:56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49.492537313432834"/>
    <x v="3"/>
    <s v="DKK"/>
    <n v="1402376400"/>
    <n v="1402722000"/>
    <x v="467"/>
    <d v="1944-06-12T13:00:56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8.5487179487179485"/>
    <x v="1"/>
    <s v="USD"/>
    <n v="1495342800"/>
    <n v="1496811600"/>
    <x v="468"/>
    <d v="1947-06-06T13:00:56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62.018518518518519"/>
    <x v="1"/>
    <s v="USD"/>
    <n v="1482213600"/>
    <n v="1482213600"/>
    <x v="469"/>
    <d v="1946-12-19T14:00:56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385.97500000000002"/>
    <x v="3"/>
    <s v="DKK"/>
    <n v="1420092000"/>
    <n v="1420264800"/>
    <x v="470"/>
    <d v="1945-01-01T14:00:56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135.99827288428324"/>
    <x v="1"/>
    <s v="USD"/>
    <n v="1458018000"/>
    <n v="1458450000"/>
    <x v="471"/>
    <d v="1946-03-19T13:00:56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1943-05-28T13:00:56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e v="#DIV/0!"/>
    <x v="1"/>
    <s v="USD"/>
    <n v="1363064400"/>
    <n v="1363237200"/>
    <x v="473"/>
    <d v="1943-03-13T13:00:56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.8357461024498885"/>
    <x v="2"/>
    <s v="AUD"/>
    <n v="1343365200"/>
    <n v="1345870800"/>
    <x v="474"/>
    <d v="1942-08-24T13:00:56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247.22043010752688"/>
    <x v="1"/>
    <s v="USD"/>
    <n v="1435726800"/>
    <n v="1437454800"/>
    <x v="72"/>
    <d v="1945-07-19T13:00:56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5.052173913043479"/>
    <x v="6"/>
    <s v="EUR"/>
    <n v="1431925200"/>
    <n v="1432011600"/>
    <x v="443"/>
    <d v="1945-05-17T13:00:56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201.56451612903226"/>
    <x v="1"/>
    <s v="USD"/>
    <n v="1362722400"/>
    <n v="1366347600"/>
    <x v="475"/>
    <d v="1943-04-18T13:00:56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480.90489913544667"/>
    <x v="1"/>
    <s v="USD"/>
    <n v="1511416800"/>
    <n v="1512885600"/>
    <x v="81"/>
    <d v="1947-12-09T14:00:56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0.33109177215189872"/>
    <x v="1"/>
    <s v="USD"/>
    <n v="1365483600"/>
    <n v="1369717200"/>
    <x v="476"/>
    <d v="1943-05-27T13:00:56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10201.052631578947"/>
    <x v="1"/>
    <s v="USD"/>
    <n v="1532840400"/>
    <n v="1534654800"/>
    <x v="192"/>
    <d v="1948-08-17T13:00:56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32.679792179382005"/>
    <x v="1"/>
    <s v="USD"/>
    <n v="1336194000"/>
    <n v="1337058000"/>
    <x v="477"/>
    <d v="1942-05-14T13:00:56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.3839427662957071"/>
    <x v="2"/>
    <s v="AUD"/>
    <n v="1527742800"/>
    <n v="1529816400"/>
    <x v="478"/>
    <d v="1948-06-22T13:00:56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270.97709923664121"/>
    <x v="1"/>
    <s v="USD"/>
    <n v="1564030800"/>
    <n v="1564894800"/>
    <x v="479"/>
    <d v="1949-08-02T13:00:56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35.02209944751381"/>
    <x v="1"/>
    <s v="USD"/>
    <n v="1404536400"/>
    <n v="1404622800"/>
    <x v="480"/>
    <d v="1944-07-04T13:00:56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13.640167364016737"/>
    <x v="1"/>
    <s v="USD"/>
    <n v="1284008400"/>
    <n v="1284181200"/>
    <x v="180"/>
    <d v="1940-09-09T13:00:56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889.2285714285714"/>
    <x v="5"/>
    <s v="CHF"/>
    <n v="1386309600"/>
    <n v="1386741600"/>
    <x v="481"/>
    <d v="1943-12-10T14:00:56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9.0852272727272734"/>
    <x v="0"/>
    <s v="CAD"/>
    <n v="1324620000"/>
    <n v="1324792800"/>
    <x v="482"/>
    <d v="1941-12-23T14:00:56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400.93233082706769"/>
    <x v="1"/>
    <s v="USD"/>
    <n v="1281070800"/>
    <n v="1284354000"/>
    <x v="194"/>
    <d v="1940-09-11T13:00:56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7.8108747044917255"/>
    <x v="1"/>
    <s v="USD"/>
    <n v="1493960400"/>
    <n v="1494392400"/>
    <x v="483"/>
    <d v="1947-05-09T13:00:56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7.9743589743589745"/>
    <x v="1"/>
    <s v="USD"/>
    <n v="1519365600"/>
    <n v="1519538400"/>
    <x v="484"/>
    <d v="1948-02-24T14:00:56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8080.2"/>
    <x v="1"/>
    <s v="USD"/>
    <n v="1420696800"/>
    <n v="1421906400"/>
    <x v="355"/>
    <d v="1945-01-20T14:00:56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.9210377890580936"/>
    <x v="1"/>
    <s v="USD"/>
    <n v="1555650000"/>
    <n v="1555909200"/>
    <x v="485"/>
    <d v="1949-04-20T13:00:56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345.65625"/>
    <x v="1"/>
    <s v="USD"/>
    <n v="1471928400"/>
    <n v="1472446800"/>
    <x v="486"/>
    <d v="1946-08-28T13:00:56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44.414634146341463"/>
    <x v="1"/>
    <s v="USD"/>
    <n v="1341291600"/>
    <n v="1342328400"/>
    <x v="487"/>
    <d v="1942-07-14T13:00:56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33"/>
    <x v="1"/>
    <s v="USD"/>
    <n v="1267682400"/>
    <n v="1268114400"/>
    <x v="488"/>
    <d v="1940-03-07T14:00:56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911.64044943820227"/>
    <x v="1"/>
    <s v="USD"/>
    <n v="1272258000"/>
    <n v="1273381200"/>
    <x v="489"/>
    <d v="1940-05-07T13:00:56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0.89338049519959573"/>
    <x v="1"/>
    <s v="USD"/>
    <n v="1290492000"/>
    <n v="1290837600"/>
    <x v="490"/>
    <d v="1940-11-25T14:00:56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205.46031746031747"/>
    <x v="1"/>
    <s v="USD"/>
    <n v="1451109600"/>
    <n v="1454306400"/>
    <x v="312"/>
    <d v="1946-01-30T14:00:56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1282.1768707482993"/>
    <x v="0"/>
    <s v="CAD"/>
    <n v="1454652000"/>
    <n v="1457762400"/>
    <x v="491"/>
    <d v="1946-03-11T14:00:56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1.1886513157894736"/>
    <x v="4"/>
    <s v="GBP"/>
    <n v="1385186400"/>
    <n v="1389074400"/>
    <x v="492"/>
    <d v="1944-01-06T14:00:56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7.1749999999999998"/>
    <x v="1"/>
    <s v="USD"/>
    <n v="1399698000"/>
    <n v="1402117200"/>
    <x v="493"/>
    <d v="1944-06-05T13:00:56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10703.111111111111"/>
    <x v="1"/>
    <s v="USD"/>
    <n v="1283230800"/>
    <n v="1284440400"/>
    <x v="494"/>
    <d v="1940-09-12T13:00:56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99.965246636771298"/>
    <x v="5"/>
    <s v="CHF"/>
    <n v="1384149600"/>
    <n v="1388988000"/>
    <x v="495"/>
    <d v="1944-01-05T14:00:56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2.2104395604395606"/>
    <x v="0"/>
    <s v="CAD"/>
    <n v="1516860000"/>
    <n v="1516946400"/>
    <x v="496"/>
    <d v="1948-01-25T14:00:56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1461"/>
    <x v="4"/>
    <s v="GBP"/>
    <n v="1374642000"/>
    <n v="1377752400"/>
    <x v="497"/>
    <d v="1943-08-28T13:00:56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6.0347159603246165"/>
    <x v="1"/>
    <s v="USD"/>
    <n v="1534482000"/>
    <n v="1534568400"/>
    <x v="498"/>
    <d v="1948-08-16T13:00:56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51.5761316872428"/>
    <x v="6"/>
    <s v="EUR"/>
    <n v="1528434000"/>
    <n v="1528606800"/>
    <x v="499"/>
    <d v="1948-06-08T13:00:56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72.757425742574256"/>
    <x v="6"/>
    <s v="EUR"/>
    <n v="1282626000"/>
    <n v="1284872400"/>
    <x v="500"/>
    <d v="1940-09-17T13:00:56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706.67857142857144"/>
    <x v="3"/>
    <s v="DKK"/>
    <n v="1535605200"/>
    <n v="1537592400"/>
    <x v="501"/>
    <d v="1948-09-20T13:00:56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54.2148288973384"/>
    <x v="1"/>
    <s v="USD"/>
    <n v="1379826000"/>
    <n v="1381208400"/>
    <x v="502"/>
    <d v="1943-10-07T13:00:56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5.4938271604938276"/>
    <x v="1"/>
    <s v="USD"/>
    <n v="1561957200"/>
    <n v="1562475600"/>
    <x v="503"/>
    <d v="1949-07-05T13:00:56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183.07792207792207"/>
    <x v="1"/>
    <s v="USD"/>
    <n v="1525496400"/>
    <n v="1527397200"/>
    <x v="504"/>
    <d v="1948-05-25T13:00:56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74.43724696356276"/>
    <x v="6"/>
    <s v="EUR"/>
    <n v="1433912400"/>
    <n v="1436158800"/>
    <x v="505"/>
    <d v="1945-07-04T13:00:56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4.8860759493670889"/>
    <x v="4"/>
    <s v="GBP"/>
    <n v="1453442400"/>
    <n v="1456034400"/>
    <x v="506"/>
    <d v="1946-02-19T14:00:56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282.9387755102041"/>
    <x v="1"/>
    <s v="USD"/>
    <n v="1378875600"/>
    <n v="1380171600"/>
    <x v="507"/>
    <d v="1943-09-25T13:00:56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43.011111111111113"/>
    <x v="1"/>
    <s v="USD"/>
    <n v="1452232800"/>
    <n v="1453356000"/>
    <x v="508"/>
    <d v="1946-01-19T14:00:56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1953.6785714285713"/>
    <x v="1"/>
    <s v="USD"/>
    <n v="1577253600"/>
    <n v="1578981600"/>
    <x v="509"/>
    <d v="1950-01-12T14:00:56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2.553903345724907"/>
    <x v="1"/>
    <s v="USD"/>
    <n v="1537160400"/>
    <n v="1537419600"/>
    <x v="510"/>
    <d v="1948-09-18T13:00:56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143.14772727272728"/>
    <x v="1"/>
    <s v="USD"/>
    <n v="1422165600"/>
    <n v="1423202400"/>
    <x v="511"/>
    <d v="1945-02-04T14:00:56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1147.9102564102564"/>
    <x v="1"/>
    <s v="USD"/>
    <n v="1459486800"/>
    <n v="1460610000"/>
    <x v="512"/>
    <d v="1946-04-13T13:00:56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28.088107202680067"/>
    <x v="1"/>
    <s v="USD"/>
    <n v="1369717200"/>
    <n v="1370494800"/>
    <x v="513"/>
    <d v="1943-06-05T13:00:56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5.2493438320209973E-3"/>
    <x v="5"/>
    <s v="CHF"/>
    <n v="1330495200"/>
    <n v="1332306000"/>
    <x v="514"/>
    <d v="1942-03-20T13:00:56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105598"/>
    <x v="2"/>
    <s v="AUD"/>
    <n v="1419055200"/>
    <n v="1422511200"/>
    <x v="515"/>
    <d v="1945-01-27T14:00:56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3.1903562432529688"/>
    <x v="1"/>
    <s v="USD"/>
    <n v="1480140000"/>
    <n v="1480312800"/>
    <x v="516"/>
    <d v="1946-11-27T14:00:56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815.45652173913038"/>
    <x v="1"/>
    <s v="USD"/>
    <n v="1293948000"/>
    <n v="1294034400"/>
    <x v="517"/>
    <d v="1941-01-01T14:00:56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14.01556420233463"/>
    <x v="0"/>
    <s v="CAD"/>
    <n v="1482127200"/>
    <n v="1482645600"/>
    <x v="518"/>
    <d v="1946-12-24T14:00:56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25.431407942238266"/>
    <x v="3"/>
    <s v="DKK"/>
    <n v="1396414800"/>
    <n v="1399093200"/>
    <x v="519"/>
    <d v="1944-05-01T13:00:56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92.348148148148155"/>
    <x v="1"/>
    <s v="USD"/>
    <n v="1315285200"/>
    <n v="1315890000"/>
    <x v="520"/>
    <d v="1941-09-11T13:00:56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98.032786885245898"/>
    <x v="1"/>
    <s v="USD"/>
    <n v="1443762000"/>
    <n v="1444021200"/>
    <x v="521"/>
    <d v="1945-10-03T13:00:56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36.04524886877828"/>
    <x v="1"/>
    <s v="USD"/>
    <n v="1456293600"/>
    <n v="1460005200"/>
    <x v="522"/>
    <d v="1946-04-06T13:00:56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843.81746031746036"/>
    <x v="1"/>
    <s v="USD"/>
    <n v="1470114000"/>
    <n v="1470718800"/>
    <x v="523"/>
    <d v="1946-08-08T13:00:56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155.412915851272"/>
    <x v="1"/>
    <s v="USD"/>
    <n v="1321596000"/>
    <n v="1325052000"/>
    <x v="524"/>
    <d v="1941-12-26T14:00:56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3.4910292728989614"/>
    <x v="5"/>
    <s v="CHF"/>
    <n v="1318827600"/>
    <n v="1319000400"/>
    <x v="525"/>
    <d v="1941-10-17T13:00:56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6.4090909090909092"/>
    <x v="5"/>
    <s v="CHF"/>
    <n v="1552366800"/>
    <n v="1552539600"/>
    <x v="188"/>
    <d v="1949-03-12T13:00:56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196.42307692307693"/>
    <x v="2"/>
    <s v="AUD"/>
    <n v="1542088800"/>
    <n v="1543816800"/>
    <x v="526"/>
    <d v="1948-12-01T14:00:56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1663.4470588235295"/>
    <x v="1"/>
    <s v="USD"/>
    <n v="1426395600"/>
    <n v="1427086800"/>
    <x v="527"/>
    <d v="1945-03-21T13:00:56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108.47262569832402"/>
    <x v="1"/>
    <s v="USD"/>
    <n v="1321336800"/>
    <n v="1323064800"/>
    <x v="528"/>
    <d v="1941-12-03T14:00:56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.1468298109010011"/>
    <x v="1"/>
    <s v="USD"/>
    <n v="1456293600"/>
    <n v="1458277200"/>
    <x v="522"/>
    <d v="1946-03-17T13:00:56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401.75675675675677"/>
    <x v="1"/>
    <s v="USD"/>
    <n v="1404968400"/>
    <n v="1405141200"/>
    <x v="529"/>
    <d v="1944-07-10T13:00:56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552"/>
    <x v="1"/>
    <s v="USD"/>
    <n v="1279170000"/>
    <n v="1283058000"/>
    <x v="530"/>
    <d v="1940-08-27T13:00:56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9.2094594594594597"/>
    <x v="6"/>
    <s v="EUR"/>
    <n v="1294725600"/>
    <n v="1295762400"/>
    <x v="531"/>
    <d v="1941-01-21T14:00:56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161.90831918505941"/>
    <x v="1"/>
    <s v="USD"/>
    <n v="1419055200"/>
    <n v="1419573600"/>
    <x v="515"/>
    <d v="1944-12-24T14:00:56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1.2091743119266054"/>
    <x v="6"/>
    <s v="EUR"/>
    <n v="1434690000"/>
    <n v="1438750800"/>
    <x v="532"/>
    <d v="1945-08-03T13:00:56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139.88571428571427"/>
    <x v="1"/>
    <s v="USD"/>
    <n v="1443416400"/>
    <n v="1444798800"/>
    <x v="533"/>
    <d v="1945-10-12T13:00:56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79.744680851063833"/>
    <x v="1"/>
    <s v="USD"/>
    <n v="1399006800"/>
    <n v="1399179600"/>
    <x v="409"/>
    <d v="1944-05-02T13:00:56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33.223333333333336"/>
    <x v="1"/>
    <s v="USD"/>
    <n v="1575698400"/>
    <n v="1576562400"/>
    <x v="534"/>
    <d v="1949-12-15T14:00:56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364.03472222222223"/>
    <x v="1"/>
    <s v="USD"/>
    <n v="1400562000"/>
    <n v="1400821200"/>
    <x v="53"/>
    <d v="1944-05-21T13:00:56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11.286738351254479"/>
    <x v="1"/>
    <s v="USD"/>
    <n v="1509512400"/>
    <n v="1510984800"/>
    <x v="535"/>
    <d v="1947-11-17T14:00:56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24.15625"/>
    <x v="1"/>
    <s v="USD"/>
    <n v="1299823200"/>
    <n v="1302066000"/>
    <x v="536"/>
    <d v="1941-04-04T13:00:56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436.97297297297297"/>
    <x v="1"/>
    <s v="USD"/>
    <n v="1322719200"/>
    <n v="1322978400"/>
    <x v="537"/>
    <d v="1941-12-02T14:00:56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25.587755102040816"/>
    <x v="1"/>
    <s v="USD"/>
    <n v="1312693200"/>
    <n v="1313730000"/>
    <x v="538"/>
    <d v="1941-08-17T13:00:56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1719.2873563218391"/>
    <x v="1"/>
    <s v="USD"/>
    <n v="1393394400"/>
    <n v="1394085600"/>
    <x v="539"/>
    <d v="1944-03-04T14:00:56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1.2326700898587932"/>
    <x v="1"/>
    <s v="USD"/>
    <n v="1304053200"/>
    <n v="1305349200"/>
    <x v="540"/>
    <d v="1941-05-12T13:00:56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63.816901408450704"/>
    <x v="1"/>
    <s v="USD"/>
    <n v="1433912400"/>
    <n v="1434344400"/>
    <x v="505"/>
    <d v="1945-06-13T13:00:56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1450.8095238095239"/>
    <x v="1"/>
    <s v="USD"/>
    <n v="1329717600"/>
    <n v="1331186400"/>
    <x v="541"/>
    <d v="1942-03-07T14:00:56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113.59185918591859"/>
    <x v="1"/>
    <s v="USD"/>
    <n v="1335330000"/>
    <n v="1336539600"/>
    <x v="542"/>
    <d v="1942-05-08T13:00:56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8.0998140111593298"/>
    <x v="1"/>
    <s v="USD"/>
    <n v="1268888400"/>
    <n v="1269752400"/>
    <x v="543"/>
    <d v="1940-03-26T13:00:56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48.926470588235297"/>
    <x v="1"/>
    <s v="USD"/>
    <n v="1289973600"/>
    <n v="1291615200"/>
    <x v="544"/>
    <d v="1940-12-04T14:00:56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52.707692307692305"/>
    <x v="0"/>
    <s v="CAD"/>
    <n v="1547877600"/>
    <n v="1552366800"/>
    <x v="35"/>
    <d v="1949-03-10T13:00:56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798.18589743589746"/>
    <x v="4"/>
    <s v="GBP"/>
    <n v="1269493200"/>
    <n v="1272171600"/>
    <x v="152"/>
    <d v="1940-04-23T13:00:56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3.7375730994152048"/>
    <x v="1"/>
    <s v="USD"/>
    <n v="1436072400"/>
    <n v="1436677200"/>
    <x v="545"/>
    <d v="1945-07-10T13:00:56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57.098039215686278"/>
    <x v="2"/>
    <s v="AUD"/>
    <n v="1419141600"/>
    <n v="1420092000"/>
    <x v="546"/>
    <d v="1944-12-30T14:00:56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72.395348837209298"/>
    <x v="1"/>
    <s v="USD"/>
    <n v="1279083600"/>
    <n v="1279947600"/>
    <x v="547"/>
    <d v="1940-07-22T13:00:56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198.4607843137255"/>
    <x v="1"/>
    <s v="USD"/>
    <n v="1401426000"/>
    <n v="1402203600"/>
    <x v="548"/>
    <d v="1944-06-06T13:00:56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744.22134387351775"/>
    <x v="1"/>
    <s v="USD"/>
    <n v="1395810000"/>
    <n v="1396933200"/>
    <x v="549"/>
    <d v="1944-04-06T13:00:56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2.7875686470294556"/>
    <x v="1"/>
    <s v="USD"/>
    <n v="1467003600"/>
    <n v="1467262800"/>
    <x v="550"/>
    <d v="1946-06-29T13:00:56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933.72611464968156"/>
    <x v="1"/>
    <s v="USD"/>
    <n v="1268715600"/>
    <n v="1270530000"/>
    <x v="551"/>
    <d v="1940-04-04T13:00:56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.834254143646409"/>
    <x v="1"/>
    <s v="USD"/>
    <n v="1457157600"/>
    <n v="1457762400"/>
    <x v="552"/>
    <d v="1946-03-11T14:00:56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813"/>
    <x v="1"/>
    <s v="USD"/>
    <n v="1573970400"/>
    <n v="1575525600"/>
    <x v="462"/>
    <d v="1949-12-03T14:00:56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80.378427787934186"/>
    <x v="6"/>
    <s v="EUR"/>
    <n v="1276578000"/>
    <n v="1279083600"/>
    <x v="553"/>
    <d v="1940-07-12T13:00:56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2.1220423412204235"/>
    <x v="3"/>
    <s v="DKK"/>
    <n v="1423720800"/>
    <n v="1424412000"/>
    <x v="554"/>
    <d v="1945-02-18T14:00:56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6.097560975609756E-2"/>
    <x v="4"/>
    <s v="GBP"/>
    <n v="1375160400"/>
    <n v="1376197200"/>
    <x v="555"/>
    <d v="1943-08-10T13:00:56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13018"/>
    <x v="1"/>
    <s v="USD"/>
    <n v="1401426000"/>
    <n v="1402894800"/>
    <x v="548"/>
    <d v="1944-06-14T13:00:56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469.97938144329896"/>
    <x v="1"/>
    <s v="USD"/>
    <n v="1433480400"/>
    <n v="1434430800"/>
    <x v="62"/>
    <d v="1945-06-14T13:00:56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5.5631578947368423"/>
    <x v="1"/>
    <s v="USD"/>
    <n v="1555563600"/>
    <n v="1557896400"/>
    <x v="556"/>
    <d v="1949-05-13T13:00:56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1484.686274509804"/>
    <x v="1"/>
    <s v="USD"/>
    <n v="1295676000"/>
    <n v="1297490400"/>
    <x v="557"/>
    <d v="1941-02-10T14:00:56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2.1624081204060204"/>
    <x v="1"/>
    <s v="USD"/>
    <n v="1443848400"/>
    <n v="1447394400"/>
    <x v="27"/>
    <d v="1945-11-11T14:00:56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59.859813084112147"/>
    <x v="4"/>
    <s v="GBP"/>
    <n v="1457330400"/>
    <n v="1458277200"/>
    <x v="558"/>
    <d v="1946-03-17T13:00:56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1129.16875"/>
    <x v="1"/>
    <s v="USD"/>
    <n v="1395550800"/>
    <n v="1395723600"/>
    <x v="559"/>
    <d v="1944-03-23T13:00:56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4.9663677130044839"/>
    <x v="1"/>
    <s v="USD"/>
    <n v="1551852000"/>
    <n v="1552197600"/>
    <x v="426"/>
    <d v="1949-03-08T14:00:56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38.107594936708864"/>
    <x v="1"/>
    <s v="USD"/>
    <n v="1547618400"/>
    <n v="1549087200"/>
    <x v="560"/>
    <d v="1949-01-31T14:00:5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1532.9572649572649"/>
    <x v="1"/>
    <s v="USD"/>
    <n v="1355637600"/>
    <n v="1356847200"/>
    <x v="561"/>
    <d v="1942-12-29T14:00:56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0.17733374960974088"/>
    <x v="1"/>
    <s v="USD"/>
    <n v="1374728400"/>
    <n v="1375765200"/>
    <x v="562"/>
    <d v="1943-08-05T13:00:56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576.33333333333337"/>
    <x v="1"/>
    <s v="USD"/>
    <n v="1287810000"/>
    <n v="1289800800"/>
    <x v="563"/>
    <d v="1940-11-13T14:00:56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9.96875"/>
    <x v="0"/>
    <s v="CAD"/>
    <n v="1503723600"/>
    <n v="1504501200"/>
    <x v="564"/>
    <d v="1947-09-03T13:00:56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1584.8076923076924"/>
    <x v="1"/>
    <s v="USD"/>
    <n v="1484114400"/>
    <n v="1485669600"/>
    <x v="565"/>
    <d v="1947-01-28T14:00:56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20.038727524204702"/>
    <x v="6"/>
    <s v="EUR"/>
    <n v="1461906000"/>
    <n v="1462770000"/>
    <x v="566"/>
    <d v="1946-05-08T13:00:56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71.347058823529409"/>
    <x v="4"/>
    <s v="GBP"/>
    <n v="1379653200"/>
    <n v="1379739600"/>
    <x v="567"/>
    <d v="1943-09-20T13:00:56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14.6890756302521"/>
    <x v="1"/>
    <s v="USD"/>
    <n v="1401858000"/>
    <n v="1402722000"/>
    <x v="568"/>
    <d v="1944-06-12T13:00:56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1764.3090909090909"/>
    <x v="1"/>
    <s v="USD"/>
    <n v="1367470800"/>
    <n v="1369285200"/>
    <x v="569"/>
    <d v="1943-05-22T13:00:56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46.541736227045078"/>
    <x v="1"/>
    <s v="USD"/>
    <n v="1304658000"/>
    <n v="1304744400"/>
    <x v="570"/>
    <d v="1941-05-05T13:00:56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17.785493827160494"/>
    <x v="2"/>
    <s v="AUD"/>
    <n v="1467954000"/>
    <n v="1468299600"/>
    <x v="571"/>
    <d v="1946-07-11T13:00:56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1239.6015625"/>
    <x v="1"/>
    <s v="USD"/>
    <n v="1473742800"/>
    <n v="1474174800"/>
    <x v="572"/>
    <d v="1946-09-17T13:00:56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2.7593283582089554"/>
    <x v="1"/>
    <s v="USD"/>
    <n v="1523768400"/>
    <n v="1526014800"/>
    <x v="573"/>
    <d v="1948-05-09T13:00:56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2356.34375"/>
    <x v="4"/>
    <s v="GBP"/>
    <n v="1437022800"/>
    <n v="1437454800"/>
    <x v="574"/>
    <d v="1945-07-19T13:00:56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5.2911251392499068"/>
    <x v="1"/>
    <s v="USD"/>
    <n v="1422165600"/>
    <n v="1422684000"/>
    <x v="511"/>
    <d v="1945-01-29T14:00:56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13.43287037037037"/>
    <x v="1"/>
    <s v="USD"/>
    <n v="1580104800"/>
    <n v="1581314400"/>
    <x v="575"/>
    <d v="1950-02-08T14:00:56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212.98387096774192"/>
    <x v="1"/>
    <s v="USD"/>
    <n v="1285650000"/>
    <n v="1286427600"/>
    <x v="576"/>
    <d v="1940-10-05T13:00:56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58.772486772486772"/>
    <x v="4"/>
    <s v="GBP"/>
    <n v="1276664400"/>
    <n v="1278738000"/>
    <x v="577"/>
    <d v="1940-07-08T13:00:56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18.727272727272727"/>
    <x v="1"/>
    <s v="USD"/>
    <n v="1286168400"/>
    <n v="1286427600"/>
    <x v="578"/>
    <d v="1940-10-05T13:00:56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577.875"/>
    <x v="1"/>
    <s v="USD"/>
    <n v="1467781200"/>
    <n v="1467954000"/>
    <x v="579"/>
    <d v="1946-07-07T13:00:56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7.9640000000000004"/>
    <x v="1"/>
    <s v="USD"/>
    <n v="1556686800"/>
    <n v="1557637200"/>
    <x v="580"/>
    <d v="1949-05-10T13:00:56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2112.1379310344828"/>
    <x v="1"/>
    <s v="USD"/>
    <n v="1553576400"/>
    <n v="1553922000"/>
    <x v="581"/>
    <d v="1949-03-28T13:00:56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0.088801828272935"/>
    <x v="1"/>
    <s v="USD"/>
    <n v="1414904400"/>
    <n v="1416463200"/>
    <x v="582"/>
    <d v="1944-11-18T14:00:56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20.032374100719423"/>
    <x v="1"/>
    <s v="USD"/>
    <n v="1446876000"/>
    <n v="1447221600"/>
    <x v="336"/>
    <d v="1945-11-09T14:00:56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884.03809523809525"/>
    <x v="1"/>
    <s v="USD"/>
    <n v="1490418000"/>
    <n v="1491627600"/>
    <x v="583"/>
    <d v="1947-04-07T13:00:56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95.651387213510247"/>
    <x v="1"/>
    <s v="USD"/>
    <n v="1360389600"/>
    <n v="1363150800"/>
    <x v="584"/>
    <d v="1943-03-12T13:00:56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56.306707855251545"/>
    <x v="3"/>
    <s v="DKK"/>
    <n v="1326866400"/>
    <n v="1330754400"/>
    <x v="585"/>
    <d v="1942-03-02T14:00:56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2.5921658986175116"/>
    <x v="1"/>
    <s v="USD"/>
    <n v="1479103200"/>
    <n v="1479794400"/>
    <x v="586"/>
    <d v="1946-11-21T14:00:56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143.35384615384615"/>
    <x v="1"/>
    <s v="USD"/>
    <n v="1280206800"/>
    <n v="1281243600"/>
    <x v="587"/>
    <d v="1940-08-06T13:00:56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51.404255319148938"/>
    <x v="1"/>
    <s v="USD"/>
    <n v="1532754000"/>
    <n v="1532754000"/>
    <x v="588"/>
    <d v="1948-07-26T13:00:56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439.31111111111113"/>
    <x v="1"/>
    <s v="USD"/>
    <n v="1453096800"/>
    <n v="1453356000"/>
    <x v="589"/>
    <d v="1946-01-19T14:00:56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43.879377431906612"/>
    <x v="5"/>
    <s v="CHF"/>
    <n v="1487570400"/>
    <n v="1489986000"/>
    <x v="590"/>
    <d v="1947-03-19T13:00:56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68.979381443298962"/>
    <x v="0"/>
    <s v="CAD"/>
    <n v="1545026400"/>
    <n v="1545804000"/>
    <x v="591"/>
    <d v="1948-12-24T14:00:56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255.70542635658916"/>
    <x v="1"/>
    <s v="USD"/>
    <n v="1488348000"/>
    <n v="1489899600"/>
    <x v="592"/>
    <d v="1947-03-18T13:00:56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18.624"/>
    <x v="0"/>
    <s v="CAD"/>
    <n v="1545112800"/>
    <n v="1546495200"/>
    <x v="593"/>
    <d v="1949-01-01T14:00:56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60.957308743169399"/>
    <x v="1"/>
    <s v="USD"/>
    <n v="1537938000"/>
    <n v="1539752400"/>
    <x v="594"/>
    <d v="1948-10-15T13:00:56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18.617841175218224"/>
    <x v="1"/>
    <s v="USD"/>
    <n v="1363150800"/>
    <n v="1364101200"/>
    <x v="595"/>
    <d v="1943-03-23T13:00:56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0.63910806174957113"/>
    <x v="1"/>
    <s v="USD"/>
    <n v="1523250000"/>
    <n v="1525323600"/>
    <x v="596"/>
    <d v="1948-05-01T13:00:56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3454.1111111111113"/>
    <x v="1"/>
    <s v="USD"/>
    <n v="1499317200"/>
    <n v="1500872400"/>
    <x v="597"/>
    <d v="1947-07-23T13:00:56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81.608575380359611"/>
    <x v="5"/>
    <s v="CHF"/>
    <n v="1287550800"/>
    <n v="1288501200"/>
    <x v="598"/>
    <d v="1940-10-29T13:00:56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3.3222591362126247E-3"/>
    <x v="1"/>
    <s v="USD"/>
    <n v="1404795600"/>
    <n v="1407128400"/>
    <x v="599"/>
    <d v="1944-08-02T13:00:56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174039"/>
    <x v="6"/>
    <s v="EUR"/>
    <n v="1393048800"/>
    <n v="1394344800"/>
    <x v="600"/>
    <d v="1944-03-07T14:00:56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.2792140641158221"/>
    <x v="1"/>
    <s v="USD"/>
    <n v="1470373200"/>
    <n v="1474088400"/>
    <x v="601"/>
    <d v="1946-09-16T13:00:56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34.310513447432761"/>
    <x v="1"/>
    <s v="USD"/>
    <n v="1460091600"/>
    <n v="1460264400"/>
    <x v="602"/>
    <d v="1946-04-09T13:00:56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760.41025641025647"/>
    <x v="1"/>
    <s v="USD"/>
    <n v="1440392400"/>
    <n v="1440824400"/>
    <x v="335"/>
    <d v="1945-08-27T13:00:56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4.3806366047745362"/>
    <x v="1"/>
    <s v="USD"/>
    <n v="1488434400"/>
    <n v="1489554000"/>
    <x v="603"/>
    <d v="1947-03-14T13:00:56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188.93560606060606"/>
    <x v="2"/>
    <s v="AUD"/>
    <n v="1514440800"/>
    <n v="1514872800"/>
    <x v="604"/>
    <d v="1948-01-01T14:00:56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1.6349206349206349"/>
    <x v="1"/>
    <s v="USD"/>
    <n v="1514354400"/>
    <n v="1515736800"/>
    <x v="605"/>
    <d v="1948-01-11T14:00:56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2256.7142857142858"/>
    <x v="1"/>
    <s v="USD"/>
    <n v="1440910800"/>
    <n v="1442898000"/>
    <x v="606"/>
    <d v="1945-09-20T13:00:56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146.17948717948718"/>
    <x v="4"/>
    <s v="GBP"/>
    <n v="1296108000"/>
    <n v="1296194400"/>
    <x v="65"/>
    <d v="1941-01-26T14:00:56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.9173333333333336"/>
    <x v="1"/>
    <s v="USD"/>
    <n v="1440133200"/>
    <n v="1440910800"/>
    <x v="607"/>
    <d v="1945-08-28T13:00:56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51.58441558441564"/>
    <x v="3"/>
    <s v="DKK"/>
    <n v="1332910800"/>
    <n v="1335502800"/>
    <x v="608"/>
    <d v="1942-04-26T13:00:56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11.843085106382979"/>
    <x v="1"/>
    <s v="USD"/>
    <n v="1544335200"/>
    <n v="1544680800"/>
    <x v="609"/>
    <d v="1948-12-11T14:00:56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58.961832061068705"/>
    <x v="1"/>
    <s v="USD"/>
    <n v="1286427600"/>
    <n v="1288414800"/>
    <x v="610"/>
    <d v="1940-10-28T13:00:56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305.41379310344826"/>
    <x v="1"/>
    <s v="USD"/>
    <n v="1329717600"/>
    <n v="1330581600"/>
    <x v="541"/>
    <d v="1942-02-28T14:00:56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11.494825964252117"/>
    <x v="1"/>
    <s v="USD"/>
    <n v="1310187600"/>
    <n v="1311397200"/>
    <x v="611"/>
    <d v="1941-07-21T13:00:56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.2977941176470589"/>
    <x v="1"/>
    <s v="USD"/>
    <n v="1377838800"/>
    <n v="1378357200"/>
    <x v="612"/>
    <d v="1943-09-04T13:00:56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486.2"/>
    <x v="1"/>
    <s v="USD"/>
    <n v="1410325200"/>
    <n v="1411102800"/>
    <x v="613"/>
    <d v="1944-09-17T13:00:56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13.348448687350835"/>
    <x v="1"/>
    <s v="USD"/>
    <n v="1343797200"/>
    <n v="1344834000"/>
    <x v="614"/>
    <d v="1942-08-12T13:00:56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2302.8947368421054"/>
    <x v="6"/>
    <s v="EUR"/>
    <n v="1498453200"/>
    <n v="1499230800"/>
    <x v="615"/>
    <d v="1947-07-04T13:00:56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46.856878470080197"/>
    <x v="1"/>
    <s v="USD"/>
    <n v="1456380000"/>
    <n v="1457416800"/>
    <x v="90"/>
    <d v="1946-03-07T14:00:56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08.19891008174388"/>
    <x v="1"/>
    <s v="USD"/>
    <n v="1280552400"/>
    <n v="1280898000"/>
    <x v="616"/>
    <d v="1940-08-02T13:00:56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103.15843429636533"/>
    <x v="2"/>
    <s v="AUD"/>
    <n v="1521608400"/>
    <n v="1522472400"/>
    <x v="617"/>
    <d v="1948-03-29T13:00:56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0.55216802168021684"/>
    <x v="6"/>
    <s v="EUR"/>
    <n v="1460696400"/>
    <n v="1462510800"/>
    <x v="618"/>
    <d v="1946-05-05T13:00:56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987.06896551724139"/>
    <x v="1"/>
    <s v="USD"/>
    <n v="1313730000"/>
    <n v="1317790800"/>
    <x v="619"/>
    <d v="1941-10-03T13:00:56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9.7939244663382592"/>
    <x v="1"/>
    <s v="USD"/>
    <n v="1568178000"/>
    <n v="1568782800"/>
    <x v="620"/>
    <d v="1949-09-16T13:00:56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357.1419939577039"/>
    <x v="1"/>
    <s v="USD"/>
    <n v="1348635600"/>
    <n v="1349413200"/>
    <x v="621"/>
    <d v="1942-10-04T13:00:56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.7880341880341879"/>
    <x v="1"/>
    <s v="USD"/>
    <n v="1468126800"/>
    <n v="1472446800"/>
    <x v="622"/>
    <d v="1946-08-28T13:00:56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161.07207207207207"/>
    <x v="1"/>
    <s v="USD"/>
    <n v="1547877600"/>
    <n v="1548050400"/>
    <x v="35"/>
    <d v="1949-01-19T14:00:56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67.493023255813952"/>
    <x v="1"/>
    <s v="USD"/>
    <n v="1571374800"/>
    <n v="1571806800"/>
    <x v="623"/>
    <d v="1949-10-21T13:00:56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390.69421487603307"/>
    <x v="1"/>
    <s v="USD"/>
    <n v="1576303200"/>
    <n v="1576476000"/>
    <x v="624"/>
    <d v="1949-12-14T14:00:56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53.819627749576988"/>
    <x v="1"/>
    <s v="USD"/>
    <n v="1324447200"/>
    <n v="1324965600"/>
    <x v="625"/>
    <d v="1941-12-25T14:00:56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4.8937839468919737"/>
    <x v="1"/>
    <s v="USD"/>
    <n v="1386741600"/>
    <n v="1387519200"/>
    <x v="626"/>
    <d v="1943-12-19T14:00:56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80.038834951456309"/>
    <x v="1"/>
    <s v="USD"/>
    <n v="1537074000"/>
    <n v="1537246800"/>
    <x v="627"/>
    <d v="1948-09-16T13:00:56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51.700680272108841"/>
    <x v="0"/>
    <s v="CAD"/>
    <n v="1277787600"/>
    <n v="1279515600"/>
    <x v="628"/>
    <d v="1940-07-17T13:00:56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859.1"/>
    <x v="0"/>
    <s v="CAD"/>
    <n v="1440306000"/>
    <n v="1442379600"/>
    <x v="629"/>
    <d v="1945-09-14T13:00:56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5.530237580993521"/>
    <x v="1"/>
    <s v="USD"/>
    <n v="1522126800"/>
    <n v="1523077200"/>
    <x v="630"/>
    <d v="1948-04-05T13:00:56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104.32835820895522"/>
    <x v="1"/>
    <s v="USD"/>
    <n v="1489298400"/>
    <n v="1489554000"/>
    <x v="631"/>
    <d v="1947-03-14T13:00:56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46.278810408921935"/>
    <x v="1"/>
    <s v="USD"/>
    <n v="1547100000"/>
    <n v="1548482400"/>
    <x v="632"/>
    <d v="1949-01-24T14:00:56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41.988571428571426"/>
    <x v="1"/>
    <s v="USD"/>
    <n v="1383022800"/>
    <n v="1384063200"/>
    <x v="633"/>
    <d v="1943-11-09T14:00:56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118.23188405797102"/>
    <x v="1"/>
    <s v="USD"/>
    <n v="1322373600"/>
    <n v="1322892000"/>
    <x v="634"/>
    <d v="1941-12-01T14:00:56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7.468421052631577"/>
    <x v="1"/>
    <s v="USD"/>
    <n v="1349240400"/>
    <n v="1350709200"/>
    <x v="635"/>
    <d v="1942-10-19T13:00:56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22.945147679324894"/>
    <x v="4"/>
    <s v="GBP"/>
    <n v="1562648400"/>
    <n v="1564203600"/>
    <x v="636"/>
    <d v="1949-07-25T13:00:56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1498.6493506493507"/>
    <x v="1"/>
    <s v="USD"/>
    <n v="1508216400"/>
    <n v="1509685200"/>
    <x v="637"/>
    <d v="1947-11-02T13:00:56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4.3798627002288333"/>
    <x v="1"/>
    <s v="USD"/>
    <n v="1511762400"/>
    <n v="1514959200"/>
    <x v="638"/>
    <d v="1948-01-02T14:00:56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155.97468354430379"/>
    <x v="6"/>
    <s v="EUR"/>
    <n v="1447480800"/>
    <n v="1448863200"/>
    <x v="639"/>
    <d v="1945-11-28T14:00:56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494.32653061224488"/>
    <x v="1"/>
    <s v="USD"/>
    <n v="1429506000"/>
    <n v="1429592400"/>
    <x v="640"/>
    <d v="1945-04-19T13:00:56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21.55230596175477"/>
    <x v="1"/>
    <s v="USD"/>
    <n v="1522472400"/>
    <n v="1522645200"/>
    <x v="641"/>
    <d v="1948-03-31T13:00:56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25.77888965044551"/>
    <x v="0"/>
    <s v="CAD"/>
    <n v="1322114400"/>
    <n v="1323324000"/>
    <x v="642"/>
    <d v="1941-12-06T14:00:56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2.1586588316626338"/>
    <x v="1"/>
    <s v="USD"/>
    <n v="1561438800"/>
    <n v="1561525200"/>
    <x v="230"/>
    <d v="1949-06-24T13:00:56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5.3571428571428568E-2"/>
    <x v="1"/>
    <s v="USD"/>
    <n v="1264399200"/>
    <n v="1265695200"/>
    <x v="67"/>
    <d v="1940-02-08T14:00:56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91014"/>
    <x v="1"/>
    <s v="USD"/>
    <n v="1301202000"/>
    <n v="1301806800"/>
    <x v="643"/>
    <d v="1941-04-01T13:00:56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.7439024390243905"/>
    <x v="1"/>
    <s v="USD"/>
    <n v="1374469200"/>
    <n v="1374901200"/>
    <x v="644"/>
    <d v="1943-07-26T13:00:56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2382.265060240964"/>
    <x v="1"/>
    <s v="USD"/>
    <n v="1334984400"/>
    <n v="1336453200"/>
    <x v="645"/>
    <d v="1942-05-07T13:00:56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5.2414131501472028"/>
    <x v="1"/>
    <s v="USD"/>
    <n v="1467608400"/>
    <n v="1468904400"/>
    <x v="646"/>
    <d v="1946-07-18T13:00:56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1448.6896551724137"/>
    <x v="4"/>
    <s v="GBP"/>
    <n v="1386741600"/>
    <n v="1387087200"/>
    <x v="626"/>
    <d v="1943-12-14T14:00:56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68.437530864197527"/>
    <x v="2"/>
    <s v="AUD"/>
    <n v="1546754400"/>
    <n v="1547445600"/>
    <x v="647"/>
    <d v="1949-01-12T14:00:56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8.6089219330855027"/>
    <x v="1"/>
    <s v="USD"/>
    <n v="1544248800"/>
    <n v="1547359200"/>
    <x v="159"/>
    <d v="1949-01-11T14:00:56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71.547619047619051"/>
    <x v="5"/>
    <s v="CHF"/>
    <n v="1495429200"/>
    <n v="1496293200"/>
    <x v="648"/>
    <d v="1947-05-31T13:00:56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101.85401459854015"/>
    <x v="6"/>
    <s v="EUR"/>
    <n v="1334811600"/>
    <n v="1335416400"/>
    <x v="267"/>
    <d v="1942-04-25T13:00:56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34.182795698924728"/>
    <x v="1"/>
    <s v="USD"/>
    <n v="1531544400"/>
    <n v="1532149200"/>
    <x v="649"/>
    <d v="1948-07-19T13:00:56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10.08"/>
    <x v="6"/>
    <s v="EUR"/>
    <n v="1453615200"/>
    <n v="1453788000"/>
    <x v="248"/>
    <d v="1946-01-24T14:00:56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1051.7857142857142"/>
    <x v="1"/>
    <s v="USD"/>
    <n v="1467954000"/>
    <n v="1471496400"/>
    <x v="571"/>
    <d v="1946-08-17T13:00:56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55.316831683168317"/>
    <x v="1"/>
    <s v="USD"/>
    <n v="1471842000"/>
    <n v="1472878800"/>
    <x v="650"/>
    <d v="1946-09-02T13:00:56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767.3398058252428"/>
    <x v="1"/>
    <s v="USD"/>
    <n v="1408424400"/>
    <n v="1408510800"/>
    <x v="1"/>
    <d v="1944-08-18T13:00:56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16.173669467787114"/>
    <x v="1"/>
    <s v="USD"/>
    <n v="1281157200"/>
    <n v="1281589200"/>
    <x v="651"/>
    <d v="1940-08-10T13:00:56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15.782012195121951"/>
    <x v="1"/>
    <s v="USD"/>
    <n v="1373432400"/>
    <n v="1375851600"/>
    <x v="652"/>
    <d v="1943-08-06T13:00:56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88.331210191082803"/>
    <x v="1"/>
    <s v="USD"/>
    <n v="1313989200"/>
    <n v="1315803600"/>
    <x v="653"/>
    <d v="1941-09-10T13:00:56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14.985585585585586"/>
    <x v="1"/>
    <s v="USD"/>
    <n v="1371445200"/>
    <n v="1373691600"/>
    <x v="654"/>
    <d v="1943-07-12T13:00:56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35.545454545454547"/>
    <x v="1"/>
    <s v="USD"/>
    <n v="1338267600"/>
    <n v="1339218000"/>
    <x v="655"/>
    <d v="1942-06-08T13:00:56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26.235772357723576"/>
    <x v="3"/>
    <s v="DKK"/>
    <n v="1519192800"/>
    <n v="1520402400"/>
    <x v="656"/>
    <d v="1948-03-05T14:00:56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142.86842105263159"/>
    <x v="1"/>
    <s v="USD"/>
    <n v="1522818000"/>
    <n v="1523336400"/>
    <x v="657"/>
    <d v="1948-04-08T13:00:56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1265.0999999999999"/>
    <x v="1"/>
    <s v="USD"/>
    <n v="1509948000"/>
    <n v="1512280800"/>
    <x v="265"/>
    <d v="1947-12-02T14:00:56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4.3642951251646904"/>
    <x v="2"/>
    <s v="AUD"/>
    <n v="1456898400"/>
    <n v="1458709200"/>
    <x v="658"/>
    <d v="1946-03-22T13:00:56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78.201388888888886"/>
    <x v="4"/>
    <s v="GBP"/>
    <n v="1413954000"/>
    <n v="1414126800"/>
    <x v="659"/>
    <d v="1944-10-22T13:00:56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804.70247933884298"/>
    <x v="1"/>
    <s v="USD"/>
    <n v="1416031200"/>
    <n v="1416204000"/>
    <x v="660"/>
    <d v="1944-11-15T14:00:56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30.217418546365916"/>
    <x v="1"/>
    <s v="USD"/>
    <n v="1287982800"/>
    <n v="1288501200"/>
    <x v="661"/>
    <d v="1940-10-29T13:00:56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28.024809160305342"/>
    <x v="1"/>
    <s v="USD"/>
    <n v="1547964000"/>
    <n v="1552971600"/>
    <x v="4"/>
    <d v="1949-03-17T13:00:56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4.0607734806629834"/>
    <x v="1"/>
    <s v="USD"/>
    <n v="1464152400"/>
    <n v="1465102800"/>
    <x v="662"/>
    <d v="1946-06-04T13:00:56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1039.7"/>
    <x v="1"/>
    <s v="USD"/>
    <n v="1359957600"/>
    <n v="1360130400"/>
    <x v="663"/>
    <d v="1943-02-05T14:00:56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974.15573770491801"/>
    <x v="0"/>
    <s v="CAD"/>
    <n v="1432357200"/>
    <n v="1432875600"/>
    <x v="664"/>
    <d v="1945-05-27T13:00:56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6.7413632119514473"/>
    <x v="1"/>
    <s v="USD"/>
    <n v="1500786000"/>
    <n v="1500872400"/>
    <x v="665"/>
    <d v="1947-07-23T13:00:56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491.42465753424659"/>
    <x v="1"/>
    <s v="USD"/>
    <n v="1490158800"/>
    <n v="1492146000"/>
    <x v="666"/>
    <d v="1947-04-13T13:00:56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74.279214986619095"/>
    <x v="1"/>
    <s v="USD"/>
    <n v="1406178000"/>
    <n v="1407301200"/>
    <x v="43"/>
    <d v="1944-08-04T13:00:56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13.677551020408163"/>
    <x v="1"/>
    <s v="USD"/>
    <n v="1485583200"/>
    <n v="1486620000"/>
    <x v="667"/>
    <d v="1947-02-08T14:00:56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245.15671641791045"/>
    <x v="1"/>
    <s v="USD"/>
    <n v="1459314000"/>
    <n v="1459918800"/>
    <x v="668"/>
    <d v="1946-04-05T13:00:56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1.2722250125565042"/>
    <x v="1"/>
    <s v="USD"/>
    <n v="1424412000"/>
    <n v="1424757600"/>
    <x v="669"/>
    <d v="1945-02-22T14:00:56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173.37931034482759"/>
    <x v="1"/>
    <s v="USD"/>
    <n v="1478844000"/>
    <n v="1479880800"/>
    <x v="670"/>
    <d v="1946-11-22T14:00:56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8.65"/>
    <x v="1"/>
    <s v="USD"/>
    <n v="1416117600"/>
    <n v="1418018400"/>
    <x v="671"/>
    <d v="1944-12-06T14:00:56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406.66666666666669"/>
    <x v="1"/>
    <s v="USD"/>
    <n v="1340946000"/>
    <n v="1341032400"/>
    <x v="672"/>
    <d v="1942-06-29T13:00:56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8.335078534031414"/>
    <x v="1"/>
    <s v="USD"/>
    <n v="1486101600"/>
    <n v="1486360800"/>
    <x v="673"/>
    <d v="1947-02-05T14:00:56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884.375"/>
    <x v="1"/>
    <s v="USD"/>
    <n v="1274590800"/>
    <n v="1274677200"/>
    <x v="674"/>
    <d v="1940-05-22T13:00:56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03.94615384615385"/>
    <x v="1"/>
    <s v="USD"/>
    <n v="1263880800"/>
    <n v="1267509600"/>
    <x v="675"/>
    <d v="1940-02-29T14:00:56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4.1311475409836067"/>
    <x v="1"/>
    <s v="USD"/>
    <n v="1445403600"/>
    <n v="1445922000"/>
    <x v="676"/>
    <d v="1945-10-25T13:00:56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837.64705882352939"/>
    <x v="1"/>
    <s v="USD"/>
    <n v="1533877200"/>
    <n v="1534050000"/>
    <x v="342"/>
    <d v="1948-08-10T13:00:56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14.935714285714285"/>
    <x v="1"/>
    <s v="USD"/>
    <n v="1275195600"/>
    <n v="1277528400"/>
    <x v="677"/>
    <d v="1940-06-24T13:00:56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487.6470588235293"/>
    <x v="1"/>
    <s v="USD"/>
    <n v="1318136400"/>
    <n v="1318568400"/>
    <x v="678"/>
    <d v="1941-10-12T13:00:56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3.3099173553719008"/>
    <x v="1"/>
    <s v="USD"/>
    <n v="1283403600"/>
    <n v="1284354000"/>
    <x v="679"/>
    <d v="1940-09-11T13:00:56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243.34642857142856"/>
    <x v="1"/>
    <s v="USD"/>
    <n v="1267423200"/>
    <n v="1269579600"/>
    <x v="680"/>
    <d v="1940-03-24T13:00:56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22.030944625407166"/>
    <x v="6"/>
    <s v="EUR"/>
    <n v="1412744400"/>
    <n v="1413781200"/>
    <x v="681"/>
    <d v="1944-10-18T13:00:56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2.7322404371584699E-3"/>
    <x v="4"/>
    <s v="GBP"/>
    <n v="1277960400"/>
    <n v="1280120400"/>
    <x v="682"/>
    <d v="1940-07-24T13:00:56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8363"/>
    <x v="1"/>
    <s v="USD"/>
    <n v="1458190800"/>
    <n v="1459486800"/>
    <x v="683"/>
    <d v="1946-03-31T13:00:56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19.859259259259261"/>
    <x v="1"/>
    <s v="USD"/>
    <n v="1280984400"/>
    <n v="1282539600"/>
    <x v="684"/>
    <d v="1940-08-21T13:00:56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105.83333333333333"/>
    <x v="1"/>
    <s v="USD"/>
    <n v="1274590800"/>
    <n v="1275886800"/>
    <x v="674"/>
    <d v="1940-06-05T13:00:56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865.71532846715331"/>
    <x v="1"/>
    <s v="USD"/>
    <n v="1351400400"/>
    <n v="1355983200"/>
    <x v="685"/>
    <d v="1942-12-19T14:00:56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.3388455538221531"/>
    <x v="3"/>
    <s v="DKK"/>
    <n v="1514354400"/>
    <n v="1515391200"/>
    <x v="605"/>
    <d v="1948-01-07T14:00:56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34.850694444444443"/>
    <x v="1"/>
    <s v="USD"/>
    <n v="1421733600"/>
    <n v="1422252000"/>
    <x v="686"/>
    <d v="1945-01-24T14:00:56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38.486486486486484"/>
    <x v="1"/>
    <s v="USD"/>
    <n v="1305176400"/>
    <n v="1305522000"/>
    <x v="687"/>
    <d v="1941-05-14T13:00:56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464.9561403508771"/>
    <x v="0"/>
    <s v="CAD"/>
    <n v="1414126800"/>
    <n v="1414904400"/>
    <x v="688"/>
    <d v="1944-10-31T13:00:56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75.503952569169954"/>
    <x v="1"/>
    <s v="USD"/>
    <n v="1517810400"/>
    <n v="1520402400"/>
    <x v="689"/>
    <d v="1948-03-05T14:00:56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13.023547880690737"/>
    <x v="6"/>
    <s v="EUR"/>
    <n v="1564635600"/>
    <n v="1567141200"/>
    <x v="690"/>
    <d v="1949-08-28T13:00:56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68.666666666666671"/>
    <x v="1"/>
    <s v="USD"/>
    <n v="1500699600"/>
    <n v="1501131600"/>
    <x v="691"/>
    <d v="1947-07-26T13:00:56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37.373493975903614"/>
    <x v="2"/>
    <s v="AUD"/>
    <n v="1354082400"/>
    <n v="1355032800"/>
    <x v="692"/>
    <d v="1942-12-08T14:00:56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63.38"/>
    <x v="1"/>
    <s v="USD"/>
    <n v="1336453200"/>
    <n v="1339477200"/>
    <x v="693"/>
    <d v="1942-06-11T13:00:56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34.085106382978722"/>
    <x v="1"/>
    <s v="USD"/>
    <n v="1305262800"/>
    <n v="1305954000"/>
    <x v="694"/>
    <d v="1941-05-19T13:00:56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54.898648648648646"/>
    <x v="1"/>
    <s v="USD"/>
    <n v="1492232400"/>
    <n v="1494392400"/>
    <x v="695"/>
    <d v="1947-05-09T13:00:56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68.954545454545453"/>
    <x v="2"/>
    <s v="AUD"/>
    <n v="1537333200"/>
    <n v="1537419600"/>
    <x v="123"/>
    <d v="1948-09-18T13:00:56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223.2741935483871"/>
    <x v="1"/>
    <s v="USD"/>
    <n v="1444107600"/>
    <n v="1447999200"/>
    <x v="696"/>
    <d v="1945-11-18T14:00:56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21.614035087719298"/>
    <x v="1"/>
    <s v="USD"/>
    <n v="1386741600"/>
    <n v="1388037600"/>
    <x v="626"/>
    <d v="1943-12-25T14:00:56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727.37333333333333"/>
    <x v="1"/>
    <s v="USD"/>
    <n v="1376542800"/>
    <n v="1378789200"/>
    <x v="697"/>
    <d v="1943-09-09T13:00:56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3.4140762463343108"/>
    <x v="6"/>
    <s v="EUR"/>
    <n v="1397451600"/>
    <n v="1398056400"/>
    <x v="698"/>
    <d v="1944-04-19T13:00:56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2.819444444444445"/>
    <x v="1"/>
    <s v="USD"/>
    <n v="1548482400"/>
    <n v="1550815200"/>
    <x v="699"/>
    <d v="1949-02-20T14:00:56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6522.5384615384619"/>
    <x v="1"/>
    <s v="USD"/>
    <n v="1549692000"/>
    <n v="1550037600"/>
    <x v="700"/>
    <d v="1949-02-11T14:00:56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19.689628332360382"/>
    <x v="1"/>
    <s v="USD"/>
    <n v="1492059600"/>
    <n v="1492923600"/>
    <x v="701"/>
    <d v="1947-04-22T13:00:56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2.8793030174245642"/>
    <x v="6"/>
    <s v="EUR"/>
    <n v="1463979600"/>
    <n v="1467522000"/>
    <x v="702"/>
    <d v="1946-07-02T13:00:56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12.410256410256411"/>
    <x v="1"/>
    <s v="USD"/>
    <n v="1415253600"/>
    <n v="1416117600"/>
    <x v="703"/>
    <d v="1944-11-14T14:00:56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7262.3"/>
    <x v="1"/>
    <s v="USD"/>
    <n v="1562216400"/>
    <n v="1563771600"/>
    <x v="704"/>
    <d v="1949-07-20T13:00:56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20.893684688777828"/>
    <x v="1"/>
    <s v="USD"/>
    <n v="1316754000"/>
    <n v="1319259600"/>
    <x v="431"/>
    <d v="1941-10-20T13:00:56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15.152366863905325"/>
    <x v="5"/>
    <s v="CHF"/>
    <n v="1313211600"/>
    <n v="1313643600"/>
    <x v="705"/>
    <d v="1941-08-16T13:00:56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501.68390804597703"/>
    <x v="1"/>
    <s v="USD"/>
    <n v="1439528400"/>
    <n v="1440306000"/>
    <x v="706"/>
    <d v="1945-08-21T13:00:56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6.5234657039711195"/>
    <x v="1"/>
    <s v="USD"/>
    <n v="1469163600"/>
    <n v="1470805200"/>
    <x v="707"/>
    <d v="1946-08-09T13:00:56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26.914634146341463"/>
    <x v="5"/>
    <s v="CHF"/>
    <n v="1288501200"/>
    <n v="1292911200"/>
    <x v="708"/>
    <d v="1940-12-19T14:00:56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196.08928571428572"/>
    <x v="1"/>
    <s v="USD"/>
    <n v="1298959200"/>
    <n v="1301374800"/>
    <x v="709"/>
    <d v="1941-03-27T13:00:56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64.913043478260875"/>
    <x v="1"/>
    <s v="USD"/>
    <n v="1387260000"/>
    <n v="1387864800"/>
    <x v="710"/>
    <d v="1943-12-23T14:00:56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743.00724637681162"/>
    <x v="1"/>
    <s v="USD"/>
    <n v="1457244000"/>
    <n v="1458190800"/>
    <x v="711"/>
    <d v="1946-03-16T13:00:56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3.9114268440145104"/>
    <x v="2"/>
    <s v="AUD"/>
    <n v="1556341200"/>
    <n v="1559278800"/>
    <x v="157"/>
    <d v="1949-05-29T13:00:56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86.188976377952756"/>
    <x v="6"/>
    <s v="EUR"/>
    <n v="1522126800"/>
    <n v="1522731600"/>
    <x v="630"/>
    <d v="1948-04-01T13:00:56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294.65700483091786"/>
    <x v="0"/>
    <s v="CAD"/>
    <n v="1305954000"/>
    <n v="1306731600"/>
    <x v="712"/>
    <d v="1941-05-28T13:00:56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3.6949941792782304"/>
    <x v="1"/>
    <s v="USD"/>
    <n v="1350709200"/>
    <n v="1352527200"/>
    <x v="93"/>
    <d v="1942-11-09T14:00:56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108.09677419354838"/>
    <x v="1"/>
    <s v="USD"/>
    <n v="1401166800"/>
    <n v="1404363600"/>
    <x v="713"/>
    <d v="1944-07-01T13:00:56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1261.6444444444444"/>
    <x v="1"/>
    <s v="USD"/>
    <n v="1266127200"/>
    <n v="1266645600"/>
    <x v="714"/>
    <d v="1940-02-19T14:00:56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0.48517520215633425"/>
    <x v="1"/>
    <s v="USD"/>
    <n v="1481436000"/>
    <n v="1482818400"/>
    <x v="715"/>
    <d v="1946-12-26T14:00:56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113.33333333333333"/>
    <x v="1"/>
    <s v="USD"/>
    <n v="1372222800"/>
    <n v="1374642000"/>
    <x v="716"/>
    <d v="1943-07-23T13:00:56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1863.5714285714287"/>
    <x v="5"/>
    <s v="CHF"/>
    <n v="1372136400"/>
    <n v="1372482000"/>
    <x v="448"/>
    <d v="1943-06-28T13:00:56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45.723756906077348"/>
    <x v="1"/>
    <s v="USD"/>
    <n v="1513922400"/>
    <n v="1514959200"/>
    <x v="717"/>
    <d v="1948-01-02T14:00:56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9.290909090909091"/>
    <x v="1"/>
    <s v="USD"/>
    <n v="1477976400"/>
    <n v="1478235600"/>
    <x v="718"/>
    <d v="1946-11-03T13:00:56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137.90322580645162"/>
    <x v="1"/>
    <s v="USD"/>
    <n v="1407474000"/>
    <n v="1408078800"/>
    <x v="719"/>
    <d v="1944-08-13T13:00:56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106.82051282051282"/>
    <x v="1"/>
    <s v="USD"/>
    <n v="1546149600"/>
    <n v="1548136800"/>
    <x v="720"/>
    <d v="1949-01-20T14:00:56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34.637837837837836"/>
    <x v="1"/>
    <s v="USD"/>
    <n v="1338440400"/>
    <n v="1340859600"/>
    <x v="721"/>
    <d v="1942-06-27T13:00:56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7.61983471074382"/>
    <x v="4"/>
    <s v="GBP"/>
    <n v="1454133600"/>
    <n v="1454479200"/>
    <x v="722"/>
    <d v="1946-02-01T14:00:56"/>
    <b v="0"/>
    <b v="0"/>
    <s v="theater/plays"/>
    <x v="3"/>
    <x v="3"/>
  </r>
  <r>
    <n v="800"/>
    <s v="Wallace LLC"/>
    <s v="Centralized regional function"/>
    <n v="100"/>
    <n v="1"/>
    <n v="1"/>
    <x v="0"/>
    <n v="1"/>
    <n v="8.1632653061224493E-4"/>
    <x v="5"/>
    <s v="CHF"/>
    <n v="1434085200"/>
    <n v="1434430800"/>
    <x v="139"/>
    <d v="1945-06-14T13:00:56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667"/>
    <x v="1"/>
    <s v="USD"/>
    <n v="1577772000"/>
    <n v="1579672800"/>
    <x v="723"/>
    <d v="1950-01-20T14:00:56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115.24528301886792"/>
    <x v="1"/>
    <s v="USD"/>
    <n v="1562216400"/>
    <n v="1562389200"/>
    <x v="704"/>
    <d v="1949-07-04T13:00:56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45.964788732394368"/>
    <x v="1"/>
    <s v="USD"/>
    <n v="1548568800"/>
    <n v="1551506400"/>
    <x v="724"/>
    <d v="1949-02-28T14:00:56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29.987124463519315"/>
    <x v="1"/>
    <s v="USD"/>
    <n v="1514872800"/>
    <n v="1516600800"/>
    <x v="725"/>
    <d v="1948-01-21T14:00:56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22.623853211009173"/>
    <x v="2"/>
    <s v="AUD"/>
    <n v="1416031200"/>
    <n v="1420437600"/>
    <x v="660"/>
    <d v="1945-01-03T14:00:56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23.31343283582089"/>
    <x v="1"/>
    <s v="USD"/>
    <n v="1330927200"/>
    <n v="1332997200"/>
    <x v="726"/>
    <d v="1942-03-28T13:00:56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24.315789473684209"/>
    <x v="1"/>
    <s v="USD"/>
    <n v="1571115600"/>
    <n v="1574920800"/>
    <x v="727"/>
    <d v="1949-11-26T14:00:56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36.813953488372093"/>
    <x v="1"/>
    <s v="USD"/>
    <n v="1463461200"/>
    <n v="1464930000"/>
    <x v="728"/>
    <d v="1946-06-02T13:00:56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659.7894736842109"/>
    <x v="5"/>
    <s v="CHF"/>
    <n v="1344920400"/>
    <n v="1345006800"/>
    <x v="729"/>
    <d v="1942-08-14T13:00:56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.8633776091081593"/>
    <x v="1"/>
    <s v="USD"/>
    <n v="1511848800"/>
    <n v="1512712800"/>
    <x v="730"/>
    <d v="1947-12-07T14:00:56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322.71493212669685"/>
    <x v="1"/>
    <s v="USD"/>
    <n v="1452319200"/>
    <n v="1452492000"/>
    <x v="731"/>
    <d v="1946-01-09T14:00:56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198.29160530191459"/>
    <x v="0"/>
    <s v="CAD"/>
    <n v="1523854800"/>
    <n v="1524286800"/>
    <x v="78"/>
    <d v="1948-04-19T13:00:56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2.731194295900178"/>
    <x v="1"/>
    <s v="USD"/>
    <n v="1346043600"/>
    <n v="1346907600"/>
    <x v="732"/>
    <d v="1942-09-05T13:00:56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43.382352941176471"/>
    <x v="3"/>
    <s v="DKK"/>
    <n v="1464325200"/>
    <n v="1464498000"/>
    <x v="733"/>
    <d v="1946-05-28T13:00:56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325.58333333333331"/>
    <x v="0"/>
    <s v="CAD"/>
    <n v="1511935200"/>
    <n v="1514181600"/>
    <x v="734"/>
    <d v="1947-12-24T14:00:56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77.322404371584696"/>
    <x v="1"/>
    <s v="USD"/>
    <n v="1392012000"/>
    <n v="1392184800"/>
    <x v="406"/>
    <d v="1944-02-11T14:00:56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1422.4962406015038"/>
    <x v="6"/>
    <s v="EUR"/>
    <n v="1556946000"/>
    <n v="1559365200"/>
    <x v="735"/>
    <d v="1949-05-30T13:00:56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3.0791482523101648"/>
    <x v="1"/>
    <s v="USD"/>
    <n v="1548050400"/>
    <n v="1549173600"/>
    <x v="736"/>
    <d v="1949-02-01T14:00:56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65.347826086956516"/>
    <x v="1"/>
    <s v="USD"/>
    <n v="1353736800"/>
    <n v="1355032800"/>
    <x v="737"/>
    <d v="1942-12-08T14:00:56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255.51063829787233"/>
    <x v="4"/>
    <s v="GBP"/>
    <n v="1532840400"/>
    <n v="1533963600"/>
    <x v="192"/>
    <d v="1948-08-09T13:00:56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51.157706093189965"/>
    <x v="1"/>
    <s v="USD"/>
    <n v="1488261600"/>
    <n v="1489381200"/>
    <x v="738"/>
    <d v="1947-03-12T13:00:56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9.91428571428571"/>
    <x v="1"/>
    <s v="USD"/>
    <n v="1393567200"/>
    <n v="1395032400"/>
    <x v="739"/>
    <d v="1944-03-15T13:00:56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6.9714285714285715"/>
    <x v="1"/>
    <s v="USD"/>
    <n v="1410325200"/>
    <n v="1412485200"/>
    <x v="613"/>
    <d v="1944-10-03T13:00:56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426.65079365079367"/>
    <x v="1"/>
    <s v="USD"/>
    <n v="1276923600"/>
    <n v="1279688400"/>
    <x v="740"/>
    <d v="1940-07-19T13:00:56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10.8984375"/>
    <x v="4"/>
    <s v="GBP"/>
    <n v="1500958800"/>
    <n v="1501995600"/>
    <x v="145"/>
    <d v="1947-08-05T13:00:56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81.509554140127392"/>
    <x v="1"/>
    <s v="USD"/>
    <n v="1292220000"/>
    <n v="1294639200"/>
    <x v="741"/>
    <d v="1941-01-08T14:00:56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31.618556701030929"/>
    <x v="2"/>
    <s v="AUD"/>
    <n v="1304398800"/>
    <n v="1305435600"/>
    <x v="742"/>
    <d v="1941-05-13T13:00:56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59.743902439024389"/>
    <x v="1"/>
    <s v="USD"/>
    <n v="1535432400"/>
    <n v="1537592400"/>
    <x v="202"/>
    <d v="1948-09-20T13:00:56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70.414285714285711"/>
    <x v="1"/>
    <s v="USD"/>
    <n v="1433826000"/>
    <n v="1435122000"/>
    <x v="743"/>
    <d v="1945-06-22T13:00:56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9.2467532467532472"/>
    <x v="1"/>
    <s v="USD"/>
    <n v="1514959200"/>
    <n v="1520056800"/>
    <x v="744"/>
    <d v="1948-03-01T14:00:56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4809.863636363636"/>
    <x v="1"/>
    <s v="USD"/>
    <n v="1332738000"/>
    <n v="1335675600"/>
    <x v="745"/>
    <d v="1942-04-28T13:00:56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32.165367351759983"/>
    <x v="3"/>
    <s v="DKK"/>
    <n v="1445490000"/>
    <n v="1448431200"/>
    <x v="746"/>
    <d v="1945-11-23T14:00:56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8.2675404780262145"/>
    <x v="3"/>
    <s v="DKK"/>
    <n v="1297663200"/>
    <n v="1298613600"/>
    <x v="747"/>
    <d v="1941-02-23T14:00:56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68.048484848484847"/>
    <x v="1"/>
    <s v="USD"/>
    <n v="1371963600"/>
    <n v="1372482000"/>
    <x v="362"/>
    <d v="1943-06-28T13:00:56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650.0420168067227"/>
    <x v="1"/>
    <s v="USD"/>
    <n v="1425103200"/>
    <n v="1425621600"/>
    <x v="748"/>
    <d v="1945-03-04T14:00:56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3.4618885096700796"/>
    <x v="1"/>
    <s v="USD"/>
    <n v="1265349600"/>
    <n v="1266300000"/>
    <x v="749"/>
    <d v="1940-02-15T14:00:56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1605.9574468085107"/>
    <x v="1"/>
    <s v="USD"/>
    <n v="1301202000"/>
    <n v="1305867600"/>
    <x v="643"/>
    <d v="1941-05-18T13:00:56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4.9471341124095716"/>
    <x v="1"/>
    <s v="USD"/>
    <n v="1538024400"/>
    <n v="1538802000"/>
    <x v="750"/>
    <d v="1948-10-04T13:00:56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56.107279693486589"/>
    <x v="1"/>
    <s v="USD"/>
    <n v="1395032400"/>
    <n v="1398920400"/>
    <x v="751"/>
    <d v="1944-04-29T13:00:56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742.56687898089172"/>
    <x v="1"/>
    <s v="USD"/>
    <n v="1405486800"/>
    <n v="1405659600"/>
    <x v="752"/>
    <d v="1944-07-16T13:00:56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3.6770450042456835"/>
    <x v="1"/>
    <s v="USD"/>
    <n v="1455861600"/>
    <n v="1457244000"/>
    <x v="753"/>
    <d v="1946-03-05T14:00:56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54.49677419354839"/>
    <x v="6"/>
    <s v="EUR"/>
    <n v="1529038800"/>
    <n v="1529298000"/>
    <x v="754"/>
    <d v="1948-06-16T13:00:56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20.477272727272727"/>
    <x v="1"/>
    <s v="USD"/>
    <n v="1535259600"/>
    <n v="1535778000"/>
    <x v="755"/>
    <d v="1948-08-30T13:00:56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265.06060606060606"/>
    <x v="1"/>
    <s v="USD"/>
    <n v="1327212000"/>
    <n v="1327471200"/>
    <x v="756"/>
    <d v="1942-01-23T14:00:56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469.0106382978724"/>
    <x v="4"/>
    <s v="GBP"/>
    <n v="1526360400"/>
    <n v="1529557200"/>
    <x v="757"/>
    <d v="1948-06-19T13:00:56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3.7555391432791727"/>
    <x v="1"/>
    <s v="USD"/>
    <n v="1532149200"/>
    <n v="1535259600"/>
    <x v="758"/>
    <d v="1948-08-24T13:00:56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232.79166666666666"/>
    <x v="1"/>
    <s v="USD"/>
    <n v="1515304800"/>
    <n v="1515564000"/>
    <x v="759"/>
    <d v="1948-01-09T14:00:56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98.463636363636368"/>
    <x v="1"/>
    <s v="USD"/>
    <n v="1276318800"/>
    <n v="1277096400"/>
    <x v="760"/>
    <d v="1940-06-19T13:00:56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51.843023255813954"/>
    <x v="1"/>
    <s v="USD"/>
    <n v="1328767200"/>
    <n v="1329026400"/>
    <x v="761"/>
    <d v="1942-02-10T14:00:56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3.2573289902280132E-3"/>
    <x v="1"/>
    <s v="USD"/>
    <n v="1321682400"/>
    <n v="1322978400"/>
    <x v="762"/>
    <d v="1941-12-02T14:00:56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12468"/>
    <x v="1"/>
    <s v="USD"/>
    <n v="1335934800"/>
    <n v="1338786000"/>
    <x v="444"/>
    <d v="1942-06-03T13:00:56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15.65625"/>
    <x v="1"/>
    <s v="USD"/>
    <n v="1310792400"/>
    <n v="1311656400"/>
    <x v="763"/>
    <d v="1941-07-24T13:00:56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3596.8387096774195"/>
    <x v="0"/>
    <s v="CAD"/>
    <n v="1308546000"/>
    <n v="1308978000"/>
    <x v="764"/>
    <d v="1941-06-23T13:00:56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132.45330606680301"/>
    <x v="0"/>
    <s v="CAD"/>
    <n v="1574056800"/>
    <n v="1576389600"/>
    <x v="765"/>
    <d v="1949-12-13T14:00:56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8.9992486851990989"/>
    <x v="2"/>
    <s v="AUD"/>
    <n v="1308373200"/>
    <n v="1311051600"/>
    <x v="766"/>
    <d v="1941-07-17T13:00:56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18.93362831858407"/>
    <x v="1"/>
    <s v="USD"/>
    <n v="1335243600"/>
    <n v="1336712400"/>
    <x v="767"/>
    <d v="1942-05-10T13:00:56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46.917721518987342"/>
    <x v="5"/>
    <s v="CHF"/>
    <n v="1328421600"/>
    <n v="1330408800"/>
    <x v="768"/>
    <d v="1942-02-26T14:00:56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12.346666666666666"/>
    <x v="1"/>
    <s v="USD"/>
    <n v="1524286800"/>
    <n v="1524891600"/>
    <x v="769"/>
    <d v="1948-04-26T13:00:56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74.114285714285714"/>
    <x v="1"/>
    <s v="USD"/>
    <n v="1362117600"/>
    <n v="1363669200"/>
    <x v="770"/>
    <d v="1943-03-18T13:00:56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9.888888888888886"/>
    <x v="1"/>
    <s v="USD"/>
    <n v="1550556000"/>
    <n v="1551420000"/>
    <x v="771"/>
    <d v="1949-02-27T14:00:56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143.33846153846153"/>
    <x v="1"/>
    <s v="USD"/>
    <n v="1269147600"/>
    <n v="1269838800"/>
    <x v="772"/>
    <d v="1940-03-27T13:00:56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40.245398773006137"/>
    <x v="1"/>
    <s v="USD"/>
    <n v="1312174800"/>
    <n v="1312520400"/>
    <x v="773"/>
    <d v="1941-08-03T13:00:56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63.705882352941174"/>
    <x v="1"/>
    <s v="USD"/>
    <n v="1434517200"/>
    <n v="1436504400"/>
    <x v="774"/>
    <d v="1945-07-08T13:00:56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67.175115207373267"/>
    <x v="1"/>
    <s v="USD"/>
    <n v="1471582800"/>
    <n v="1472014800"/>
    <x v="775"/>
    <d v="1946-08-23T13:00:56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1003.4333333333333"/>
    <x v="1"/>
    <s v="USD"/>
    <n v="1410757200"/>
    <n v="1411534800"/>
    <x v="776"/>
    <d v="1944-09-22T13:00:56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24.158007334963326"/>
    <x v="1"/>
    <s v="USD"/>
    <n v="1304830800"/>
    <n v="1304917200"/>
    <x v="777"/>
    <d v="1941-05-07T13:00:56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8.6826280623608021"/>
    <x v="1"/>
    <s v="USD"/>
    <n v="1539061200"/>
    <n v="1539579600"/>
    <x v="778"/>
    <d v="1948-10-13T13:00:56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43.13"/>
    <x v="1"/>
    <s v="USD"/>
    <n v="1381554000"/>
    <n v="1382504400"/>
    <x v="779"/>
    <d v="1943-10-22T13:00:56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304.57142857142856"/>
    <x v="1"/>
    <s v="USD"/>
    <n v="1277096400"/>
    <n v="1278306000"/>
    <x v="780"/>
    <d v="1940-07-03T13:00:56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13.155893536121672"/>
    <x v="1"/>
    <s v="USD"/>
    <n v="1440392400"/>
    <n v="1442552400"/>
    <x v="335"/>
    <d v="1945-09-16T13:00:56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1610.8429752066115"/>
    <x v="1"/>
    <s v="USD"/>
    <n v="1509512400"/>
    <n v="1511071200"/>
    <x v="535"/>
    <d v="1947-11-18T14:00:56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3.4448275862068964"/>
    <x v="2"/>
    <s v="AUD"/>
    <n v="1535950800"/>
    <n v="1536382800"/>
    <x v="270"/>
    <d v="1948-09-06T13:00:56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978.61728395061732"/>
    <x v="1"/>
    <s v="USD"/>
    <n v="1389160800"/>
    <n v="1389592800"/>
    <x v="781"/>
    <d v="1944-01-12T14:00:56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73.909909909909913"/>
    <x v="1"/>
    <s v="USD"/>
    <n v="1271998800"/>
    <n v="1275282000"/>
    <x v="782"/>
    <d v="1940-05-29T13:00:56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1.2540156034878385"/>
    <x v="1"/>
    <s v="USD"/>
    <n v="1294898400"/>
    <n v="1294984800"/>
    <x v="783"/>
    <d v="1941-01-12T14:00:56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1.507462686567163"/>
    <x v="0"/>
    <s v="CAD"/>
    <n v="1559970000"/>
    <n v="1562043600"/>
    <x v="784"/>
    <d v="1949-06-30T13:00:56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2221.5438596491226"/>
    <x v="1"/>
    <s v="USD"/>
    <n v="1469509200"/>
    <n v="1469595600"/>
    <x v="785"/>
    <d v="1946-07-26T13:00:56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0.82343368592351507"/>
    <x v="6"/>
    <s v="EUR"/>
    <n v="1579068000"/>
    <n v="1581141600"/>
    <x v="786"/>
    <d v="1950-02-06T14:00:56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453.16666666666669"/>
    <x v="1"/>
    <s v="USD"/>
    <n v="1487743200"/>
    <n v="1488520800"/>
    <x v="787"/>
    <d v="1947-03-02T14:00:56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3643.4150943396226"/>
    <x v="1"/>
    <s v="USD"/>
    <n v="1563685200"/>
    <n v="1563858000"/>
    <x v="788"/>
    <d v="1949-07-21T13:00:56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13.117232808616404"/>
    <x v="1"/>
    <s v="USD"/>
    <n v="1436418000"/>
    <n v="1438923600"/>
    <x v="330"/>
    <d v="1945-08-05T13:00:56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6.5486725663716818"/>
    <x v="1"/>
    <s v="USD"/>
    <n v="1421820000"/>
    <n v="1422165600"/>
    <x v="789"/>
    <d v="1945-01-23T14:00:56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101.1125"/>
    <x v="1"/>
    <s v="USD"/>
    <n v="1274763600"/>
    <n v="1277874000"/>
    <x v="790"/>
    <d v="1940-06-28T13:00:56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66.70466321243521"/>
    <x v="1"/>
    <s v="USD"/>
    <n v="1399179600"/>
    <n v="1399352400"/>
    <x v="791"/>
    <d v="1944-05-04T13:00:56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1.1288441145281018"/>
    <x v="1"/>
    <s v="USD"/>
    <n v="1275800400"/>
    <n v="1279083600"/>
    <x v="792"/>
    <d v="1940-07-12T13:00:56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2456.6346153846152"/>
    <x v="1"/>
    <s v="USD"/>
    <n v="1282798800"/>
    <n v="1284354000"/>
    <x v="793"/>
    <d v="1940-09-11T13:00:56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1.2542465753424659"/>
    <x v="1"/>
    <s v="USD"/>
    <n v="1437109200"/>
    <n v="1441170000"/>
    <x v="794"/>
    <d v="1945-08-31T13:00:56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392.70967741935482"/>
    <x v="1"/>
    <s v="USD"/>
    <n v="1491886800"/>
    <n v="1493528400"/>
    <x v="795"/>
    <d v="1947-04-29T13:00:56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32.786206896551725"/>
    <x v="1"/>
    <s v="USD"/>
    <n v="1394600400"/>
    <n v="1395205200"/>
    <x v="796"/>
    <d v="1944-03-17T13:00:56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277.450819672131"/>
    <x v="1"/>
    <s v="USD"/>
    <n v="1561352400"/>
    <n v="1561438800"/>
    <x v="797"/>
    <d v="1949-06-23T13:00:56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5.277551020408163"/>
    <x v="0"/>
    <s v="CAD"/>
    <n v="1322892000"/>
    <n v="1326693600"/>
    <x v="798"/>
    <d v="1942-01-14T14:00:56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83.848484848484844"/>
    <x v="1"/>
    <s v="USD"/>
    <n v="1274418000"/>
    <n v="1277960400"/>
    <x v="799"/>
    <d v="1940-06-29T13:00:56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9.175824175824175"/>
    <x v="6"/>
    <s v="EUR"/>
    <n v="1434344400"/>
    <n v="1434690000"/>
    <x v="800"/>
    <d v="1945-06-17T13:00:56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16.120603015075378"/>
    <x v="4"/>
    <s v="GBP"/>
    <n v="1373518800"/>
    <n v="1376110800"/>
    <x v="801"/>
    <d v="1943-08-09T13:00:56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98.35714285714286"/>
    <x v="1"/>
    <s v="USD"/>
    <n v="1517637600"/>
    <n v="1518415200"/>
    <x v="802"/>
    <d v="1948-02-11T14:00:56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433.0654205607477"/>
    <x v="2"/>
    <s v="AUD"/>
    <n v="1310619600"/>
    <n v="1310878800"/>
    <x v="803"/>
    <d v="1941-07-15T13:00:56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1.6691780821917808"/>
    <x v="1"/>
    <s v="USD"/>
    <n v="1556427600"/>
    <n v="1556600400"/>
    <x v="212"/>
    <d v="1949-04-28T13:00:56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3481.1481481481483"/>
    <x v="1"/>
    <s v="USD"/>
    <n v="1576476000"/>
    <n v="1576994400"/>
    <x v="804"/>
    <d v="1949-12-20T14:00:56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.335790335790335"/>
    <x v="5"/>
    <s v="CHF"/>
    <n v="1381122000"/>
    <n v="1382677200"/>
    <x v="805"/>
    <d v="1943-10-24T13:00:56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1.6260162601626018E-2"/>
    <x v="1"/>
    <s v="USD"/>
    <n v="1411102800"/>
    <n v="1411189200"/>
    <x v="806"/>
    <d v="1944-09-18T13:00:56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8746"/>
    <x v="1"/>
    <s v="USD"/>
    <n v="1531803600"/>
    <n v="1534654800"/>
    <x v="807"/>
    <d v="1948-08-17T13:00:56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22.226415094339622"/>
    <x v="1"/>
    <s v="USD"/>
    <n v="1454133600"/>
    <n v="1457762400"/>
    <x v="722"/>
    <d v="1946-03-11T14:00:56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6.4454545454545453"/>
    <x v="1"/>
    <s v="USD"/>
    <n v="1336194000"/>
    <n v="1337490000"/>
    <x v="477"/>
    <d v="1942-05-19T13:00:56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56.785714285714285"/>
    <x v="1"/>
    <s v="USD"/>
    <n v="1349326800"/>
    <n v="1349672400"/>
    <x v="259"/>
    <d v="1942-10-07T13:00:56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809.6875"/>
    <x v="1"/>
    <s v="USD"/>
    <n v="1379566800"/>
    <n v="1379826000"/>
    <x v="9"/>
    <d v="1943-09-21T13:00:56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37.983050847457626"/>
    <x v="1"/>
    <s v="USD"/>
    <n v="1494651600"/>
    <n v="1497762000"/>
    <x v="808"/>
    <d v="1947-06-17T13:00:56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9.6492146596858639"/>
    <x v="1"/>
    <s v="USD"/>
    <n v="1303880400"/>
    <n v="1304485200"/>
    <x v="809"/>
    <d v="1941-05-02T13:00:56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2974.3902439024391"/>
    <x v="1"/>
    <s v="USD"/>
    <n v="1335934800"/>
    <n v="1336885200"/>
    <x v="444"/>
    <d v="1942-05-12T13:00:56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2.1914082358922218"/>
    <x v="0"/>
    <s v="CAD"/>
    <n v="1528088400"/>
    <n v="1530421200"/>
    <x v="384"/>
    <d v="1948-06-29T13:00:56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377.6875"/>
    <x v="1"/>
    <s v="USD"/>
    <n v="1421906400"/>
    <n v="1421992800"/>
    <x v="810"/>
    <d v="1945-01-21T14:00:56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38.983108108108105"/>
    <x v="1"/>
    <s v="USD"/>
    <n v="1568005200"/>
    <n v="1568178000"/>
    <x v="811"/>
    <d v="1949-09-09T13:00:56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30.974025974025974"/>
    <x v="1"/>
    <s v="USD"/>
    <n v="1346821200"/>
    <n v="1347944400"/>
    <x v="812"/>
    <d v="1942-09-17T13:00:56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198.52513966480447"/>
    <x v="2"/>
    <s v="AUD"/>
    <n v="1557637200"/>
    <n v="1558760400"/>
    <x v="813"/>
    <d v="1949-05-23T13:00:56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7.0286806883365198"/>
    <x v="4"/>
    <s v="GBP"/>
    <n v="1375592400"/>
    <n v="1376629200"/>
    <x v="814"/>
    <d v="1943-08-15T13:00:56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389.6170212765958"/>
    <x v="4"/>
    <s v="GBP"/>
    <n v="1503982800"/>
    <n v="1504760400"/>
    <x v="80"/>
    <d v="1947-09-06T13:00:56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0.71972132904608788"/>
    <x v="1"/>
    <s v="USD"/>
    <n v="1418882400"/>
    <n v="1419660000"/>
    <x v="815"/>
    <d v="1944-12-25T14:00:56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40.32692307692308"/>
    <x v="4"/>
    <s v="GBP"/>
    <n v="1309237200"/>
    <n v="1311310800"/>
    <x v="816"/>
    <d v="1941-07-20T13:00:56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334.11111111111109"/>
    <x v="5"/>
    <s v="CHF"/>
    <n v="1343365200"/>
    <n v="1344315600"/>
    <x v="474"/>
    <d v="1942-08-06T13:00:56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134.07051282051282"/>
    <x v="2"/>
    <s v="AUD"/>
    <n v="1507957200"/>
    <n v="1510725600"/>
    <x v="817"/>
    <d v="1947-11-14T14:00:56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43.004444444444445"/>
    <x v="1"/>
    <s v="USD"/>
    <n v="1549519200"/>
    <n v="1551247200"/>
    <x v="818"/>
    <d v="1949-02-25T14:00:56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4.7450980392156863"/>
    <x v="1"/>
    <s v="USD"/>
    <n v="1329026400"/>
    <n v="1330236000"/>
    <x v="819"/>
    <d v="1942-02-24T14:00:56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2380"/>
    <x v="1"/>
    <s v="USD"/>
    <n v="1544335200"/>
    <n v="1545112800"/>
    <x v="609"/>
    <d v="1948-12-16T14:00:56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.7885891198584698"/>
    <x v="1"/>
    <s v="USD"/>
    <n v="1279083600"/>
    <n v="1279170000"/>
    <x v="547"/>
    <d v="1940-07-13T13:00:56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4807.3"/>
    <x v="6"/>
    <s v="EUR"/>
    <n v="1572498000"/>
    <n v="1573452000"/>
    <x v="820"/>
    <d v="1949-11-09T14:00:56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2.9366535605067714"/>
    <x v="1"/>
    <s v="USD"/>
    <n v="1506056400"/>
    <n v="1507093200"/>
    <x v="821"/>
    <d v="1947-10-03T13:00:56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24.261538461538461"/>
    <x v="1"/>
    <s v="USD"/>
    <n v="1463029200"/>
    <n v="1463374800"/>
    <x v="151"/>
    <d v="1946-05-15T13:00:56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220.06666666666666"/>
    <x v="1"/>
    <s v="USD"/>
    <n v="1342069200"/>
    <n v="1344574800"/>
    <x v="822"/>
    <d v="1942-08-09T13:00:56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307.72972972973"/>
    <x v="6"/>
    <s v="EUR"/>
    <n v="1388296800"/>
    <n v="1389074400"/>
    <x v="823"/>
    <d v="1944-01-06T14:00:56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3.1644162033359811"/>
    <x v="4"/>
    <s v="GBP"/>
    <n v="1493787600"/>
    <n v="1494997200"/>
    <x v="824"/>
    <d v="1947-05-16T13:00:56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21.358695652173914"/>
    <x v="1"/>
    <s v="USD"/>
    <n v="1424844000"/>
    <n v="1425448800"/>
    <x v="825"/>
    <d v="1945-03-02T14:00:56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67.400000000000006"/>
    <x v="1"/>
    <s v="USD"/>
    <n v="1403931600"/>
    <n v="1404104400"/>
    <x v="826"/>
    <d v="1944-06-28T13:00:56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43.598214285714285"/>
    <x v="1"/>
    <s v="USD"/>
    <n v="1394514000"/>
    <n v="1394773200"/>
    <x v="827"/>
    <d v="1944-03-12T13:00:56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1215.3819444444443"/>
    <x v="1"/>
    <s v="USD"/>
    <n v="1365397200"/>
    <n v="1366520400"/>
    <x v="828"/>
    <d v="1943-04-20T13:00:56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5.9305993690851739"/>
    <x v="1"/>
    <s v="USD"/>
    <n v="1456120800"/>
    <n v="1456639200"/>
    <x v="829"/>
    <d v="1946-02-26T14:00:56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95.352380952380955"/>
    <x v="1"/>
    <s v="USD"/>
    <n v="1437714000"/>
    <n v="1438318800"/>
    <x v="830"/>
    <d v="1945-07-29T13:00:56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12.803030303030303"/>
    <x v="1"/>
    <s v="USD"/>
    <n v="1563771600"/>
    <n v="1564030800"/>
    <x v="831"/>
    <d v="1949-07-23T13:00:56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4042.4285714285716"/>
    <x v="1"/>
    <s v="USD"/>
    <n v="1448517600"/>
    <n v="1449295200"/>
    <x v="832"/>
    <d v="1945-12-03T14:00:56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.341188524590164"/>
    <x v="1"/>
    <s v="USD"/>
    <n v="1528779600"/>
    <n v="1531890000"/>
    <x v="833"/>
    <d v="1948-07-16T13:00:56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39.989583333333336"/>
    <x v="1"/>
    <s v="USD"/>
    <n v="1304744400"/>
    <n v="1306213200"/>
    <x v="834"/>
    <d v="1941-05-22T13:00:56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1.955223880597018"/>
    <x v="0"/>
    <s v="CAD"/>
    <n v="1354341600"/>
    <n v="1356242400"/>
    <x v="835"/>
    <d v="1942-12-22T14:00:56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85.075757575757578"/>
    <x v="1"/>
    <s v="USD"/>
    <n v="1294552800"/>
    <n v="1297576800"/>
    <x v="836"/>
    <d v="1941-02-11T14:00:56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79.551282051282058"/>
    <x v="2"/>
    <s v="AUD"/>
    <n v="1295935200"/>
    <n v="1296194400"/>
    <x v="837"/>
    <d v="1941-01-26T14:00:56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78.64179104477611"/>
    <x v="1"/>
    <s v="USD"/>
    <n v="1411534800"/>
    <n v="1414558800"/>
    <x v="219"/>
    <d v="1944-10-27T13:00:56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71.421052631578945"/>
    <x v="2"/>
    <s v="AUD"/>
    <n v="1486706400"/>
    <n v="1488348000"/>
    <x v="365"/>
    <d v="1947-02-28T14:00:56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212.18631178707224"/>
    <x v="1"/>
    <s v="USD"/>
    <n v="1333602000"/>
    <n v="1334898000"/>
    <x v="838"/>
    <d v="1942-04-19T13:00:56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9.0112359550561791"/>
    <x v="1"/>
    <s v="USD"/>
    <n v="1308200400"/>
    <n v="1308373200"/>
    <x v="839"/>
    <d v="1941-06-16T13:00:56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5.3093922651933703"/>
    <x v="1"/>
    <s v="USD"/>
    <n v="1411707600"/>
    <n v="1412312400"/>
    <x v="840"/>
    <d v="1944-10-01T13:00:56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455.23076923076923"/>
    <x v="1"/>
    <s v="USD"/>
    <n v="1418364000"/>
    <n v="1419228000"/>
    <x v="841"/>
    <d v="1944-12-20T14:00:56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59.5"/>
    <x v="1"/>
    <s v="USD"/>
    <n v="1429333200"/>
    <n v="1430974800"/>
    <x v="842"/>
    <d v="1945-05-05T13:00:56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2.4630541871921183E-2"/>
    <x v="1"/>
    <s v="USD"/>
    <n v="1555390800"/>
    <n v="1555822800"/>
    <x v="843"/>
    <d v="1949-04-19T13:00:56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59056"/>
    <x v="1"/>
    <s v="USD"/>
    <n v="1482732000"/>
    <n v="1482818400"/>
    <x v="844"/>
    <d v="1946-12-26T14:00:56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65.418216805644647"/>
    <x v="1"/>
    <s v="USD"/>
    <n v="1470718800"/>
    <n v="1471928400"/>
    <x v="845"/>
    <d v="1946-08-22T13:00:56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0.87378640776699024"/>
    <x v="1"/>
    <s v="USD"/>
    <n v="1450591200"/>
    <n v="1453701600"/>
    <x v="846"/>
    <d v="1946-01-23T14:00:56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7446.8571428571431"/>
    <x v="2"/>
    <s v="AUD"/>
    <n v="1348290000"/>
    <n v="1350363600"/>
    <x v="110"/>
    <d v="1942-10-15T13:00:56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5.0148578811369511"/>
    <x v="1"/>
    <s v="USD"/>
    <n v="1353823200"/>
    <n v="1353996000"/>
    <x v="847"/>
    <d v="1942-11-26T14:00:56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46.22500000000002"/>
    <x v="1"/>
    <s v="USD"/>
    <n v="1450764000"/>
    <n v="1451109600"/>
    <x v="848"/>
    <d v="1945-12-24T14:00:56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14.980722891566264"/>
    <x v="1"/>
    <s v="USD"/>
    <n v="1329372000"/>
    <n v="1329631200"/>
    <x v="849"/>
    <d v="1942-02-17T14:00:56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61.68702290076336"/>
    <x v="1"/>
    <s v="USD"/>
    <n v="1277096400"/>
    <n v="1278997200"/>
    <x v="780"/>
    <d v="1940-07-11T13:00:56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9.205357142857146"/>
    <x v="1"/>
    <s v="USD"/>
    <n v="1277701200"/>
    <n v="1280120400"/>
    <x v="140"/>
    <d v="1940-07-24T13:00:56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35.984615384615381"/>
    <x v="1"/>
    <s v="USD"/>
    <n v="1454911200"/>
    <n v="1458104400"/>
    <x v="850"/>
    <d v="1946-03-15T13:00:56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123.63636363636364"/>
    <x v="1"/>
    <s v="USD"/>
    <n v="1297922400"/>
    <n v="1298268000"/>
    <x v="851"/>
    <d v="1941-02-19T14:00:56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68.754838709677415"/>
    <x v="1"/>
    <s v="USD"/>
    <n v="1384408800"/>
    <n v="1386223200"/>
    <x v="852"/>
    <d v="1943-12-04T14:00:56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18.785714285714285"/>
    <x v="6"/>
    <s v="EUR"/>
    <n v="1299304800"/>
    <n v="1299823200"/>
    <x v="853"/>
    <d v="1941-03-09T14:00:56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115.47368421052632"/>
    <x v="1"/>
    <s v="USD"/>
    <n v="1431320400"/>
    <n v="1431752400"/>
    <x v="854"/>
    <d v="1945-05-14T13:00:56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54.845161290322579"/>
    <x v="4"/>
    <s v="GBP"/>
    <n v="1264399200"/>
    <n v="1267855200"/>
    <x v="67"/>
    <d v="1940-03-04T14:00:56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65.062801932367151"/>
    <x v="1"/>
    <s v="USD"/>
    <n v="1497502800"/>
    <n v="1497675600"/>
    <x v="855"/>
    <d v="1947-06-16T13:00:56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494.44081632653064"/>
    <x v="1"/>
    <s v="USD"/>
    <n v="1333688400"/>
    <n v="1336885200"/>
    <x v="107"/>
    <d v="1942-05-12T13:00:56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5.1602034329307056"/>
    <x v="1"/>
    <s v="USD"/>
    <n v="1293861600"/>
    <n v="1295157600"/>
    <x v="344"/>
    <d v="1941-01-14T14:00:56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75"/>
    <x v="1"/>
    <s v="USD"/>
    <n v="1576994400"/>
    <n v="1577599200"/>
    <x v="856"/>
    <d v="1949-12-27T14:00:56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619.98924731182797"/>
    <x v="1"/>
    <s v="USD"/>
    <n v="1304917200"/>
    <n v="1305003600"/>
    <x v="857"/>
    <d v="1941-05-08T13:00:56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2.3804713804713806"/>
    <x v="1"/>
    <s v="USD"/>
    <n v="1381208400"/>
    <n v="1381726800"/>
    <x v="858"/>
    <d v="1943-10-13T13:00:56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4063.5"/>
    <x v="1"/>
    <s v="USD"/>
    <n v="1401685200"/>
    <n v="1402462800"/>
    <x v="859"/>
    <d v="1944-06-09T13:00:56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5.571683521713267"/>
    <x v="1"/>
    <s v="USD"/>
    <n v="1291960800"/>
    <n v="1292133600"/>
    <x v="860"/>
    <d v="1940-12-10T14:00:56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11.869047619047619"/>
    <x v="1"/>
    <s v="USD"/>
    <n v="1368853200"/>
    <n v="1368939600"/>
    <x v="170"/>
    <d v="1943-05-18T13:00:56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261.4375"/>
    <x v="1"/>
    <s v="USD"/>
    <n v="1448776800"/>
    <n v="1452146400"/>
    <x v="861"/>
    <d v="1946-01-05T14:00:56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5.451851851851856"/>
    <x v="1"/>
    <s v="USD"/>
    <n v="1296194400"/>
    <n v="1296712800"/>
    <x v="862"/>
    <d v="1941-02-01T14:00:56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36.978571428571428"/>
    <x v="1"/>
    <s v="USD"/>
    <n v="1517983200"/>
    <n v="1520748000"/>
    <x v="863"/>
    <d v="1948-03-09T14:00:56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128.97014925373134"/>
    <x v="1"/>
    <s v="USD"/>
    <n v="1478930400"/>
    <n v="1480831200"/>
    <x v="864"/>
    <d v="1946-12-03T14:00:56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937.43478260869563"/>
    <x v="4"/>
    <s v="GBP"/>
    <n v="1426395600"/>
    <n v="1426914000"/>
    <x v="527"/>
    <d v="1945-03-19T13:00:56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77.467980295566505"/>
    <x v="1"/>
    <s v="USD"/>
    <n v="1446181200"/>
    <n v="1446616800"/>
    <x v="865"/>
    <d v="1945-11-02T14:00:56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16.09299191374663"/>
    <x v="1"/>
    <s v="USD"/>
    <n v="1514181600"/>
    <n v="1517032800"/>
    <x v="866"/>
    <d v="1948-01-26T14:00:56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18.931888544891642"/>
    <x v="1"/>
    <s v="USD"/>
    <n v="1311051600"/>
    <n v="1311224400"/>
    <x v="867"/>
    <d v="1941-07-19T13:00:56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2512.0533333333333"/>
    <x v="1"/>
    <s v="USD"/>
    <n v="1564894800"/>
    <n v="1566190800"/>
    <x v="868"/>
    <d v="1949-08-17T13:00:56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4.2605331040412722"/>
    <x v="1"/>
    <s v="USD"/>
    <n v="1567918800"/>
    <n v="1570165200"/>
    <x v="105"/>
    <d v="1949-10-02T13:00:56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300.58530183727032"/>
    <x v="1"/>
    <s v="USD"/>
    <n v="1386309600"/>
    <n v="1388556000"/>
    <x v="481"/>
    <d v="1943-12-31T14:00:56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0.71373439273552786"/>
    <x v="1"/>
    <s v="USD"/>
    <n v="1301979600"/>
    <n v="1303189200"/>
    <x v="253"/>
    <d v="1941-04-17T13:00:56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146.09782608695653"/>
    <x v="1"/>
    <s v="USD"/>
    <n v="1493269200"/>
    <n v="1494478800"/>
    <x v="869"/>
    <d v="1947-05-10T13:00:56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10.206250000000001"/>
    <x v="1"/>
    <s v="USD"/>
    <n v="1478930400"/>
    <n v="1480744800"/>
    <x v="864"/>
    <d v="1946-12-02T14:00:56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187.34375"/>
    <x v="1"/>
    <s v="USD"/>
    <n v="1555390800"/>
    <n v="1555822800"/>
    <x v="843"/>
    <d v="1949-04-19T13:00:56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30.261061946902654"/>
    <x v="1"/>
    <s v="USD"/>
    <n v="1456984800"/>
    <n v="1458882000"/>
    <x v="289"/>
    <d v="1946-03-24T13:00:56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173.296875"/>
    <x v="1"/>
    <s v="USD"/>
    <n v="1411621200"/>
    <n v="1411966800"/>
    <x v="870"/>
    <d v="1944-09-27T13:00:56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54.867219917012449"/>
    <x v="1"/>
    <s v="USD"/>
    <n v="1525669200"/>
    <n v="1526878800"/>
    <x v="871"/>
    <d v="1948-05-19T13:00:56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57.636363636363633"/>
    <x v="6"/>
    <s v="EUR"/>
    <n v="1450936800"/>
    <n v="1452405600"/>
    <x v="872"/>
    <d v="1946-01-08T14:00:56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987.64"/>
    <x v="1"/>
    <s v="USD"/>
    <n v="1413522000"/>
    <n v="1414040400"/>
    <x v="873"/>
    <d v="1944-10-21T13:00:56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181.9667458432304"/>
    <x v="1"/>
    <s v="USD"/>
    <n v="1541307600"/>
    <n v="1543816800"/>
    <x v="874"/>
    <d v="1948-12-01T14:00:56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2.3563387175721977"/>
    <x v="1"/>
    <s v="USD"/>
    <n v="1357106400"/>
    <n v="1359698400"/>
    <x v="875"/>
    <d v="1943-01-31T14:00:56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41.098214285714285"/>
    <x v="6"/>
    <s v="EUR"/>
    <n v="1390197600"/>
    <n v="1390629600"/>
    <x v="876"/>
    <d v="1944-01-24T14:00:56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272.10791366906477"/>
    <x v="1"/>
    <s v="USD"/>
    <n v="1265868000"/>
    <n v="1267077600"/>
    <x v="877"/>
    <d v="1940-02-24T14:00:56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167.96524064171123"/>
    <x v="1"/>
    <s v="USD"/>
    <n v="1467176400"/>
    <n v="1467781200"/>
    <x v="878"/>
    <d v="1946-07-05T13:00:56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86D8C0-2DB4-4AB1-9C29-8BF87144A252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4" firstHeaderRow="0" firstDataRow="0" firstDataCol="0" rowPageCount="2" colPageCount="1"/>
  <pivotFields count="2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 defaultSubtotal="0"/>
    <pivotField showAll="0" defaultSubtotal="0"/>
    <pivotField axis="axisPage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pageFields count="2">
    <pageField fld="18" hier="-1"/>
    <pageField fld="22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B0FC46-BA98-43C7-A87B-897D7C0DF29C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F17" firstHeaderRow="1" firstDataRow="2" firstDataCol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D73049-1C56-46BB-97F8-9E1171928052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4" firstHeaderRow="0" firstDataRow="0" firstDataCol="0" rowPageCount="2" colPageCount="1"/>
  <pivotFields count="2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pageFields count="2">
    <pageField fld="9" hier="-1"/>
    <pageField fld="18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D6A42C-9DE7-4A81-B833-D532E206490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67FFF6-B747-4E3D-8078-0F0ADF195DF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9" firstHeaderRow="0" firstDataRow="0" firstDataCol="0" rowPageCount="1" colPageCount="1"/>
  <pivotFields count="2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pageFields count="1">
    <pageField fld="9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D0E1BB-5148-4C56-B1FB-55F229D5C2A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4F40E1E-8367-477F-9D1F-0357B3185095}" autoFormatId="16" applyNumberFormats="0" applyBorderFormats="0" applyFontFormats="0" applyPatternFormats="0" applyAlignmentFormats="0" applyWidthHeightFormats="0">
  <queryTableRefresh nextId="3">
    <queryTableFields count="2">
      <queryTableField id="1" name="outcome" tableColumnId="1"/>
      <queryTableField id="2" name="backers_count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C554A0-B13B-436E-A1A6-FA44A6C12DE2}" name="Table3_2" displayName="Table3_2" ref="A1:B566" totalsRowShown="0">
  <autoFilter ref="A1:B566" xr:uid="{ABC554A0-B13B-436E-A1A6-FA44A6C12DE2}"/>
  <tableColumns count="2">
    <tableColumn id="1" xr3:uid="{C90BDE25-2FBD-4851-A13A-7091BBE503E5}" name="outcome" dataDxfId="8"/>
    <tableColumn id="2" xr3:uid="{B891A241-4795-4593-A589-5A9FE80924DA}" name="backers_count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2FA7206-3604-437A-8E21-4F13CD720E22}" name="Table3_39" displayName="Table3_39" ref="C1:D365" tableType="queryTable" totalsRowShown="0">
  <autoFilter ref="C1:D365" xr:uid="{52FA7206-3604-437A-8E21-4F13CD720E22}"/>
  <tableColumns count="2">
    <tableColumn id="1" xr3:uid="{FC77C813-B0EA-4D29-8B70-B30A775BD64F}" uniqueName="1" name="outcome" queryTableFieldId="1" dataDxfId="7"/>
    <tableColumn id="2" xr3:uid="{51FE5DA9-E0E5-45CA-BD96-46723CF5A670}" uniqueName="2" name="backers_count" queryTableFieldId="2"/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407399-A8FC-4D81-BAEA-DE1CD23AF4C7}" name="Table3" displayName="Table3" ref="G1:H1001" totalsRowShown="0" headerRowDxfId="6">
  <autoFilter ref="G1:H1001" xr:uid="{B9407399-A8FC-4D81-BAEA-DE1CD23AF4C7}"/>
  <tableColumns count="2">
    <tableColumn id="1" xr3:uid="{505CC861-CFB7-46D0-8358-0D9BF64F9E22}" name="outcome"/>
    <tableColumn id="2" xr3:uid="{D6B19018-CF46-4E10-9BAF-77E74CCF26A7}" name="backers_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CCA85-3331-4A72-AF3C-18718B464061}">
  <sheetPr codeName="Sheet3"/>
  <dimension ref="A1:J566"/>
  <sheetViews>
    <sheetView workbookViewId="0">
      <selection activeCell="B3" sqref="B3"/>
    </sheetView>
  </sheetViews>
  <sheetFormatPr defaultRowHeight="15.5" x14ac:dyDescent="0.35"/>
  <cols>
    <col min="1" max="1" width="10.25" bestFit="1" customWidth="1"/>
    <col min="2" max="2" width="15.1640625" bestFit="1" customWidth="1"/>
    <col min="4" max="4" width="13.25" customWidth="1"/>
    <col min="6" max="6" width="18.1640625" customWidth="1"/>
    <col min="9" max="9" width="20.58203125" customWidth="1"/>
  </cols>
  <sheetData>
    <row r="1" spans="1:10" x14ac:dyDescent="0.35">
      <c r="A1" t="s">
        <v>4</v>
      </c>
      <c r="B1" t="s">
        <v>5</v>
      </c>
      <c r="C1" t="s">
        <v>4</v>
      </c>
      <c r="D1" t="s">
        <v>5</v>
      </c>
    </row>
    <row r="2" spans="1:10" x14ac:dyDescent="0.35">
      <c r="A2" t="s">
        <v>20</v>
      </c>
      <c r="B2">
        <v>158</v>
      </c>
      <c r="C2" t="s">
        <v>14</v>
      </c>
      <c r="D2">
        <v>0</v>
      </c>
    </row>
    <row r="3" spans="1:10" x14ac:dyDescent="0.35">
      <c r="A3" t="s">
        <v>20</v>
      </c>
      <c r="B3">
        <v>1425</v>
      </c>
      <c r="C3" t="s">
        <v>14</v>
      </c>
      <c r="D3">
        <v>24</v>
      </c>
    </row>
    <row r="4" spans="1:10" x14ac:dyDescent="0.35">
      <c r="A4" t="s">
        <v>20</v>
      </c>
      <c r="B4">
        <v>174</v>
      </c>
      <c r="C4" t="s">
        <v>14</v>
      </c>
      <c r="D4">
        <v>53</v>
      </c>
    </row>
    <row r="5" spans="1:10" x14ac:dyDescent="0.35">
      <c r="A5" t="s">
        <v>20</v>
      </c>
      <c r="B5">
        <v>227</v>
      </c>
      <c r="C5" t="s">
        <v>14</v>
      </c>
      <c r="D5">
        <v>18</v>
      </c>
    </row>
    <row r="6" spans="1:10" x14ac:dyDescent="0.35">
      <c r="A6" t="s">
        <v>20</v>
      </c>
      <c r="B6">
        <v>220</v>
      </c>
      <c r="C6" t="s">
        <v>14</v>
      </c>
      <c r="D6">
        <v>44</v>
      </c>
      <c r="F6" s="10" t="s">
        <v>2106</v>
      </c>
      <c r="I6" s="9" t="s">
        <v>2107</v>
      </c>
    </row>
    <row r="7" spans="1:10" x14ac:dyDescent="0.35">
      <c r="A7" t="s">
        <v>20</v>
      </c>
      <c r="B7">
        <v>98</v>
      </c>
      <c r="C7" t="s">
        <v>14</v>
      </c>
      <c r="D7">
        <v>27</v>
      </c>
      <c r="F7" t="s">
        <v>2108</v>
      </c>
      <c r="G7">
        <f>AVERAGE(B2:B566)</f>
        <v>851.14690265486729</v>
      </c>
      <c r="I7" t="s">
        <v>2108</v>
      </c>
      <c r="J7">
        <f>AVERAGE(D2:D365)</f>
        <v>585.61538461538464</v>
      </c>
    </row>
    <row r="8" spans="1:10" x14ac:dyDescent="0.35">
      <c r="A8" t="s">
        <v>20</v>
      </c>
      <c r="B8">
        <v>100</v>
      </c>
      <c r="C8" t="s">
        <v>14</v>
      </c>
      <c r="D8">
        <v>55</v>
      </c>
      <c r="F8" t="s">
        <v>2109</v>
      </c>
      <c r="G8">
        <f>MEDIAN(B2:B566)</f>
        <v>201</v>
      </c>
      <c r="I8" t="s">
        <v>2109</v>
      </c>
      <c r="J8">
        <f>MEDIAN(D2:D365)</f>
        <v>114.5</v>
      </c>
    </row>
    <row r="9" spans="1:10" x14ac:dyDescent="0.35">
      <c r="A9" t="s">
        <v>20</v>
      </c>
      <c r="B9">
        <v>1249</v>
      </c>
      <c r="C9" t="s">
        <v>14</v>
      </c>
      <c r="D9">
        <v>200</v>
      </c>
      <c r="F9" t="s">
        <v>2110</v>
      </c>
      <c r="G9">
        <f>MIN(B2:B566)</f>
        <v>16</v>
      </c>
      <c r="I9" t="s">
        <v>2110</v>
      </c>
      <c r="J9">
        <f>MIN(D2:D365)</f>
        <v>0</v>
      </c>
    </row>
    <row r="10" spans="1:10" x14ac:dyDescent="0.35">
      <c r="A10" t="s">
        <v>20</v>
      </c>
      <c r="B10">
        <v>1396</v>
      </c>
      <c r="C10" t="s">
        <v>14</v>
      </c>
      <c r="D10">
        <v>452</v>
      </c>
      <c r="F10" t="s">
        <v>2111</v>
      </c>
      <c r="G10">
        <f>MAX(B2:B566)</f>
        <v>7295</v>
      </c>
      <c r="I10" t="s">
        <v>2111</v>
      </c>
      <c r="J10">
        <f>MAX(D2:D365)</f>
        <v>6080</v>
      </c>
    </row>
    <row r="11" spans="1:10" x14ac:dyDescent="0.35">
      <c r="A11" t="s">
        <v>20</v>
      </c>
      <c r="B11">
        <v>890</v>
      </c>
      <c r="C11" t="s">
        <v>14</v>
      </c>
      <c r="D11">
        <v>674</v>
      </c>
      <c r="F11" t="s">
        <v>2112</v>
      </c>
      <c r="G11">
        <f>_xlfn.VAR.S(B2:B566)</f>
        <v>1606216.5936295739</v>
      </c>
      <c r="I11" t="s">
        <v>2112</v>
      </c>
      <c r="J11">
        <f>_xlfn.VAR.S(D2:D365)</f>
        <v>924113.45496927318</v>
      </c>
    </row>
    <row r="12" spans="1:10" x14ac:dyDescent="0.35">
      <c r="A12" t="s">
        <v>20</v>
      </c>
      <c r="B12">
        <v>142</v>
      </c>
      <c r="C12" t="s">
        <v>14</v>
      </c>
      <c r="D12">
        <v>558</v>
      </c>
      <c r="F12" t="s">
        <v>2113</v>
      </c>
      <c r="G12">
        <f>_xlfn.STDEV.S(B2:B566)</f>
        <v>1267.366006183523</v>
      </c>
      <c r="I12" t="s">
        <v>2113</v>
      </c>
      <c r="J12">
        <f>_xlfn.STDEV.S(D2:D365)</f>
        <v>961.30819978260524</v>
      </c>
    </row>
    <row r="13" spans="1:10" x14ac:dyDescent="0.35">
      <c r="A13" t="s">
        <v>20</v>
      </c>
      <c r="B13">
        <v>2673</v>
      </c>
      <c r="C13" t="s">
        <v>14</v>
      </c>
      <c r="D13">
        <v>15</v>
      </c>
    </row>
    <row r="14" spans="1:10" x14ac:dyDescent="0.35">
      <c r="A14" t="s">
        <v>20</v>
      </c>
      <c r="B14">
        <v>163</v>
      </c>
      <c r="C14" t="s">
        <v>14</v>
      </c>
      <c r="D14">
        <v>2307</v>
      </c>
    </row>
    <row r="15" spans="1:10" x14ac:dyDescent="0.35">
      <c r="A15" t="s">
        <v>20</v>
      </c>
      <c r="B15">
        <v>2220</v>
      </c>
      <c r="C15" t="s">
        <v>14</v>
      </c>
      <c r="D15">
        <v>88</v>
      </c>
    </row>
    <row r="16" spans="1:10" x14ac:dyDescent="0.35">
      <c r="A16" t="s">
        <v>20</v>
      </c>
      <c r="B16">
        <v>1606</v>
      </c>
      <c r="C16" t="s">
        <v>14</v>
      </c>
      <c r="D16">
        <v>48</v>
      </c>
    </row>
    <row r="17" spans="1:4" x14ac:dyDescent="0.35">
      <c r="A17" t="s">
        <v>20</v>
      </c>
      <c r="B17">
        <v>129</v>
      </c>
      <c r="C17" t="s">
        <v>14</v>
      </c>
      <c r="D17">
        <v>1</v>
      </c>
    </row>
    <row r="18" spans="1:4" x14ac:dyDescent="0.35">
      <c r="A18" t="s">
        <v>20</v>
      </c>
      <c r="B18">
        <v>226</v>
      </c>
      <c r="C18" t="s">
        <v>14</v>
      </c>
      <c r="D18">
        <v>1467</v>
      </c>
    </row>
    <row r="19" spans="1:4" x14ac:dyDescent="0.35">
      <c r="A19" t="s">
        <v>20</v>
      </c>
      <c r="B19">
        <v>5419</v>
      </c>
      <c r="C19" t="s">
        <v>14</v>
      </c>
      <c r="D19">
        <v>75</v>
      </c>
    </row>
    <row r="20" spans="1:4" x14ac:dyDescent="0.35">
      <c r="A20" t="s">
        <v>20</v>
      </c>
      <c r="B20">
        <v>165</v>
      </c>
      <c r="C20" t="s">
        <v>14</v>
      </c>
      <c r="D20">
        <v>120</v>
      </c>
    </row>
    <row r="21" spans="1:4" x14ac:dyDescent="0.35">
      <c r="A21" t="s">
        <v>20</v>
      </c>
      <c r="B21">
        <v>1965</v>
      </c>
      <c r="C21" t="s">
        <v>14</v>
      </c>
      <c r="D21">
        <v>2253</v>
      </c>
    </row>
    <row r="22" spans="1:4" x14ac:dyDescent="0.35">
      <c r="A22" t="s">
        <v>20</v>
      </c>
      <c r="B22">
        <v>16</v>
      </c>
      <c r="C22" t="s">
        <v>14</v>
      </c>
      <c r="D22">
        <v>5</v>
      </c>
    </row>
    <row r="23" spans="1:4" x14ac:dyDescent="0.35">
      <c r="A23" t="s">
        <v>20</v>
      </c>
      <c r="B23">
        <v>107</v>
      </c>
      <c r="C23" t="s">
        <v>14</v>
      </c>
      <c r="D23">
        <v>38</v>
      </c>
    </row>
    <row r="24" spans="1:4" x14ac:dyDescent="0.35">
      <c r="A24" t="s">
        <v>20</v>
      </c>
      <c r="B24">
        <v>134</v>
      </c>
      <c r="C24" t="s">
        <v>14</v>
      </c>
      <c r="D24">
        <v>12</v>
      </c>
    </row>
    <row r="25" spans="1:4" x14ac:dyDescent="0.35">
      <c r="A25" t="s">
        <v>20</v>
      </c>
      <c r="B25">
        <v>198</v>
      </c>
      <c r="C25" t="s">
        <v>14</v>
      </c>
      <c r="D25">
        <v>1684</v>
      </c>
    </row>
    <row r="26" spans="1:4" x14ac:dyDescent="0.35">
      <c r="A26" t="s">
        <v>20</v>
      </c>
      <c r="B26">
        <v>111</v>
      </c>
      <c r="C26" t="s">
        <v>14</v>
      </c>
      <c r="D26">
        <v>56</v>
      </c>
    </row>
    <row r="27" spans="1:4" x14ac:dyDescent="0.35">
      <c r="A27" t="s">
        <v>20</v>
      </c>
      <c r="B27">
        <v>222</v>
      </c>
      <c r="C27" t="s">
        <v>14</v>
      </c>
      <c r="D27">
        <v>838</v>
      </c>
    </row>
    <row r="28" spans="1:4" x14ac:dyDescent="0.35">
      <c r="A28" t="s">
        <v>20</v>
      </c>
      <c r="B28">
        <v>6212</v>
      </c>
      <c r="C28" t="s">
        <v>14</v>
      </c>
      <c r="D28">
        <v>1000</v>
      </c>
    </row>
    <row r="29" spans="1:4" x14ac:dyDescent="0.35">
      <c r="A29" t="s">
        <v>20</v>
      </c>
      <c r="B29">
        <v>98</v>
      </c>
      <c r="C29" t="s">
        <v>14</v>
      </c>
      <c r="D29">
        <v>1482</v>
      </c>
    </row>
    <row r="30" spans="1:4" x14ac:dyDescent="0.35">
      <c r="A30" t="s">
        <v>20</v>
      </c>
      <c r="B30">
        <v>92</v>
      </c>
      <c r="C30" t="s">
        <v>14</v>
      </c>
      <c r="D30">
        <v>106</v>
      </c>
    </row>
    <row r="31" spans="1:4" x14ac:dyDescent="0.35">
      <c r="A31" t="s">
        <v>20</v>
      </c>
      <c r="B31">
        <v>149</v>
      </c>
      <c r="C31" t="s">
        <v>14</v>
      </c>
      <c r="D31">
        <v>679</v>
      </c>
    </row>
    <row r="32" spans="1:4" x14ac:dyDescent="0.35">
      <c r="A32" t="s">
        <v>20</v>
      </c>
      <c r="B32">
        <v>2431</v>
      </c>
      <c r="C32" t="s">
        <v>14</v>
      </c>
      <c r="D32">
        <v>1220</v>
      </c>
    </row>
    <row r="33" spans="1:4" x14ac:dyDescent="0.35">
      <c r="A33" t="s">
        <v>20</v>
      </c>
      <c r="B33">
        <v>303</v>
      </c>
      <c r="C33" t="s">
        <v>14</v>
      </c>
      <c r="D33">
        <v>1</v>
      </c>
    </row>
    <row r="34" spans="1:4" x14ac:dyDescent="0.35">
      <c r="A34" t="s">
        <v>20</v>
      </c>
      <c r="B34">
        <v>209</v>
      </c>
      <c r="C34" t="s">
        <v>14</v>
      </c>
      <c r="D34">
        <v>37</v>
      </c>
    </row>
    <row r="35" spans="1:4" x14ac:dyDescent="0.35">
      <c r="A35" t="s">
        <v>20</v>
      </c>
      <c r="B35">
        <v>131</v>
      </c>
      <c r="C35" t="s">
        <v>14</v>
      </c>
      <c r="D35">
        <v>60</v>
      </c>
    </row>
    <row r="36" spans="1:4" x14ac:dyDescent="0.35">
      <c r="A36" t="s">
        <v>20</v>
      </c>
      <c r="B36">
        <v>164</v>
      </c>
      <c r="C36" t="s">
        <v>14</v>
      </c>
      <c r="D36">
        <v>296</v>
      </c>
    </row>
    <row r="37" spans="1:4" x14ac:dyDescent="0.35">
      <c r="A37" t="s">
        <v>20</v>
      </c>
      <c r="B37">
        <v>201</v>
      </c>
      <c r="C37" t="s">
        <v>14</v>
      </c>
      <c r="D37">
        <v>3304</v>
      </c>
    </row>
    <row r="38" spans="1:4" x14ac:dyDescent="0.35">
      <c r="A38" t="s">
        <v>20</v>
      </c>
      <c r="B38">
        <v>211</v>
      </c>
      <c r="C38" t="s">
        <v>14</v>
      </c>
      <c r="D38">
        <v>73</v>
      </c>
    </row>
    <row r="39" spans="1:4" x14ac:dyDescent="0.35">
      <c r="A39" t="s">
        <v>20</v>
      </c>
      <c r="B39">
        <v>128</v>
      </c>
      <c r="C39" t="s">
        <v>14</v>
      </c>
      <c r="D39">
        <v>3387</v>
      </c>
    </row>
    <row r="40" spans="1:4" x14ac:dyDescent="0.35">
      <c r="A40" t="s">
        <v>20</v>
      </c>
      <c r="B40">
        <v>1600</v>
      </c>
      <c r="C40" t="s">
        <v>14</v>
      </c>
      <c r="D40">
        <v>662</v>
      </c>
    </row>
    <row r="41" spans="1:4" x14ac:dyDescent="0.35">
      <c r="A41" t="s">
        <v>20</v>
      </c>
      <c r="B41">
        <v>249</v>
      </c>
      <c r="C41" t="s">
        <v>14</v>
      </c>
      <c r="D41">
        <v>774</v>
      </c>
    </row>
    <row r="42" spans="1:4" x14ac:dyDescent="0.35">
      <c r="A42" t="s">
        <v>20</v>
      </c>
      <c r="B42">
        <v>236</v>
      </c>
      <c r="C42" t="s">
        <v>14</v>
      </c>
      <c r="D42">
        <v>672</v>
      </c>
    </row>
    <row r="43" spans="1:4" x14ac:dyDescent="0.35">
      <c r="A43" t="s">
        <v>20</v>
      </c>
      <c r="B43">
        <v>4065</v>
      </c>
      <c r="C43" t="s">
        <v>14</v>
      </c>
      <c r="D43">
        <v>940</v>
      </c>
    </row>
    <row r="44" spans="1:4" x14ac:dyDescent="0.35">
      <c r="A44" t="s">
        <v>20</v>
      </c>
      <c r="B44">
        <v>246</v>
      </c>
      <c r="C44" t="s">
        <v>14</v>
      </c>
      <c r="D44">
        <v>117</v>
      </c>
    </row>
    <row r="45" spans="1:4" x14ac:dyDescent="0.35">
      <c r="A45" t="s">
        <v>20</v>
      </c>
      <c r="B45">
        <v>2475</v>
      </c>
      <c r="C45" t="s">
        <v>14</v>
      </c>
      <c r="D45">
        <v>115</v>
      </c>
    </row>
    <row r="46" spans="1:4" x14ac:dyDescent="0.35">
      <c r="A46" t="s">
        <v>20</v>
      </c>
      <c r="B46">
        <v>76</v>
      </c>
      <c r="C46" t="s">
        <v>14</v>
      </c>
      <c r="D46">
        <v>326</v>
      </c>
    </row>
    <row r="47" spans="1:4" x14ac:dyDescent="0.35">
      <c r="A47" t="s">
        <v>20</v>
      </c>
      <c r="B47">
        <v>54</v>
      </c>
      <c r="C47" t="s">
        <v>14</v>
      </c>
      <c r="D47">
        <v>1</v>
      </c>
    </row>
    <row r="48" spans="1:4" x14ac:dyDescent="0.35">
      <c r="A48" t="s">
        <v>20</v>
      </c>
      <c r="B48">
        <v>88</v>
      </c>
      <c r="C48" t="s">
        <v>14</v>
      </c>
      <c r="D48">
        <v>1467</v>
      </c>
    </row>
    <row r="49" spans="1:4" x14ac:dyDescent="0.35">
      <c r="A49" t="s">
        <v>20</v>
      </c>
      <c r="B49">
        <v>85</v>
      </c>
      <c r="C49" t="s">
        <v>14</v>
      </c>
      <c r="D49">
        <v>5681</v>
      </c>
    </row>
    <row r="50" spans="1:4" x14ac:dyDescent="0.35">
      <c r="A50" t="s">
        <v>20</v>
      </c>
      <c r="B50">
        <v>170</v>
      </c>
      <c r="C50" t="s">
        <v>14</v>
      </c>
      <c r="D50">
        <v>1059</v>
      </c>
    </row>
    <row r="51" spans="1:4" x14ac:dyDescent="0.35">
      <c r="A51" t="s">
        <v>20</v>
      </c>
      <c r="B51">
        <v>330</v>
      </c>
      <c r="C51" t="s">
        <v>14</v>
      </c>
      <c r="D51">
        <v>1194</v>
      </c>
    </row>
    <row r="52" spans="1:4" x14ac:dyDescent="0.35">
      <c r="A52" t="s">
        <v>20</v>
      </c>
      <c r="B52">
        <v>127</v>
      </c>
      <c r="C52" t="s">
        <v>14</v>
      </c>
      <c r="D52">
        <v>30</v>
      </c>
    </row>
    <row r="53" spans="1:4" x14ac:dyDescent="0.35">
      <c r="A53" t="s">
        <v>20</v>
      </c>
      <c r="B53">
        <v>411</v>
      </c>
      <c r="C53" t="s">
        <v>14</v>
      </c>
      <c r="D53">
        <v>75</v>
      </c>
    </row>
    <row r="54" spans="1:4" x14ac:dyDescent="0.35">
      <c r="A54" t="s">
        <v>20</v>
      </c>
      <c r="B54">
        <v>180</v>
      </c>
      <c r="C54" t="s">
        <v>14</v>
      </c>
      <c r="D54">
        <v>955</v>
      </c>
    </row>
    <row r="55" spans="1:4" x14ac:dyDescent="0.35">
      <c r="A55" t="s">
        <v>20</v>
      </c>
      <c r="B55">
        <v>374</v>
      </c>
      <c r="C55" t="s">
        <v>14</v>
      </c>
      <c r="D55">
        <v>67</v>
      </c>
    </row>
    <row r="56" spans="1:4" x14ac:dyDescent="0.35">
      <c r="A56" t="s">
        <v>20</v>
      </c>
      <c r="B56">
        <v>71</v>
      </c>
      <c r="C56" t="s">
        <v>14</v>
      </c>
      <c r="D56">
        <v>5</v>
      </c>
    </row>
    <row r="57" spans="1:4" x14ac:dyDescent="0.35">
      <c r="A57" t="s">
        <v>20</v>
      </c>
      <c r="B57">
        <v>203</v>
      </c>
      <c r="C57" t="s">
        <v>14</v>
      </c>
      <c r="D57">
        <v>26</v>
      </c>
    </row>
    <row r="58" spans="1:4" x14ac:dyDescent="0.35">
      <c r="A58" t="s">
        <v>20</v>
      </c>
      <c r="B58">
        <v>113</v>
      </c>
      <c r="C58" t="s">
        <v>14</v>
      </c>
      <c r="D58">
        <v>1130</v>
      </c>
    </row>
    <row r="59" spans="1:4" x14ac:dyDescent="0.35">
      <c r="A59" t="s">
        <v>20</v>
      </c>
      <c r="B59">
        <v>96</v>
      </c>
      <c r="C59" t="s">
        <v>14</v>
      </c>
      <c r="D59">
        <v>782</v>
      </c>
    </row>
    <row r="60" spans="1:4" x14ac:dyDescent="0.35">
      <c r="A60" t="s">
        <v>20</v>
      </c>
      <c r="B60">
        <v>498</v>
      </c>
      <c r="C60" t="s">
        <v>14</v>
      </c>
      <c r="D60">
        <v>210</v>
      </c>
    </row>
    <row r="61" spans="1:4" x14ac:dyDescent="0.35">
      <c r="A61" t="s">
        <v>20</v>
      </c>
      <c r="B61">
        <v>180</v>
      </c>
      <c r="C61" t="s">
        <v>14</v>
      </c>
      <c r="D61">
        <v>136</v>
      </c>
    </row>
    <row r="62" spans="1:4" x14ac:dyDescent="0.35">
      <c r="A62" t="s">
        <v>20</v>
      </c>
      <c r="B62">
        <v>27</v>
      </c>
      <c r="C62" t="s">
        <v>14</v>
      </c>
      <c r="D62">
        <v>86</v>
      </c>
    </row>
    <row r="63" spans="1:4" x14ac:dyDescent="0.35">
      <c r="A63" t="s">
        <v>20</v>
      </c>
      <c r="B63">
        <v>2331</v>
      </c>
      <c r="C63" t="s">
        <v>14</v>
      </c>
      <c r="D63">
        <v>19</v>
      </c>
    </row>
    <row r="64" spans="1:4" x14ac:dyDescent="0.35">
      <c r="A64" t="s">
        <v>20</v>
      </c>
      <c r="B64">
        <v>113</v>
      </c>
      <c r="C64" t="s">
        <v>14</v>
      </c>
      <c r="D64">
        <v>886</v>
      </c>
    </row>
    <row r="65" spans="1:4" x14ac:dyDescent="0.35">
      <c r="A65" t="s">
        <v>20</v>
      </c>
      <c r="B65">
        <v>164</v>
      </c>
      <c r="C65" t="s">
        <v>14</v>
      </c>
      <c r="D65">
        <v>35</v>
      </c>
    </row>
    <row r="66" spans="1:4" x14ac:dyDescent="0.35">
      <c r="A66" t="s">
        <v>20</v>
      </c>
      <c r="B66">
        <v>164</v>
      </c>
      <c r="C66" t="s">
        <v>14</v>
      </c>
      <c r="D66">
        <v>24</v>
      </c>
    </row>
    <row r="67" spans="1:4" x14ac:dyDescent="0.35">
      <c r="A67" t="s">
        <v>20</v>
      </c>
      <c r="B67">
        <v>336</v>
      </c>
      <c r="C67" t="s">
        <v>14</v>
      </c>
      <c r="D67">
        <v>86</v>
      </c>
    </row>
    <row r="68" spans="1:4" x14ac:dyDescent="0.35">
      <c r="A68" t="s">
        <v>20</v>
      </c>
      <c r="B68">
        <v>1917</v>
      </c>
      <c r="C68" t="s">
        <v>14</v>
      </c>
      <c r="D68">
        <v>243</v>
      </c>
    </row>
    <row r="69" spans="1:4" x14ac:dyDescent="0.35">
      <c r="A69" t="s">
        <v>20</v>
      </c>
      <c r="B69">
        <v>95</v>
      </c>
      <c r="C69" t="s">
        <v>14</v>
      </c>
      <c r="D69">
        <v>65</v>
      </c>
    </row>
    <row r="70" spans="1:4" x14ac:dyDescent="0.35">
      <c r="A70" t="s">
        <v>20</v>
      </c>
      <c r="B70">
        <v>147</v>
      </c>
      <c r="C70" t="s">
        <v>14</v>
      </c>
      <c r="D70">
        <v>100</v>
      </c>
    </row>
    <row r="71" spans="1:4" x14ac:dyDescent="0.35">
      <c r="A71" t="s">
        <v>20</v>
      </c>
      <c r="B71">
        <v>86</v>
      </c>
      <c r="C71" t="s">
        <v>14</v>
      </c>
      <c r="D71">
        <v>168</v>
      </c>
    </row>
    <row r="72" spans="1:4" x14ac:dyDescent="0.35">
      <c r="A72" t="s">
        <v>20</v>
      </c>
      <c r="B72">
        <v>83</v>
      </c>
      <c r="C72" t="s">
        <v>14</v>
      </c>
      <c r="D72">
        <v>13</v>
      </c>
    </row>
    <row r="73" spans="1:4" x14ac:dyDescent="0.35">
      <c r="A73" t="s">
        <v>20</v>
      </c>
      <c r="B73">
        <v>676</v>
      </c>
      <c r="C73" t="s">
        <v>14</v>
      </c>
      <c r="D73">
        <v>1</v>
      </c>
    </row>
    <row r="74" spans="1:4" x14ac:dyDescent="0.35">
      <c r="A74" t="s">
        <v>20</v>
      </c>
      <c r="B74">
        <v>361</v>
      </c>
      <c r="C74" t="s">
        <v>14</v>
      </c>
      <c r="D74">
        <v>40</v>
      </c>
    </row>
    <row r="75" spans="1:4" x14ac:dyDescent="0.35">
      <c r="A75" t="s">
        <v>20</v>
      </c>
      <c r="B75">
        <v>131</v>
      </c>
      <c r="C75" t="s">
        <v>14</v>
      </c>
      <c r="D75">
        <v>226</v>
      </c>
    </row>
    <row r="76" spans="1:4" x14ac:dyDescent="0.35">
      <c r="A76" t="s">
        <v>20</v>
      </c>
      <c r="B76">
        <v>126</v>
      </c>
      <c r="C76" t="s">
        <v>14</v>
      </c>
      <c r="D76">
        <v>1625</v>
      </c>
    </row>
    <row r="77" spans="1:4" x14ac:dyDescent="0.35">
      <c r="A77" t="s">
        <v>20</v>
      </c>
      <c r="B77">
        <v>275</v>
      </c>
      <c r="C77" t="s">
        <v>14</v>
      </c>
      <c r="D77">
        <v>143</v>
      </c>
    </row>
    <row r="78" spans="1:4" x14ac:dyDescent="0.35">
      <c r="A78" t="s">
        <v>20</v>
      </c>
      <c r="B78">
        <v>67</v>
      </c>
      <c r="C78" t="s">
        <v>14</v>
      </c>
      <c r="D78">
        <v>934</v>
      </c>
    </row>
    <row r="79" spans="1:4" x14ac:dyDescent="0.35">
      <c r="A79" t="s">
        <v>20</v>
      </c>
      <c r="B79">
        <v>154</v>
      </c>
      <c r="C79" t="s">
        <v>14</v>
      </c>
      <c r="D79">
        <v>17</v>
      </c>
    </row>
    <row r="80" spans="1:4" x14ac:dyDescent="0.35">
      <c r="A80" t="s">
        <v>20</v>
      </c>
      <c r="B80">
        <v>1782</v>
      </c>
      <c r="C80" t="s">
        <v>14</v>
      </c>
      <c r="D80">
        <v>2179</v>
      </c>
    </row>
    <row r="81" spans="1:4" x14ac:dyDescent="0.35">
      <c r="A81" t="s">
        <v>20</v>
      </c>
      <c r="B81">
        <v>903</v>
      </c>
      <c r="C81" t="s">
        <v>14</v>
      </c>
      <c r="D81">
        <v>931</v>
      </c>
    </row>
    <row r="82" spans="1:4" x14ac:dyDescent="0.35">
      <c r="A82" t="s">
        <v>20</v>
      </c>
      <c r="B82">
        <v>94</v>
      </c>
      <c r="C82" t="s">
        <v>14</v>
      </c>
      <c r="D82">
        <v>92</v>
      </c>
    </row>
    <row r="83" spans="1:4" x14ac:dyDescent="0.35">
      <c r="A83" t="s">
        <v>20</v>
      </c>
      <c r="B83">
        <v>180</v>
      </c>
      <c r="C83" t="s">
        <v>14</v>
      </c>
      <c r="D83">
        <v>57</v>
      </c>
    </row>
    <row r="84" spans="1:4" x14ac:dyDescent="0.35">
      <c r="A84" t="s">
        <v>20</v>
      </c>
      <c r="B84">
        <v>533</v>
      </c>
      <c r="C84" t="s">
        <v>14</v>
      </c>
      <c r="D84">
        <v>41</v>
      </c>
    </row>
    <row r="85" spans="1:4" x14ac:dyDescent="0.35">
      <c r="A85" t="s">
        <v>20</v>
      </c>
      <c r="B85">
        <v>2443</v>
      </c>
      <c r="C85" t="s">
        <v>14</v>
      </c>
      <c r="D85">
        <v>1</v>
      </c>
    </row>
    <row r="86" spans="1:4" x14ac:dyDescent="0.35">
      <c r="A86" t="s">
        <v>20</v>
      </c>
      <c r="B86">
        <v>89</v>
      </c>
      <c r="C86" t="s">
        <v>14</v>
      </c>
      <c r="D86">
        <v>101</v>
      </c>
    </row>
    <row r="87" spans="1:4" x14ac:dyDescent="0.35">
      <c r="A87" t="s">
        <v>20</v>
      </c>
      <c r="B87">
        <v>159</v>
      </c>
      <c r="C87" t="s">
        <v>14</v>
      </c>
      <c r="D87">
        <v>1335</v>
      </c>
    </row>
    <row r="88" spans="1:4" x14ac:dyDescent="0.35">
      <c r="A88" t="s">
        <v>20</v>
      </c>
      <c r="B88">
        <v>50</v>
      </c>
      <c r="C88" t="s">
        <v>14</v>
      </c>
      <c r="D88">
        <v>15</v>
      </c>
    </row>
    <row r="89" spans="1:4" x14ac:dyDescent="0.35">
      <c r="A89" t="s">
        <v>20</v>
      </c>
      <c r="B89">
        <v>186</v>
      </c>
      <c r="C89" t="s">
        <v>14</v>
      </c>
      <c r="D89">
        <v>454</v>
      </c>
    </row>
    <row r="90" spans="1:4" x14ac:dyDescent="0.35">
      <c r="A90" t="s">
        <v>20</v>
      </c>
      <c r="B90">
        <v>1071</v>
      </c>
      <c r="C90" t="s">
        <v>14</v>
      </c>
      <c r="D90">
        <v>3182</v>
      </c>
    </row>
    <row r="91" spans="1:4" x14ac:dyDescent="0.35">
      <c r="A91" t="s">
        <v>20</v>
      </c>
      <c r="B91">
        <v>117</v>
      </c>
      <c r="C91" t="s">
        <v>14</v>
      </c>
      <c r="D91">
        <v>15</v>
      </c>
    </row>
    <row r="92" spans="1:4" x14ac:dyDescent="0.35">
      <c r="A92" t="s">
        <v>20</v>
      </c>
      <c r="B92">
        <v>70</v>
      </c>
      <c r="C92" t="s">
        <v>14</v>
      </c>
      <c r="D92">
        <v>133</v>
      </c>
    </row>
    <row r="93" spans="1:4" x14ac:dyDescent="0.35">
      <c r="A93" t="s">
        <v>20</v>
      </c>
      <c r="B93">
        <v>135</v>
      </c>
      <c r="C93" t="s">
        <v>14</v>
      </c>
      <c r="D93">
        <v>2062</v>
      </c>
    </row>
    <row r="94" spans="1:4" x14ac:dyDescent="0.35">
      <c r="A94" t="s">
        <v>20</v>
      </c>
      <c r="B94">
        <v>768</v>
      </c>
      <c r="C94" t="s">
        <v>14</v>
      </c>
      <c r="D94">
        <v>29</v>
      </c>
    </row>
    <row r="95" spans="1:4" x14ac:dyDescent="0.35">
      <c r="A95" t="s">
        <v>20</v>
      </c>
      <c r="B95">
        <v>199</v>
      </c>
      <c r="C95" t="s">
        <v>14</v>
      </c>
      <c r="D95">
        <v>132</v>
      </c>
    </row>
    <row r="96" spans="1:4" x14ac:dyDescent="0.35">
      <c r="A96" t="s">
        <v>20</v>
      </c>
      <c r="B96">
        <v>107</v>
      </c>
      <c r="C96" t="s">
        <v>14</v>
      </c>
      <c r="D96">
        <v>137</v>
      </c>
    </row>
    <row r="97" spans="1:4" x14ac:dyDescent="0.35">
      <c r="A97" t="s">
        <v>20</v>
      </c>
      <c r="B97">
        <v>195</v>
      </c>
      <c r="C97" t="s">
        <v>14</v>
      </c>
      <c r="D97">
        <v>908</v>
      </c>
    </row>
    <row r="98" spans="1:4" x14ac:dyDescent="0.35">
      <c r="A98" t="s">
        <v>20</v>
      </c>
      <c r="B98">
        <v>3376</v>
      </c>
      <c r="C98" t="s">
        <v>14</v>
      </c>
      <c r="D98">
        <v>10</v>
      </c>
    </row>
    <row r="99" spans="1:4" x14ac:dyDescent="0.35">
      <c r="A99" t="s">
        <v>20</v>
      </c>
      <c r="B99">
        <v>41</v>
      </c>
      <c r="C99" t="s">
        <v>14</v>
      </c>
      <c r="D99">
        <v>1910</v>
      </c>
    </row>
    <row r="100" spans="1:4" x14ac:dyDescent="0.35">
      <c r="A100" t="s">
        <v>20</v>
      </c>
      <c r="B100">
        <v>1821</v>
      </c>
      <c r="C100" t="s">
        <v>14</v>
      </c>
      <c r="D100">
        <v>38</v>
      </c>
    </row>
    <row r="101" spans="1:4" x14ac:dyDescent="0.35">
      <c r="A101" t="s">
        <v>20</v>
      </c>
      <c r="B101">
        <v>164</v>
      </c>
      <c r="C101" t="s">
        <v>14</v>
      </c>
      <c r="D101">
        <v>104</v>
      </c>
    </row>
    <row r="102" spans="1:4" x14ac:dyDescent="0.35">
      <c r="A102" t="s">
        <v>20</v>
      </c>
      <c r="B102">
        <v>157</v>
      </c>
      <c r="C102" t="s">
        <v>14</v>
      </c>
      <c r="D102">
        <v>49</v>
      </c>
    </row>
    <row r="103" spans="1:4" x14ac:dyDescent="0.35">
      <c r="A103" t="s">
        <v>20</v>
      </c>
      <c r="B103">
        <v>246</v>
      </c>
      <c r="C103" t="s">
        <v>14</v>
      </c>
      <c r="D103">
        <v>1</v>
      </c>
    </row>
    <row r="104" spans="1:4" x14ac:dyDescent="0.35">
      <c r="A104" t="s">
        <v>20</v>
      </c>
      <c r="B104">
        <v>1396</v>
      </c>
      <c r="C104" t="s">
        <v>14</v>
      </c>
      <c r="D104">
        <v>245</v>
      </c>
    </row>
    <row r="105" spans="1:4" x14ac:dyDescent="0.35">
      <c r="A105" t="s">
        <v>20</v>
      </c>
      <c r="B105">
        <v>2506</v>
      </c>
      <c r="C105" t="s">
        <v>14</v>
      </c>
      <c r="D105">
        <v>32</v>
      </c>
    </row>
    <row r="106" spans="1:4" x14ac:dyDescent="0.35">
      <c r="A106" t="s">
        <v>20</v>
      </c>
      <c r="B106">
        <v>244</v>
      </c>
      <c r="C106" t="s">
        <v>14</v>
      </c>
      <c r="D106">
        <v>7</v>
      </c>
    </row>
    <row r="107" spans="1:4" x14ac:dyDescent="0.35">
      <c r="A107" t="s">
        <v>20</v>
      </c>
      <c r="B107">
        <v>146</v>
      </c>
      <c r="C107" t="s">
        <v>14</v>
      </c>
      <c r="D107">
        <v>803</v>
      </c>
    </row>
    <row r="108" spans="1:4" x14ac:dyDescent="0.35">
      <c r="A108" t="s">
        <v>20</v>
      </c>
      <c r="B108">
        <v>1267</v>
      </c>
      <c r="C108" t="s">
        <v>14</v>
      </c>
      <c r="D108">
        <v>16</v>
      </c>
    </row>
    <row r="109" spans="1:4" x14ac:dyDescent="0.35">
      <c r="A109" t="s">
        <v>20</v>
      </c>
      <c r="B109">
        <v>1561</v>
      </c>
      <c r="C109" t="s">
        <v>14</v>
      </c>
      <c r="D109">
        <v>31</v>
      </c>
    </row>
    <row r="110" spans="1:4" x14ac:dyDescent="0.35">
      <c r="A110" t="s">
        <v>20</v>
      </c>
      <c r="B110">
        <v>48</v>
      </c>
      <c r="C110" t="s">
        <v>14</v>
      </c>
      <c r="D110">
        <v>108</v>
      </c>
    </row>
    <row r="111" spans="1:4" x14ac:dyDescent="0.35">
      <c r="A111" t="s">
        <v>20</v>
      </c>
      <c r="B111">
        <v>2739</v>
      </c>
      <c r="C111" t="s">
        <v>14</v>
      </c>
      <c r="D111">
        <v>30</v>
      </c>
    </row>
    <row r="112" spans="1:4" x14ac:dyDescent="0.35">
      <c r="A112" t="s">
        <v>20</v>
      </c>
      <c r="B112">
        <v>3537</v>
      </c>
      <c r="C112" t="s">
        <v>14</v>
      </c>
      <c r="D112">
        <v>17</v>
      </c>
    </row>
    <row r="113" spans="1:4" x14ac:dyDescent="0.35">
      <c r="A113" t="s">
        <v>20</v>
      </c>
      <c r="B113">
        <v>2107</v>
      </c>
      <c r="C113" t="s">
        <v>14</v>
      </c>
      <c r="D113">
        <v>80</v>
      </c>
    </row>
    <row r="114" spans="1:4" x14ac:dyDescent="0.35">
      <c r="A114" t="s">
        <v>20</v>
      </c>
      <c r="B114">
        <v>3318</v>
      </c>
      <c r="C114" t="s">
        <v>14</v>
      </c>
      <c r="D114">
        <v>2468</v>
      </c>
    </row>
    <row r="115" spans="1:4" x14ac:dyDescent="0.35">
      <c r="A115" t="s">
        <v>20</v>
      </c>
      <c r="B115">
        <v>340</v>
      </c>
      <c r="C115" t="s">
        <v>14</v>
      </c>
      <c r="D115">
        <v>26</v>
      </c>
    </row>
    <row r="116" spans="1:4" x14ac:dyDescent="0.35">
      <c r="A116" t="s">
        <v>20</v>
      </c>
      <c r="B116">
        <v>1442</v>
      </c>
      <c r="C116" t="s">
        <v>14</v>
      </c>
      <c r="D116">
        <v>73</v>
      </c>
    </row>
    <row r="117" spans="1:4" x14ac:dyDescent="0.35">
      <c r="A117" t="s">
        <v>20</v>
      </c>
      <c r="B117">
        <v>126</v>
      </c>
      <c r="C117" t="s">
        <v>14</v>
      </c>
      <c r="D117">
        <v>128</v>
      </c>
    </row>
    <row r="118" spans="1:4" x14ac:dyDescent="0.35">
      <c r="A118" t="s">
        <v>20</v>
      </c>
      <c r="B118">
        <v>524</v>
      </c>
      <c r="C118" t="s">
        <v>14</v>
      </c>
      <c r="D118">
        <v>33</v>
      </c>
    </row>
    <row r="119" spans="1:4" x14ac:dyDescent="0.35">
      <c r="A119" t="s">
        <v>20</v>
      </c>
      <c r="B119">
        <v>1989</v>
      </c>
      <c r="C119" t="s">
        <v>14</v>
      </c>
      <c r="D119">
        <v>1072</v>
      </c>
    </row>
    <row r="120" spans="1:4" x14ac:dyDescent="0.35">
      <c r="A120" t="s">
        <v>20</v>
      </c>
      <c r="B120">
        <v>157</v>
      </c>
      <c r="C120" t="s">
        <v>14</v>
      </c>
      <c r="D120">
        <v>393</v>
      </c>
    </row>
    <row r="121" spans="1:4" x14ac:dyDescent="0.35">
      <c r="A121" t="s">
        <v>20</v>
      </c>
      <c r="B121">
        <v>4498</v>
      </c>
      <c r="C121" t="s">
        <v>14</v>
      </c>
      <c r="D121">
        <v>1257</v>
      </c>
    </row>
    <row r="122" spans="1:4" x14ac:dyDescent="0.35">
      <c r="A122" t="s">
        <v>20</v>
      </c>
      <c r="B122">
        <v>80</v>
      </c>
      <c r="C122" t="s">
        <v>14</v>
      </c>
      <c r="D122">
        <v>328</v>
      </c>
    </row>
    <row r="123" spans="1:4" x14ac:dyDescent="0.35">
      <c r="A123" t="s">
        <v>20</v>
      </c>
      <c r="B123">
        <v>43</v>
      </c>
      <c r="C123" t="s">
        <v>14</v>
      </c>
      <c r="D123">
        <v>147</v>
      </c>
    </row>
    <row r="124" spans="1:4" x14ac:dyDescent="0.35">
      <c r="A124" t="s">
        <v>20</v>
      </c>
      <c r="B124">
        <v>2053</v>
      </c>
      <c r="C124" t="s">
        <v>14</v>
      </c>
      <c r="D124">
        <v>830</v>
      </c>
    </row>
    <row r="125" spans="1:4" x14ac:dyDescent="0.35">
      <c r="A125" t="s">
        <v>20</v>
      </c>
      <c r="B125">
        <v>168</v>
      </c>
      <c r="C125" t="s">
        <v>14</v>
      </c>
      <c r="D125">
        <v>331</v>
      </c>
    </row>
    <row r="126" spans="1:4" x14ac:dyDescent="0.35">
      <c r="A126" t="s">
        <v>20</v>
      </c>
      <c r="B126">
        <v>4289</v>
      </c>
      <c r="C126" t="s">
        <v>14</v>
      </c>
      <c r="D126">
        <v>25</v>
      </c>
    </row>
    <row r="127" spans="1:4" x14ac:dyDescent="0.35">
      <c r="A127" t="s">
        <v>20</v>
      </c>
      <c r="B127">
        <v>165</v>
      </c>
      <c r="C127" t="s">
        <v>14</v>
      </c>
      <c r="D127">
        <v>3483</v>
      </c>
    </row>
    <row r="128" spans="1:4" x14ac:dyDescent="0.35">
      <c r="A128" t="s">
        <v>20</v>
      </c>
      <c r="B128">
        <v>1815</v>
      </c>
      <c r="C128" t="s">
        <v>14</v>
      </c>
      <c r="D128">
        <v>923</v>
      </c>
    </row>
    <row r="129" spans="1:4" x14ac:dyDescent="0.35">
      <c r="A129" t="s">
        <v>20</v>
      </c>
      <c r="B129">
        <v>397</v>
      </c>
      <c r="C129" t="s">
        <v>14</v>
      </c>
      <c r="D129">
        <v>1</v>
      </c>
    </row>
    <row r="130" spans="1:4" x14ac:dyDescent="0.35">
      <c r="A130" t="s">
        <v>20</v>
      </c>
      <c r="B130">
        <v>1539</v>
      </c>
      <c r="C130" t="s">
        <v>14</v>
      </c>
      <c r="D130">
        <v>33</v>
      </c>
    </row>
    <row r="131" spans="1:4" x14ac:dyDescent="0.35">
      <c r="A131" t="s">
        <v>20</v>
      </c>
      <c r="B131">
        <v>138</v>
      </c>
      <c r="C131" t="s">
        <v>14</v>
      </c>
      <c r="D131">
        <v>40</v>
      </c>
    </row>
    <row r="132" spans="1:4" x14ac:dyDescent="0.35">
      <c r="A132" t="s">
        <v>20</v>
      </c>
      <c r="B132">
        <v>3594</v>
      </c>
      <c r="C132" t="s">
        <v>14</v>
      </c>
      <c r="D132">
        <v>23</v>
      </c>
    </row>
    <row r="133" spans="1:4" x14ac:dyDescent="0.35">
      <c r="A133" t="s">
        <v>20</v>
      </c>
      <c r="B133">
        <v>5880</v>
      </c>
      <c r="C133" t="s">
        <v>14</v>
      </c>
      <c r="D133">
        <v>75</v>
      </c>
    </row>
    <row r="134" spans="1:4" x14ac:dyDescent="0.35">
      <c r="A134" t="s">
        <v>20</v>
      </c>
      <c r="B134">
        <v>112</v>
      </c>
      <c r="C134" t="s">
        <v>14</v>
      </c>
      <c r="D134">
        <v>2176</v>
      </c>
    </row>
    <row r="135" spans="1:4" x14ac:dyDescent="0.35">
      <c r="A135" t="s">
        <v>20</v>
      </c>
      <c r="B135">
        <v>943</v>
      </c>
      <c r="C135" t="s">
        <v>14</v>
      </c>
      <c r="D135">
        <v>441</v>
      </c>
    </row>
    <row r="136" spans="1:4" x14ac:dyDescent="0.35">
      <c r="A136" t="s">
        <v>20</v>
      </c>
      <c r="B136">
        <v>2468</v>
      </c>
      <c r="C136" t="s">
        <v>14</v>
      </c>
      <c r="D136">
        <v>25</v>
      </c>
    </row>
    <row r="137" spans="1:4" x14ac:dyDescent="0.35">
      <c r="A137" t="s">
        <v>20</v>
      </c>
      <c r="B137">
        <v>2551</v>
      </c>
      <c r="C137" t="s">
        <v>14</v>
      </c>
      <c r="D137">
        <v>127</v>
      </c>
    </row>
    <row r="138" spans="1:4" x14ac:dyDescent="0.35">
      <c r="A138" t="s">
        <v>20</v>
      </c>
      <c r="B138">
        <v>101</v>
      </c>
      <c r="C138" t="s">
        <v>14</v>
      </c>
      <c r="D138">
        <v>355</v>
      </c>
    </row>
    <row r="139" spans="1:4" x14ac:dyDescent="0.35">
      <c r="A139" t="s">
        <v>20</v>
      </c>
      <c r="B139">
        <v>92</v>
      </c>
      <c r="C139" t="s">
        <v>14</v>
      </c>
      <c r="D139">
        <v>44</v>
      </c>
    </row>
    <row r="140" spans="1:4" x14ac:dyDescent="0.35">
      <c r="A140" t="s">
        <v>20</v>
      </c>
      <c r="B140">
        <v>62</v>
      </c>
      <c r="C140" t="s">
        <v>14</v>
      </c>
      <c r="D140">
        <v>67</v>
      </c>
    </row>
    <row r="141" spans="1:4" x14ac:dyDescent="0.35">
      <c r="A141" t="s">
        <v>20</v>
      </c>
      <c r="B141">
        <v>149</v>
      </c>
      <c r="C141" t="s">
        <v>14</v>
      </c>
      <c r="D141">
        <v>1068</v>
      </c>
    </row>
    <row r="142" spans="1:4" x14ac:dyDescent="0.35">
      <c r="A142" t="s">
        <v>20</v>
      </c>
      <c r="B142">
        <v>329</v>
      </c>
      <c r="C142" t="s">
        <v>14</v>
      </c>
      <c r="D142">
        <v>424</v>
      </c>
    </row>
    <row r="143" spans="1:4" x14ac:dyDescent="0.35">
      <c r="A143" t="s">
        <v>20</v>
      </c>
      <c r="B143">
        <v>97</v>
      </c>
      <c r="C143" t="s">
        <v>14</v>
      </c>
      <c r="D143">
        <v>151</v>
      </c>
    </row>
    <row r="144" spans="1:4" x14ac:dyDescent="0.35">
      <c r="A144" t="s">
        <v>20</v>
      </c>
      <c r="B144">
        <v>1784</v>
      </c>
      <c r="C144" t="s">
        <v>14</v>
      </c>
      <c r="D144">
        <v>1608</v>
      </c>
    </row>
    <row r="145" spans="1:4" x14ac:dyDescent="0.35">
      <c r="A145" t="s">
        <v>20</v>
      </c>
      <c r="B145">
        <v>1684</v>
      </c>
      <c r="C145" t="s">
        <v>14</v>
      </c>
      <c r="D145">
        <v>941</v>
      </c>
    </row>
    <row r="146" spans="1:4" x14ac:dyDescent="0.35">
      <c r="A146" t="s">
        <v>20</v>
      </c>
      <c r="B146">
        <v>250</v>
      </c>
      <c r="C146" t="s">
        <v>14</v>
      </c>
      <c r="D146">
        <v>1</v>
      </c>
    </row>
    <row r="147" spans="1:4" x14ac:dyDescent="0.35">
      <c r="A147" t="s">
        <v>20</v>
      </c>
      <c r="B147">
        <v>238</v>
      </c>
      <c r="C147" t="s">
        <v>14</v>
      </c>
      <c r="D147">
        <v>40</v>
      </c>
    </row>
    <row r="148" spans="1:4" x14ac:dyDescent="0.35">
      <c r="A148" t="s">
        <v>20</v>
      </c>
      <c r="B148">
        <v>53</v>
      </c>
      <c r="C148" t="s">
        <v>14</v>
      </c>
      <c r="D148">
        <v>3015</v>
      </c>
    </row>
    <row r="149" spans="1:4" x14ac:dyDescent="0.35">
      <c r="A149" t="s">
        <v>20</v>
      </c>
      <c r="B149">
        <v>214</v>
      </c>
      <c r="C149" t="s">
        <v>14</v>
      </c>
      <c r="D149">
        <v>435</v>
      </c>
    </row>
    <row r="150" spans="1:4" x14ac:dyDescent="0.35">
      <c r="A150" t="s">
        <v>20</v>
      </c>
      <c r="B150">
        <v>222</v>
      </c>
      <c r="C150" t="s">
        <v>14</v>
      </c>
      <c r="D150">
        <v>714</v>
      </c>
    </row>
    <row r="151" spans="1:4" x14ac:dyDescent="0.35">
      <c r="A151" t="s">
        <v>20</v>
      </c>
      <c r="B151">
        <v>1884</v>
      </c>
      <c r="C151" t="s">
        <v>14</v>
      </c>
      <c r="D151">
        <v>5497</v>
      </c>
    </row>
    <row r="152" spans="1:4" x14ac:dyDescent="0.35">
      <c r="A152" t="s">
        <v>20</v>
      </c>
      <c r="B152">
        <v>218</v>
      </c>
      <c r="C152" t="s">
        <v>14</v>
      </c>
      <c r="D152">
        <v>418</v>
      </c>
    </row>
    <row r="153" spans="1:4" x14ac:dyDescent="0.35">
      <c r="A153" t="s">
        <v>20</v>
      </c>
      <c r="B153">
        <v>6465</v>
      </c>
      <c r="C153" t="s">
        <v>14</v>
      </c>
      <c r="D153">
        <v>1439</v>
      </c>
    </row>
    <row r="154" spans="1:4" x14ac:dyDescent="0.35">
      <c r="A154" t="s">
        <v>20</v>
      </c>
      <c r="B154">
        <v>59</v>
      </c>
      <c r="C154" t="s">
        <v>14</v>
      </c>
      <c r="D154">
        <v>15</v>
      </c>
    </row>
    <row r="155" spans="1:4" x14ac:dyDescent="0.35">
      <c r="A155" t="s">
        <v>20</v>
      </c>
      <c r="B155">
        <v>88</v>
      </c>
      <c r="C155" t="s">
        <v>14</v>
      </c>
      <c r="D155">
        <v>1999</v>
      </c>
    </row>
    <row r="156" spans="1:4" x14ac:dyDescent="0.35">
      <c r="A156" t="s">
        <v>20</v>
      </c>
      <c r="B156">
        <v>1697</v>
      </c>
      <c r="C156" t="s">
        <v>14</v>
      </c>
      <c r="D156">
        <v>118</v>
      </c>
    </row>
    <row r="157" spans="1:4" x14ac:dyDescent="0.35">
      <c r="A157" t="s">
        <v>20</v>
      </c>
      <c r="B157">
        <v>92</v>
      </c>
      <c r="C157" t="s">
        <v>14</v>
      </c>
      <c r="D157">
        <v>162</v>
      </c>
    </row>
    <row r="158" spans="1:4" x14ac:dyDescent="0.35">
      <c r="A158" t="s">
        <v>20</v>
      </c>
      <c r="B158">
        <v>186</v>
      </c>
      <c r="C158" t="s">
        <v>14</v>
      </c>
      <c r="D158">
        <v>83</v>
      </c>
    </row>
    <row r="159" spans="1:4" x14ac:dyDescent="0.35">
      <c r="A159" t="s">
        <v>20</v>
      </c>
      <c r="B159">
        <v>138</v>
      </c>
      <c r="C159" t="s">
        <v>14</v>
      </c>
      <c r="D159">
        <v>747</v>
      </c>
    </row>
    <row r="160" spans="1:4" x14ac:dyDescent="0.35">
      <c r="A160" t="s">
        <v>20</v>
      </c>
      <c r="B160">
        <v>261</v>
      </c>
      <c r="C160" t="s">
        <v>14</v>
      </c>
      <c r="D160">
        <v>84</v>
      </c>
    </row>
    <row r="161" spans="1:4" x14ac:dyDescent="0.35">
      <c r="A161" t="s">
        <v>20</v>
      </c>
      <c r="B161">
        <v>107</v>
      </c>
      <c r="C161" t="s">
        <v>14</v>
      </c>
      <c r="D161">
        <v>91</v>
      </c>
    </row>
    <row r="162" spans="1:4" x14ac:dyDescent="0.35">
      <c r="A162" t="s">
        <v>20</v>
      </c>
      <c r="B162">
        <v>199</v>
      </c>
      <c r="C162" t="s">
        <v>14</v>
      </c>
      <c r="D162">
        <v>792</v>
      </c>
    </row>
    <row r="163" spans="1:4" x14ac:dyDescent="0.35">
      <c r="A163" t="s">
        <v>20</v>
      </c>
      <c r="B163">
        <v>5512</v>
      </c>
      <c r="C163" t="s">
        <v>14</v>
      </c>
      <c r="D163">
        <v>32</v>
      </c>
    </row>
    <row r="164" spans="1:4" x14ac:dyDescent="0.35">
      <c r="A164" t="s">
        <v>20</v>
      </c>
      <c r="B164">
        <v>86</v>
      </c>
      <c r="C164" t="s">
        <v>14</v>
      </c>
      <c r="D164">
        <v>186</v>
      </c>
    </row>
    <row r="165" spans="1:4" x14ac:dyDescent="0.35">
      <c r="A165" t="s">
        <v>20</v>
      </c>
      <c r="B165">
        <v>2768</v>
      </c>
      <c r="C165" t="s">
        <v>14</v>
      </c>
      <c r="D165">
        <v>605</v>
      </c>
    </row>
    <row r="166" spans="1:4" x14ac:dyDescent="0.35">
      <c r="A166" t="s">
        <v>20</v>
      </c>
      <c r="B166">
        <v>48</v>
      </c>
      <c r="C166" t="s">
        <v>14</v>
      </c>
      <c r="D166">
        <v>1</v>
      </c>
    </row>
    <row r="167" spans="1:4" x14ac:dyDescent="0.35">
      <c r="A167" t="s">
        <v>20</v>
      </c>
      <c r="B167">
        <v>87</v>
      </c>
      <c r="C167" t="s">
        <v>14</v>
      </c>
      <c r="D167">
        <v>31</v>
      </c>
    </row>
    <row r="168" spans="1:4" x14ac:dyDescent="0.35">
      <c r="A168" t="s">
        <v>20</v>
      </c>
      <c r="B168">
        <v>1894</v>
      </c>
      <c r="C168" t="s">
        <v>14</v>
      </c>
      <c r="D168">
        <v>1181</v>
      </c>
    </row>
    <row r="169" spans="1:4" x14ac:dyDescent="0.35">
      <c r="A169" t="s">
        <v>20</v>
      </c>
      <c r="B169">
        <v>282</v>
      </c>
      <c r="C169" t="s">
        <v>14</v>
      </c>
      <c r="D169">
        <v>39</v>
      </c>
    </row>
    <row r="170" spans="1:4" x14ac:dyDescent="0.35">
      <c r="A170" t="s">
        <v>20</v>
      </c>
      <c r="B170">
        <v>116</v>
      </c>
      <c r="C170" t="s">
        <v>14</v>
      </c>
      <c r="D170">
        <v>46</v>
      </c>
    </row>
    <row r="171" spans="1:4" x14ac:dyDescent="0.35">
      <c r="A171" t="s">
        <v>20</v>
      </c>
      <c r="B171">
        <v>83</v>
      </c>
      <c r="C171" t="s">
        <v>14</v>
      </c>
      <c r="D171">
        <v>105</v>
      </c>
    </row>
    <row r="172" spans="1:4" x14ac:dyDescent="0.35">
      <c r="A172" t="s">
        <v>20</v>
      </c>
      <c r="B172">
        <v>91</v>
      </c>
      <c r="C172" t="s">
        <v>14</v>
      </c>
      <c r="D172">
        <v>535</v>
      </c>
    </row>
    <row r="173" spans="1:4" x14ac:dyDescent="0.35">
      <c r="A173" t="s">
        <v>20</v>
      </c>
      <c r="B173">
        <v>546</v>
      </c>
      <c r="C173" t="s">
        <v>14</v>
      </c>
      <c r="D173">
        <v>16</v>
      </c>
    </row>
    <row r="174" spans="1:4" x14ac:dyDescent="0.35">
      <c r="A174" t="s">
        <v>20</v>
      </c>
      <c r="B174">
        <v>393</v>
      </c>
      <c r="C174" t="s">
        <v>14</v>
      </c>
      <c r="D174">
        <v>575</v>
      </c>
    </row>
    <row r="175" spans="1:4" x14ac:dyDescent="0.35">
      <c r="A175" t="s">
        <v>20</v>
      </c>
      <c r="B175">
        <v>133</v>
      </c>
      <c r="C175" t="s">
        <v>14</v>
      </c>
      <c r="D175">
        <v>1120</v>
      </c>
    </row>
    <row r="176" spans="1:4" x14ac:dyDescent="0.35">
      <c r="A176" t="s">
        <v>20</v>
      </c>
      <c r="B176">
        <v>254</v>
      </c>
      <c r="C176" t="s">
        <v>14</v>
      </c>
      <c r="D176">
        <v>113</v>
      </c>
    </row>
    <row r="177" spans="1:4" x14ac:dyDescent="0.35">
      <c r="A177" t="s">
        <v>20</v>
      </c>
      <c r="B177">
        <v>176</v>
      </c>
      <c r="C177" t="s">
        <v>14</v>
      </c>
      <c r="D177">
        <v>1538</v>
      </c>
    </row>
    <row r="178" spans="1:4" x14ac:dyDescent="0.35">
      <c r="A178" t="s">
        <v>20</v>
      </c>
      <c r="B178">
        <v>337</v>
      </c>
      <c r="C178" t="s">
        <v>14</v>
      </c>
      <c r="D178">
        <v>9</v>
      </c>
    </row>
    <row r="179" spans="1:4" x14ac:dyDescent="0.35">
      <c r="A179" t="s">
        <v>20</v>
      </c>
      <c r="B179">
        <v>107</v>
      </c>
      <c r="C179" t="s">
        <v>14</v>
      </c>
      <c r="D179">
        <v>554</v>
      </c>
    </row>
    <row r="180" spans="1:4" x14ac:dyDescent="0.35">
      <c r="A180" t="s">
        <v>20</v>
      </c>
      <c r="B180">
        <v>183</v>
      </c>
      <c r="C180" t="s">
        <v>14</v>
      </c>
      <c r="D180">
        <v>648</v>
      </c>
    </row>
    <row r="181" spans="1:4" x14ac:dyDescent="0.35">
      <c r="A181" t="s">
        <v>20</v>
      </c>
      <c r="B181">
        <v>72</v>
      </c>
      <c r="C181" t="s">
        <v>14</v>
      </c>
      <c r="D181">
        <v>21</v>
      </c>
    </row>
    <row r="182" spans="1:4" x14ac:dyDescent="0.35">
      <c r="A182" t="s">
        <v>20</v>
      </c>
      <c r="B182">
        <v>295</v>
      </c>
      <c r="C182" t="s">
        <v>14</v>
      </c>
      <c r="D182">
        <v>54</v>
      </c>
    </row>
    <row r="183" spans="1:4" x14ac:dyDescent="0.35">
      <c r="A183" t="s">
        <v>20</v>
      </c>
      <c r="B183">
        <v>142</v>
      </c>
      <c r="C183" t="s">
        <v>14</v>
      </c>
      <c r="D183">
        <v>120</v>
      </c>
    </row>
    <row r="184" spans="1:4" x14ac:dyDescent="0.35">
      <c r="A184" t="s">
        <v>20</v>
      </c>
      <c r="B184">
        <v>85</v>
      </c>
      <c r="C184" t="s">
        <v>14</v>
      </c>
      <c r="D184">
        <v>579</v>
      </c>
    </row>
    <row r="185" spans="1:4" x14ac:dyDescent="0.35">
      <c r="A185" t="s">
        <v>20</v>
      </c>
      <c r="B185">
        <v>659</v>
      </c>
      <c r="C185" t="s">
        <v>14</v>
      </c>
      <c r="D185">
        <v>2072</v>
      </c>
    </row>
    <row r="186" spans="1:4" x14ac:dyDescent="0.35">
      <c r="A186" t="s">
        <v>20</v>
      </c>
      <c r="B186">
        <v>121</v>
      </c>
      <c r="C186" t="s">
        <v>14</v>
      </c>
      <c r="D186">
        <v>0</v>
      </c>
    </row>
    <row r="187" spans="1:4" x14ac:dyDescent="0.35">
      <c r="A187" t="s">
        <v>20</v>
      </c>
      <c r="B187">
        <v>3742</v>
      </c>
      <c r="C187" t="s">
        <v>14</v>
      </c>
      <c r="D187">
        <v>1796</v>
      </c>
    </row>
    <row r="188" spans="1:4" x14ac:dyDescent="0.35">
      <c r="A188" t="s">
        <v>20</v>
      </c>
      <c r="B188">
        <v>223</v>
      </c>
      <c r="C188" t="s">
        <v>14</v>
      </c>
      <c r="D188">
        <v>62</v>
      </c>
    </row>
    <row r="189" spans="1:4" x14ac:dyDescent="0.35">
      <c r="A189" t="s">
        <v>20</v>
      </c>
      <c r="B189">
        <v>133</v>
      </c>
      <c r="C189" t="s">
        <v>14</v>
      </c>
      <c r="D189">
        <v>347</v>
      </c>
    </row>
    <row r="190" spans="1:4" x14ac:dyDescent="0.35">
      <c r="A190" t="s">
        <v>20</v>
      </c>
      <c r="B190">
        <v>5168</v>
      </c>
      <c r="C190" t="s">
        <v>14</v>
      </c>
      <c r="D190">
        <v>19</v>
      </c>
    </row>
    <row r="191" spans="1:4" x14ac:dyDescent="0.35">
      <c r="A191" t="s">
        <v>20</v>
      </c>
      <c r="B191">
        <v>307</v>
      </c>
      <c r="C191" t="s">
        <v>14</v>
      </c>
      <c r="D191">
        <v>1258</v>
      </c>
    </row>
    <row r="192" spans="1:4" x14ac:dyDescent="0.35">
      <c r="A192" t="s">
        <v>20</v>
      </c>
      <c r="B192">
        <v>2441</v>
      </c>
      <c r="C192" t="s">
        <v>14</v>
      </c>
      <c r="D192">
        <v>362</v>
      </c>
    </row>
    <row r="193" spans="1:4" x14ac:dyDescent="0.35">
      <c r="A193" t="s">
        <v>20</v>
      </c>
      <c r="B193">
        <v>1385</v>
      </c>
      <c r="C193" t="s">
        <v>14</v>
      </c>
      <c r="D193">
        <v>133</v>
      </c>
    </row>
    <row r="194" spans="1:4" x14ac:dyDescent="0.35">
      <c r="A194" t="s">
        <v>20</v>
      </c>
      <c r="B194">
        <v>190</v>
      </c>
      <c r="C194" t="s">
        <v>14</v>
      </c>
      <c r="D194">
        <v>846</v>
      </c>
    </row>
    <row r="195" spans="1:4" x14ac:dyDescent="0.35">
      <c r="A195" t="s">
        <v>20</v>
      </c>
      <c r="B195">
        <v>470</v>
      </c>
      <c r="C195" t="s">
        <v>14</v>
      </c>
      <c r="D195">
        <v>10</v>
      </c>
    </row>
    <row r="196" spans="1:4" x14ac:dyDescent="0.35">
      <c r="A196" t="s">
        <v>20</v>
      </c>
      <c r="B196">
        <v>253</v>
      </c>
      <c r="C196" t="s">
        <v>14</v>
      </c>
      <c r="D196">
        <v>191</v>
      </c>
    </row>
    <row r="197" spans="1:4" x14ac:dyDescent="0.35">
      <c r="A197" t="s">
        <v>20</v>
      </c>
      <c r="B197">
        <v>1113</v>
      </c>
      <c r="C197" t="s">
        <v>14</v>
      </c>
      <c r="D197">
        <v>1979</v>
      </c>
    </row>
    <row r="198" spans="1:4" x14ac:dyDescent="0.35">
      <c r="A198" t="s">
        <v>20</v>
      </c>
      <c r="B198">
        <v>2283</v>
      </c>
      <c r="C198" t="s">
        <v>14</v>
      </c>
      <c r="D198">
        <v>63</v>
      </c>
    </row>
    <row r="199" spans="1:4" x14ac:dyDescent="0.35">
      <c r="A199" t="s">
        <v>20</v>
      </c>
      <c r="B199">
        <v>1095</v>
      </c>
      <c r="C199" t="s">
        <v>14</v>
      </c>
      <c r="D199">
        <v>6080</v>
      </c>
    </row>
    <row r="200" spans="1:4" x14ac:dyDescent="0.35">
      <c r="A200" t="s">
        <v>20</v>
      </c>
      <c r="B200">
        <v>1690</v>
      </c>
      <c r="C200" t="s">
        <v>14</v>
      </c>
      <c r="D200">
        <v>80</v>
      </c>
    </row>
    <row r="201" spans="1:4" x14ac:dyDescent="0.35">
      <c r="A201" t="s">
        <v>20</v>
      </c>
      <c r="B201">
        <v>191</v>
      </c>
      <c r="C201" t="s">
        <v>14</v>
      </c>
      <c r="D201">
        <v>9</v>
      </c>
    </row>
    <row r="202" spans="1:4" x14ac:dyDescent="0.35">
      <c r="A202" t="s">
        <v>20</v>
      </c>
      <c r="B202">
        <v>2013</v>
      </c>
      <c r="C202" t="s">
        <v>14</v>
      </c>
      <c r="D202">
        <v>1784</v>
      </c>
    </row>
    <row r="203" spans="1:4" x14ac:dyDescent="0.35">
      <c r="A203" t="s">
        <v>20</v>
      </c>
      <c r="B203">
        <v>1703</v>
      </c>
      <c r="C203" t="s">
        <v>14</v>
      </c>
      <c r="D203">
        <v>243</v>
      </c>
    </row>
    <row r="204" spans="1:4" x14ac:dyDescent="0.35">
      <c r="A204" t="s">
        <v>20</v>
      </c>
      <c r="B204">
        <v>80</v>
      </c>
      <c r="C204" t="s">
        <v>14</v>
      </c>
      <c r="D204">
        <v>1296</v>
      </c>
    </row>
    <row r="205" spans="1:4" x14ac:dyDescent="0.35">
      <c r="A205" t="s">
        <v>20</v>
      </c>
      <c r="B205">
        <v>41</v>
      </c>
      <c r="C205" t="s">
        <v>14</v>
      </c>
      <c r="D205">
        <v>77</v>
      </c>
    </row>
    <row r="206" spans="1:4" x14ac:dyDescent="0.35">
      <c r="A206" t="s">
        <v>20</v>
      </c>
      <c r="B206">
        <v>187</v>
      </c>
      <c r="C206" t="s">
        <v>14</v>
      </c>
      <c r="D206">
        <v>395</v>
      </c>
    </row>
    <row r="207" spans="1:4" x14ac:dyDescent="0.35">
      <c r="A207" t="s">
        <v>20</v>
      </c>
      <c r="B207">
        <v>2875</v>
      </c>
      <c r="C207" t="s">
        <v>14</v>
      </c>
      <c r="D207">
        <v>49</v>
      </c>
    </row>
    <row r="208" spans="1:4" x14ac:dyDescent="0.35">
      <c r="A208" t="s">
        <v>20</v>
      </c>
      <c r="B208">
        <v>88</v>
      </c>
      <c r="C208" t="s">
        <v>14</v>
      </c>
      <c r="D208">
        <v>180</v>
      </c>
    </row>
    <row r="209" spans="1:4" x14ac:dyDescent="0.35">
      <c r="A209" t="s">
        <v>20</v>
      </c>
      <c r="B209">
        <v>191</v>
      </c>
      <c r="C209" t="s">
        <v>14</v>
      </c>
      <c r="D209">
        <v>2690</v>
      </c>
    </row>
    <row r="210" spans="1:4" x14ac:dyDescent="0.35">
      <c r="A210" t="s">
        <v>20</v>
      </c>
      <c r="B210">
        <v>139</v>
      </c>
      <c r="C210" t="s">
        <v>14</v>
      </c>
      <c r="D210">
        <v>2779</v>
      </c>
    </row>
    <row r="211" spans="1:4" x14ac:dyDescent="0.35">
      <c r="A211" t="s">
        <v>20</v>
      </c>
      <c r="B211">
        <v>186</v>
      </c>
      <c r="C211" t="s">
        <v>14</v>
      </c>
      <c r="D211">
        <v>92</v>
      </c>
    </row>
    <row r="212" spans="1:4" x14ac:dyDescent="0.35">
      <c r="A212" t="s">
        <v>20</v>
      </c>
      <c r="B212">
        <v>112</v>
      </c>
      <c r="C212" t="s">
        <v>14</v>
      </c>
      <c r="D212">
        <v>1028</v>
      </c>
    </row>
    <row r="213" spans="1:4" x14ac:dyDescent="0.35">
      <c r="A213" t="s">
        <v>20</v>
      </c>
      <c r="B213">
        <v>101</v>
      </c>
      <c r="C213" t="s">
        <v>14</v>
      </c>
      <c r="D213">
        <v>26</v>
      </c>
    </row>
    <row r="214" spans="1:4" x14ac:dyDescent="0.35">
      <c r="A214" t="s">
        <v>20</v>
      </c>
      <c r="B214">
        <v>206</v>
      </c>
      <c r="C214" t="s">
        <v>14</v>
      </c>
      <c r="D214">
        <v>1790</v>
      </c>
    </row>
    <row r="215" spans="1:4" x14ac:dyDescent="0.35">
      <c r="A215" t="s">
        <v>20</v>
      </c>
      <c r="B215">
        <v>154</v>
      </c>
      <c r="C215" t="s">
        <v>14</v>
      </c>
      <c r="D215">
        <v>37</v>
      </c>
    </row>
    <row r="216" spans="1:4" x14ac:dyDescent="0.35">
      <c r="A216" t="s">
        <v>20</v>
      </c>
      <c r="B216">
        <v>5966</v>
      </c>
      <c r="C216" t="s">
        <v>14</v>
      </c>
      <c r="D216">
        <v>35</v>
      </c>
    </row>
    <row r="217" spans="1:4" x14ac:dyDescent="0.35">
      <c r="A217" t="s">
        <v>20</v>
      </c>
      <c r="B217">
        <v>169</v>
      </c>
      <c r="C217" t="s">
        <v>14</v>
      </c>
      <c r="D217">
        <v>558</v>
      </c>
    </row>
    <row r="218" spans="1:4" x14ac:dyDescent="0.35">
      <c r="A218" t="s">
        <v>20</v>
      </c>
      <c r="B218">
        <v>2106</v>
      </c>
      <c r="C218" t="s">
        <v>14</v>
      </c>
      <c r="D218">
        <v>64</v>
      </c>
    </row>
    <row r="219" spans="1:4" x14ac:dyDescent="0.35">
      <c r="A219" t="s">
        <v>20</v>
      </c>
      <c r="B219">
        <v>131</v>
      </c>
      <c r="C219" t="s">
        <v>14</v>
      </c>
      <c r="D219">
        <v>245</v>
      </c>
    </row>
    <row r="220" spans="1:4" x14ac:dyDescent="0.35">
      <c r="A220" t="s">
        <v>20</v>
      </c>
      <c r="B220">
        <v>84</v>
      </c>
      <c r="C220" t="s">
        <v>14</v>
      </c>
      <c r="D220">
        <v>71</v>
      </c>
    </row>
    <row r="221" spans="1:4" x14ac:dyDescent="0.35">
      <c r="A221" t="s">
        <v>20</v>
      </c>
      <c r="B221">
        <v>155</v>
      </c>
      <c r="C221" t="s">
        <v>14</v>
      </c>
      <c r="D221">
        <v>42</v>
      </c>
    </row>
    <row r="222" spans="1:4" x14ac:dyDescent="0.35">
      <c r="A222" t="s">
        <v>20</v>
      </c>
      <c r="B222">
        <v>189</v>
      </c>
      <c r="C222" t="s">
        <v>14</v>
      </c>
      <c r="D222">
        <v>156</v>
      </c>
    </row>
    <row r="223" spans="1:4" x14ac:dyDescent="0.35">
      <c r="A223" t="s">
        <v>20</v>
      </c>
      <c r="B223">
        <v>4799</v>
      </c>
      <c r="C223" t="s">
        <v>14</v>
      </c>
      <c r="D223">
        <v>1368</v>
      </c>
    </row>
    <row r="224" spans="1:4" x14ac:dyDescent="0.35">
      <c r="A224" t="s">
        <v>20</v>
      </c>
      <c r="B224">
        <v>1137</v>
      </c>
      <c r="C224" t="s">
        <v>14</v>
      </c>
      <c r="D224">
        <v>102</v>
      </c>
    </row>
    <row r="225" spans="1:4" x14ac:dyDescent="0.35">
      <c r="A225" t="s">
        <v>20</v>
      </c>
      <c r="B225">
        <v>1152</v>
      </c>
      <c r="C225" t="s">
        <v>14</v>
      </c>
      <c r="D225">
        <v>86</v>
      </c>
    </row>
    <row r="226" spans="1:4" x14ac:dyDescent="0.35">
      <c r="A226" t="s">
        <v>20</v>
      </c>
      <c r="B226">
        <v>50</v>
      </c>
      <c r="C226" t="s">
        <v>14</v>
      </c>
      <c r="D226">
        <v>253</v>
      </c>
    </row>
    <row r="227" spans="1:4" x14ac:dyDescent="0.35">
      <c r="A227" t="s">
        <v>20</v>
      </c>
      <c r="B227">
        <v>3059</v>
      </c>
      <c r="C227" t="s">
        <v>14</v>
      </c>
      <c r="D227">
        <v>157</v>
      </c>
    </row>
    <row r="228" spans="1:4" x14ac:dyDescent="0.35">
      <c r="A228" t="s">
        <v>20</v>
      </c>
      <c r="B228">
        <v>34</v>
      </c>
      <c r="C228" t="s">
        <v>14</v>
      </c>
      <c r="D228">
        <v>183</v>
      </c>
    </row>
    <row r="229" spans="1:4" x14ac:dyDescent="0.35">
      <c r="A229" t="s">
        <v>20</v>
      </c>
      <c r="B229">
        <v>220</v>
      </c>
      <c r="C229" t="s">
        <v>14</v>
      </c>
      <c r="D229">
        <v>82</v>
      </c>
    </row>
    <row r="230" spans="1:4" x14ac:dyDescent="0.35">
      <c r="A230" t="s">
        <v>20</v>
      </c>
      <c r="B230">
        <v>1604</v>
      </c>
      <c r="C230" t="s">
        <v>14</v>
      </c>
      <c r="D230">
        <v>1</v>
      </c>
    </row>
    <row r="231" spans="1:4" x14ac:dyDescent="0.35">
      <c r="A231" t="s">
        <v>20</v>
      </c>
      <c r="B231">
        <v>454</v>
      </c>
      <c r="C231" t="s">
        <v>14</v>
      </c>
      <c r="D231">
        <v>1198</v>
      </c>
    </row>
    <row r="232" spans="1:4" x14ac:dyDescent="0.35">
      <c r="A232" t="s">
        <v>20</v>
      </c>
      <c r="B232">
        <v>123</v>
      </c>
      <c r="C232" t="s">
        <v>14</v>
      </c>
      <c r="D232">
        <v>648</v>
      </c>
    </row>
    <row r="233" spans="1:4" x14ac:dyDescent="0.35">
      <c r="A233" t="s">
        <v>20</v>
      </c>
      <c r="B233">
        <v>299</v>
      </c>
      <c r="C233" t="s">
        <v>14</v>
      </c>
      <c r="D233">
        <v>64</v>
      </c>
    </row>
    <row r="234" spans="1:4" x14ac:dyDescent="0.35">
      <c r="A234" t="s">
        <v>20</v>
      </c>
      <c r="B234">
        <v>2237</v>
      </c>
      <c r="C234" t="s">
        <v>14</v>
      </c>
      <c r="D234">
        <v>62</v>
      </c>
    </row>
    <row r="235" spans="1:4" x14ac:dyDescent="0.35">
      <c r="A235" t="s">
        <v>20</v>
      </c>
      <c r="B235">
        <v>645</v>
      </c>
      <c r="C235" t="s">
        <v>14</v>
      </c>
      <c r="D235">
        <v>750</v>
      </c>
    </row>
    <row r="236" spans="1:4" x14ac:dyDescent="0.35">
      <c r="A236" t="s">
        <v>20</v>
      </c>
      <c r="B236">
        <v>484</v>
      </c>
      <c r="C236" t="s">
        <v>14</v>
      </c>
      <c r="D236">
        <v>105</v>
      </c>
    </row>
    <row r="237" spans="1:4" x14ac:dyDescent="0.35">
      <c r="A237" t="s">
        <v>20</v>
      </c>
      <c r="B237">
        <v>154</v>
      </c>
      <c r="C237" t="s">
        <v>14</v>
      </c>
      <c r="D237">
        <v>2604</v>
      </c>
    </row>
    <row r="238" spans="1:4" x14ac:dyDescent="0.35">
      <c r="A238" t="s">
        <v>20</v>
      </c>
      <c r="B238">
        <v>82</v>
      </c>
      <c r="C238" t="s">
        <v>14</v>
      </c>
      <c r="D238">
        <v>65</v>
      </c>
    </row>
    <row r="239" spans="1:4" x14ac:dyDescent="0.35">
      <c r="A239" t="s">
        <v>20</v>
      </c>
      <c r="B239">
        <v>134</v>
      </c>
      <c r="C239" t="s">
        <v>14</v>
      </c>
      <c r="D239">
        <v>94</v>
      </c>
    </row>
    <row r="240" spans="1:4" x14ac:dyDescent="0.35">
      <c r="A240" t="s">
        <v>20</v>
      </c>
      <c r="B240">
        <v>5203</v>
      </c>
      <c r="C240" t="s">
        <v>14</v>
      </c>
      <c r="D240">
        <v>257</v>
      </c>
    </row>
    <row r="241" spans="1:4" x14ac:dyDescent="0.35">
      <c r="A241" t="s">
        <v>20</v>
      </c>
      <c r="B241">
        <v>94</v>
      </c>
      <c r="C241" t="s">
        <v>14</v>
      </c>
      <c r="D241">
        <v>2928</v>
      </c>
    </row>
    <row r="242" spans="1:4" x14ac:dyDescent="0.35">
      <c r="A242" t="s">
        <v>20</v>
      </c>
      <c r="B242">
        <v>205</v>
      </c>
      <c r="C242" t="s">
        <v>14</v>
      </c>
      <c r="D242">
        <v>4697</v>
      </c>
    </row>
    <row r="243" spans="1:4" x14ac:dyDescent="0.35">
      <c r="A243" t="s">
        <v>20</v>
      </c>
      <c r="B243">
        <v>92</v>
      </c>
      <c r="C243" t="s">
        <v>14</v>
      </c>
      <c r="D243">
        <v>2915</v>
      </c>
    </row>
    <row r="244" spans="1:4" x14ac:dyDescent="0.35">
      <c r="A244" t="s">
        <v>20</v>
      </c>
      <c r="B244">
        <v>219</v>
      </c>
      <c r="C244" t="s">
        <v>14</v>
      </c>
      <c r="D244">
        <v>18</v>
      </c>
    </row>
    <row r="245" spans="1:4" x14ac:dyDescent="0.35">
      <c r="A245" t="s">
        <v>20</v>
      </c>
      <c r="B245">
        <v>2526</v>
      </c>
      <c r="C245" t="s">
        <v>14</v>
      </c>
      <c r="D245">
        <v>602</v>
      </c>
    </row>
    <row r="246" spans="1:4" x14ac:dyDescent="0.35">
      <c r="A246" t="s">
        <v>20</v>
      </c>
      <c r="B246">
        <v>94</v>
      </c>
      <c r="C246" t="s">
        <v>14</v>
      </c>
      <c r="D246">
        <v>1</v>
      </c>
    </row>
    <row r="247" spans="1:4" x14ac:dyDescent="0.35">
      <c r="A247" t="s">
        <v>20</v>
      </c>
      <c r="B247">
        <v>1713</v>
      </c>
      <c r="C247" t="s">
        <v>14</v>
      </c>
      <c r="D247">
        <v>3868</v>
      </c>
    </row>
    <row r="248" spans="1:4" x14ac:dyDescent="0.35">
      <c r="A248" t="s">
        <v>20</v>
      </c>
      <c r="B248">
        <v>249</v>
      </c>
      <c r="C248" t="s">
        <v>14</v>
      </c>
      <c r="D248">
        <v>504</v>
      </c>
    </row>
    <row r="249" spans="1:4" x14ac:dyDescent="0.35">
      <c r="A249" t="s">
        <v>20</v>
      </c>
      <c r="B249">
        <v>192</v>
      </c>
      <c r="C249" t="s">
        <v>14</v>
      </c>
      <c r="D249">
        <v>14</v>
      </c>
    </row>
    <row r="250" spans="1:4" x14ac:dyDescent="0.35">
      <c r="A250" t="s">
        <v>20</v>
      </c>
      <c r="B250">
        <v>247</v>
      </c>
      <c r="C250" t="s">
        <v>14</v>
      </c>
      <c r="D250">
        <v>750</v>
      </c>
    </row>
    <row r="251" spans="1:4" x14ac:dyDescent="0.35">
      <c r="A251" t="s">
        <v>20</v>
      </c>
      <c r="B251">
        <v>2293</v>
      </c>
      <c r="C251" t="s">
        <v>14</v>
      </c>
      <c r="D251">
        <v>77</v>
      </c>
    </row>
    <row r="252" spans="1:4" x14ac:dyDescent="0.35">
      <c r="A252" t="s">
        <v>20</v>
      </c>
      <c r="B252">
        <v>3131</v>
      </c>
      <c r="C252" t="s">
        <v>14</v>
      </c>
      <c r="D252">
        <v>752</v>
      </c>
    </row>
    <row r="253" spans="1:4" x14ac:dyDescent="0.35">
      <c r="A253" t="s">
        <v>20</v>
      </c>
      <c r="B253">
        <v>143</v>
      </c>
      <c r="C253" t="s">
        <v>14</v>
      </c>
      <c r="D253">
        <v>131</v>
      </c>
    </row>
    <row r="254" spans="1:4" x14ac:dyDescent="0.35">
      <c r="A254" t="s">
        <v>20</v>
      </c>
      <c r="B254">
        <v>296</v>
      </c>
      <c r="C254" t="s">
        <v>14</v>
      </c>
      <c r="D254">
        <v>87</v>
      </c>
    </row>
    <row r="255" spans="1:4" x14ac:dyDescent="0.35">
      <c r="A255" t="s">
        <v>20</v>
      </c>
      <c r="B255">
        <v>170</v>
      </c>
      <c r="C255" t="s">
        <v>14</v>
      </c>
      <c r="D255">
        <v>1063</v>
      </c>
    </row>
    <row r="256" spans="1:4" x14ac:dyDescent="0.35">
      <c r="A256" t="s">
        <v>20</v>
      </c>
      <c r="B256">
        <v>86</v>
      </c>
      <c r="C256" t="s">
        <v>14</v>
      </c>
      <c r="D256">
        <v>76</v>
      </c>
    </row>
    <row r="257" spans="1:4" x14ac:dyDescent="0.35">
      <c r="A257" t="s">
        <v>20</v>
      </c>
      <c r="B257">
        <v>6286</v>
      </c>
      <c r="C257" t="s">
        <v>14</v>
      </c>
      <c r="D257">
        <v>4428</v>
      </c>
    </row>
    <row r="258" spans="1:4" x14ac:dyDescent="0.35">
      <c r="A258" t="s">
        <v>20</v>
      </c>
      <c r="B258">
        <v>3727</v>
      </c>
      <c r="C258" t="s">
        <v>14</v>
      </c>
      <c r="D258">
        <v>58</v>
      </c>
    </row>
    <row r="259" spans="1:4" x14ac:dyDescent="0.35">
      <c r="A259" t="s">
        <v>20</v>
      </c>
      <c r="B259">
        <v>1605</v>
      </c>
      <c r="C259" t="s">
        <v>14</v>
      </c>
      <c r="D259">
        <v>111</v>
      </c>
    </row>
    <row r="260" spans="1:4" x14ac:dyDescent="0.35">
      <c r="A260" t="s">
        <v>20</v>
      </c>
      <c r="B260">
        <v>2120</v>
      </c>
      <c r="C260" t="s">
        <v>14</v>
      </c>
      <c r="D260">
        <v>2955</v>
      </c>
    </row>
    <row r="261" spans="1:4" x14ac:dyDescent="0.35">
      <c r="A261" t="s">
        <v>20</v>
      </c>
      <c r="B261">
        <v>50</v>
      </c>
      <c r="C261" t="s">
        <v>14</v>
      </c>
      <c r="D261">
        <v>1657</v>
      </c>
    </row>
    <row r="262" spans="1:4" x14ac:dyDescent="0.35">
      <c r="A262" t="s">
        <v>20</v>
      </c>
      <c r="B262">
        <v>2080</v>
      </c>
      <c r="C262" t="s">
        <v>14</v>
      </c>
      <c r="D262">
        <v>926</v>
      </c>
    </row>
    <row r="263" spans="1:4" x14ac:dyDescent="0.35">
      <c r="A263" t="s">
        <v>20</v>
      </c>
      <c r="B263">
        <v>2105</v>
      </c>
      <c r="C263" t="s">
        <v>14</v>
      </c>
      <c r="D263">
        <v>77</v>
      </c>
    </row>
    <row r="264" spans="1:4" x14ac:dyDescent="0.35">
      <c r="A264" t="s">
        <v>20</v>
      </c>
      <c r="B264">
        <v>2436</v>
      </c>
      <c r="C264" t="s">
        <v>14</v>
      </c>
      <c r="D264">
        <v>1748</v>
      </c>
    </row>
    <row r="265" spans="1:4" x14ac:dyDescent="0.35">
      <c r="A265" t="s">
        <v>20</v>
      </c>
      <c r="B265">
        <v>80</v>
      </c>
      <c r="C265" t="s">
        <v>14</v>
      </c>
      <c r="D265">
        <v>79</v>
      </c>
    </row>
    <row r="266" spans="1:4" x14ac:dyDescent="0.35">
      <c r="A266" t="s">
        <v>20</v>
      </c>
      <c r="B266">
        <v>42</v>
      </c>
      <c r="C266" t="s">
        <v>14</v>
      </c>
      <c r="D266">
        <v>889</v>
      </c>
    </row>
    <row r="267" spans="1:4" x14ac:dyDescent="0.35">
      <c r="A267" t="s">
        <v>20</v>
      </c>
      <c r="B267">
        <v>139</v>
      </c>
      <c r="C267" t="s">
        <v>14</v>
      </c>
      <c r="D267">
        <v>56</v>
      </c>
    </row>
    <row r="268" spans="1:4" x14ac:dyDescent="0.35">
      <c r="A268" t="s">
        <v>20</v>
      </c>
      <c r="B268">
        <v>159</v>
      </c>
      <c r="C268" t="s">
        <v>14</v>
      </c>
      <c r="D268">
        <v>1</v>
      </c>
    </row>
    <row r="269" spans="1:4" x14ac:dyDescent="0.35">
      <c r="A269" t="s">
        <v>20</v>
      </c>
      <c r="B269">
        <v>381</v>
      </c>
      <c r="C269" t="s">
        <v>14</v>
      </c>
      <c r="D269">
        <v>83</v>
      </c>
    </row>
    <row r="270" spans="1:4" x14ac:dyDescent="0.35">
      <c r="A270" t="s">
        <v>20</v>
      </c>
      <c r="B270">
        <v>194</v>
      </c>
      <c r="C270" t="s">
        <v>14</v>
      </c>
      <c r="D270">
        <v>2025</v>
      </c>
    </row>
    <row r="271" spans="1:4" x14ac:dyDescent="0.35">
      <c r="A271" t="s">
        <v>20</v>
      </c>
      <c r="B271">
        <v>106</v>
      </c>
      <c r="C271" t="s">
        <v>14</v>
      </c>
      <c r="D271">
        <v>14</v>
      </c>
    </row>
    <row r="272" spans="1:4" x14ac:dyDescent="0.35">
      <c r="A272" t="s">
        <v>20</v>
      </c>
      <c r="B272">
        <v>142</v>
      </c>
      <c r="C272" t="s">
        <v>14</v>
      </c>
      <c r="D272">
        <v>656</v>
      </c>
    </row>
    <row r="273" spans="1:4" x14ac:dyDescent="0.35">
      <c r="A273" t="s">
        <v>20</v>
      </c>
      <c r="B273">
        <v>211</v>
      </c>
      <c r="C273" t="s">
        <v>14</v>
      </c>
      <c r="D273">
        <v>1596</v>
      </c>
    </row>
    <row r="274" spans="1:4" x14ac:dyDescent="0.35">
      <c r="A274" t="s">
        <v>20</v>
      </c>
      <c r="B274">
        <v>2756</v>
      </c>
      <c r="C274" t="s">
        <v>14</v>
      </c>
      <c r="D274">
        <v>10</v>
      </c>
    </row>
    <row r="275" spans="1:4" x14ac:dyDescent="0.35">
      <c r="A275" t="s">
        <v>20</v>
      </c>
      <c r="B275">
        <v>173</v>
      </c>
      <c r="C275" t="s">
        <v>14</v>
      </c>
      <c r="D275">
        <v>1121</v>
      </c>
    </row>
    <row r="276" spans="1:4" x14ac:dyDescent="0.35">
      <c r="A276" t="s">
        <v>20</v>
      </c>
      <c r="B276">
        <v>87</v>
      </c>
      <c r="C276" t="s">
        <v>14</v>
      </c>
      <c r="D276">
        <v>15</v>
      </c>
    </row>
    <row r="277" spans="1:4" x14ac:dyDescent="0.35">
      <c r="A277" t="s">
        <v>20</v>
      </c>
      <c r="B277">
        <v>1572</v>
      </c>
      <c r="C277" t="s">
        <v>14</v>
      </c>
      <c r="D277">
        <v>191</v>
      </c>
    </row>
    <row r="278" spans="1:4" x14ac:dyDescent="0.35">
      <c r="A278" t="s">
        <v>20</v>
      </c>
      <c r="B278">
        <v>2346</v>
      </c>
      <c r="C278" t="s">
        <v>14</v>
      </c>
      <c r="D278">
        <v>16</v>
      </c>
    </row>
    <row r="279" spans="1:4" x14ac:dyDescent="0.35">
      <c r="A279" t="s">
        <v>20</v>
      </c>
      <c r="B279">
        <v>115</v>
      </c>
      <c r="C279" t="s">
        <v>14</v>
      </c>
      <c r="D279">
        <v>17</v>
      </c>
    </row>
    <row r="280" spans="1:4" x14ac:dyDescent="0.35">
      <c r="A280" t="s">
        <v>20</v>
      </c>
      <c r="B280">
        <v>85</v>
      </c>
      <c r="C280" t="s">
        <v>14</v>
      </c>
      <c r="D280">
        <v>34</v>
      </c>
    </row>
    <row r="281" spans="1:4" x14ac:dyDescent="0.35">
      <c r="A281" t="s">
        <v>20</v>
      </c>
      <c r="B281">
        <v>144</v>
      </c>
      <c r="C281" t="s">
        <v>14</v>
      </c>
      <c r="D281">
        <v>1</v>
      </c>
    </row>
    <row r="282" spans="1:4" x14ac:dyDescent="0.35">
      <c r="A282" t="s">
        <v>20</v>
      </c>
      <c r="B282">
        <v>2443</v>
      </c>
      <c r="C282" t="s">
        <v>14</v>
      </c>
      <c r="D282">
        <v>1274</v>
      </c>
    </row>
    <row r="283" spans="1:4" x14ac:dyDescent="0.35">
      <c r="A283" t="s">
        <v>20</v>
      </c>
      <c r="B283">
        <v>64</v>
      </c>
      <c r="C283" t="s">
        <v>14</v>
      </c>
      <c r="D283">
        <v>210</v>
      </c>
    </row>
    <row r="284" spans="1:4" x14ac:dyDescent="0.35">
      <c r="A284" t="s">
        <v>20</v>
      </c>
      <c r="B284">
        <v>268</v>
      </c>
      <c r="C284" t="s">
        <v>14</v>
      </c>
      <c r="D284">
        <v>248</v>
      </c>
    </row>
    <row r="285" spans="1:4" x14ac:dyDescent="0.35">
      <c r="A285" t="s">
        <v>20</v>
      </c>
      <c r="B285">
        <v>195</v>
      </c>
      <c r="C285" t="s">
        <v>14</v>
      </c>
      <c r="D285">
        <v>513</v>
      </c>
    </row>
    <row r="286" spans="1:4" x14ac:dyDescent="0.35">
      <c r="A286" t="s">
        <v>20</v>
      </c>
      <c r="B286">
        <v>186</v>
      </c>
      <c r="C286" t="s">
        <v>14</v>
      </c>
      <c r="D286">
        <v>3410</v>
      </c>
    </row>
    <row r="287" spans="1:4" x14ac:dyDescent="0.35">
      <c r="A287" t="s">
        <v>20</v>
      </c>
      <c r="B287">
        <v>460</v>
      </c>
      <c r="C287" t="s">
        <v>14</v>
      </c>
      <c r="D287">
        <v>10</v>
      </c>
    </row>
    <row r="288" spans="1:4" x14ac:dyDescent="0.35">
      <c r="A288" t="s">
        <v>20</v>
      </c>
      <c r="B288">
        <v>2528</v>
      </c>
      <c r="C288" t="s">
        <v>14</v>
      </c>
      <c r="D288">
        <v>2201</v>
      </c>
    </row>
    <row r="289" spans="1:4" x14ac:dyDescent="0.35">
      <c r="A289" t="s">
        <v>20</v>
      </c>
      <c r="B289">
        <v>3657</v>
      </c>
      <c r="C289" t="s">
        <v>14</v>
      </c>
      <c r="D289">
        <v>676</v>
      </c>
    </row>
    <row r="290" spans="1:4" x14ac:dyDescent="0.35">
      <c r="A290" t="s">
        <v>20</v>
      </c>
      <c r="B290">
        <v>131</v>
      </c>
      <c r="C290" t="s">
        <v>14</v>
      </c>
      <c r="D290">
        <v>831</v>
      </c>
    </row>
    <row r="291" spans="1:4" x14ac:dyDescent="0.35">
      <c r="A291" t="s">
        <v>20</v>
      </c>
      <c r="B291">
        <v>239</v>
      </c>
      <c r="C291" t="s">
        <v>14</v>
      </c>
      <c r="D291">
        <v>859</v>
      </c>
    </row>
    <row r="292" spans="1:4" x14ac:dyDescent="0.35">
      <c r="A292" t="s">
        <v>20</v>
      </c>
      <c r="B292">
        <v>78</v>
      </c>
      <c r="C292" t="s">
        <v>14</v>
      </c>
      <c r="D292">
        <v>45</v>
      </c>
    </row>
    <row r="293" spans="1:4" x14ac:dyDescent="0.35">
      <c r="A293" t="s">
        <v>20</v>
      </c>
      <c r="B293">
        <v>1773</v>
      </c>
      <c r="C293" t="s">
        <v>14</v>
      </c>
      <c r="D293">
        <v>6</v>
      </c>
    </row>
    <row r="294" spans="1:4" x14ac:dyDescent="0.35">
      <c r="A294" t="s">
        <v>20</v>
      </c>
      <c r="B294">
        <v>32</v>
      </c>
      <c r="C294" t="s">
        <v>14</v>
      </c>
      <c r="D294">
        <v>7</v>
      </c>
    </row>
    <row r="295" spans="1:4" x14ac:dyDescent="0.35">
      <c r="A295" t="s">
        <v>20</v>
      </c>
      <c r="B295">
        <v>369</v>
      </c>
      <c r="C295" t="s">
        <v>14</v>
      </c>
      <c r="D295">
        <v>31</v>
      </c>
    </row>
    <row r="296" spans="1:4" x14ac:dyDescent="0.35">
      <c r="A296" t="s">
        <v>20</v>
      </c>
      <c r="B296">
        <v>89</v>
      </c>
      <c r="C296" t="s">
        <v>14</v>
      </c>
      <c r="D296">
        <v>78</v>
      </c>
    </row>
    <row r="297" spans="1:4" x14ac:dyDescent="0.35">
      <c r="A297" t="s">
        <v>20</v>
      </c>
      <c r="B297">
        <v>147</v>
      </c>
      <c r="C297" t="s">
        <v>14</v>
      </c>
      <c r="D297">
        <v>1225</v>
      </c>
    </row>
    <row r="298" spans="1:4" x14ac:dyDescent="0.35">
      <c r="A298" t="s">
        <v>20</v>
      </c>
      <c r="B298">
        <v>126</v>
      </c>
      <c r="C298" t="s">
        <v>14</v>
      </c>
      <c r="D298">
        <v>1</v>
      </c>
    </row>
    <row r="299" spans="1:4" x14ac:dyDescent="0.35">
      <c r="A299" t="s">
        <v>20</v>
      </c>
      <c r="B299">
        <v>2218</v>
      </c>
      <c r="C299" t="s">
        <v>14</v>
      </c>
      <c r="D299">
        <v>67</v>
      </c>
    </row>
    <row r="300" spans="1:4" x14ac:dyDescent="0.35">
      <c r="A300" t="s">
        <v>20</v>
      </c>
      <c r="B300">
        <v>202</v>
      </c>
      <c r="C300" t="s">
        <v>14</v>
      </c>
      <c r="D300">
        <v>19</v>
      </c>
    </row>
    <row r="301" spans="1:4" x14ac:dyDescent="0.35">
      <c r="A301" t="s">
        <v>20</v>
      </c>
      <c r="B301">
        <v>140</v>
      </c>
      <c r="C301" t="s">
        <v>14</v>
      </c>
      <c r="D301">
        <v>2108</v>
      </c>
    </row>
    <row r="302" spans="1:4" x14ac:dyDescent="0.35">
      <c r="A302" t="s">
        <v>20</v>
      </c>
      <c r="B302">
        <v>1052</v>
      </c>
      <c r="C302" t="s">
        <v>14</v>
      </c>
      <c r="D302">
        <v>679</v>
      </c>
    </row>
    <row r="303" spans="1:4" x14ac:dyDescent="0.35">
      <c r="A303" t="s">
        <v>20</v>
      </c>
      <c r="B303">
        <v>247</v>
      </c>
      <c r="C303" t="s">
        <v>14</v>
      </c>
      <c r="D303">
        <v>36</v>
      </c>
    </row>
    <row r="304" spans="1:4" x14ac:dyDescent="0.35">
      <c r="A304" t="s">
        <v>20</v>
      </c>
      <c r="B304">
        <v>84</v>
      </c>
      <c r="C304" t="s">
        <v>14</v>
      </c>
      <c r="D304">
        <v>47</v>
      </c>
    </row>
    <row r="305" spans="1:4" x14ac:dyDescent="0.35">
      <c r="A305" t="s">
        <v>20</v>
      </c>
      <c r="B305">
        <v>88</v>
      </c>
      <c r="C305" t="s">
        <v>14</v>
      </c>
      <c r="D305">
        <v>70</v>
      </c>
    </row>
    <row r="306" spans="1:4" x14ac:dyDescent="0.35">
      <c r="A306" t="s">
        <v>20</v>
      </c>
      <c r="B306">
        <v>156</v>
      </c>
      <c r="C306" t="s">
        <v>14</v>
      </c>
      <c r="D306">
        <v>154</v>
      </c>
    </row>
    <row r="307" spans="1:4" x14ac:dyDescent="0.35">
      <c r="A307" t="s">
        <v>20</v>
      </c>
      <c r="B307">
        <v>2985</v>
      </c>
      <c r="C307" t="s">
        <v>14</v>
      </c>
      <c r="D307">
        <v>22</v>
      </c>
    </row>
    <row r="308" spans="1:4" x14ac:dyDescent="0.35">
      <c r="A308" t="s">
        <v>20</v>
      </c>
      <c r="B308">
        <v>762</v>
      </c>
      <c r="C308" t="s">
        <v>14</v>
      </c>
      <c r="D308">
        <v>1758</v>
      </c>
    </row>
    <row r="309" spans="1:4" x14ac:dyDescent="0.35">
      <c r="A309" t="s">
        <v>20</v>
      </c>
      <c r="B309">
        <v>554</v>
      </c>
      <c r="C309" t="s">
        <v>14</v>
      </c>
      <c r="D309">
        <v>94</v>
      </c>
    </row>
    <row r="310" spans="1:4" x14ac:dyDescent="0.35">
      <c r="A310" t="s">
        <v>20</v>
      </c>
      <c r="B310">
        <v>135</v>
      </c>
      <c r="C310" t="s">
        <v>14</v>
      </c>
      <c r="D310">
        <v>33</v>
      </c>
    </row>
    <row r="311" spans="1:4" x14ac:dyDescent="0.35">
      <c r="A311" t="s">
        <v>20</v>
      </c>
      <c r="B311">
        <v>122</v>
      </c>
      <c r="C311" t="s">
        <v>14</v>
      </c>
      <c r="D311">
        <v>1</v>
      </c>
    </row>
    <row r="312" spans="1:4" x14ac:dyDescent="0.35">
      <c r="A312" t="s">
        <v>20</v>
      </c>
      <c r="B312">
        <v>221</v>
      </c>
      <c r="C312" t="s">
        <v>14</v>
      </c>
      <c r="D312">
        <v>31</v>
      </c>
    </row>
    <row r="313" spans="1:4" x14ac:dyDescent="0.35">
      <c r="A313" t="s">
        <v>20</v>
      </c>
      <c r="B313">
        <v>126</v>
      </c>
      <c r="C313" t="s">
        <v>14</v>
      </c>
      <c r="D313">
        <v>35</v>
      </c>
    </row>
    <row r="314" spans="1:4" x14ac:dyDescent="0.35">
      <c r="A314" t="s">
        <v>20</v>
      </c>
      <c r="B314">
        <v>1022</v>
      </c>
      <c r="C314" t="s">
        <v>14</v>
      </c>
      <c r="D314">
        <v>63</v>
      </c>
    </row>
    <row r="315" spans="1:4" x14ac:dyDescent="0.35">
      <c r="A315" t="s">
        <v>20</v>
      </c>
      <c r="B315">
        <v>3177</v>
      </c>
      <c r="C315" t="s">
        <v>14</v>
      </c>
      <c r="D315">
        <v>526</v>
      </c>
    </row>
    <row r="316" spans="1:4" x14ac:dyDescent="0.35">
      <c r="A316" t="s">
        <v>20</v>
      </c>
      <c r="B316">
        <v>198</v>
      </c>
      <c r="C316" t="s">
        <v>14</v>
      </c>
      <c r="D316">
        <v>121</v>
      </c>
    </row>
    <row r="317" spans="1:4" x14ac:dyDescent="0.35">
      <c r="A317" t="s">
        <v>20</v>
      </c>
      <c r="B317">
        <v>85</v>
      </c>
      <c r="C317" t="s">
        <v>14</v>
      </c>
      <c r="D317">
        <v>67</v>
      </c>
    </row>
    <row r="318" spans="1:4" x14ac:dyDescent="0.35">
      <c r="A318" t="s">
        <v>20</v>
      </c>
      <c r="B318">
        <v>3596</v>
      </c>
      <c r="C318" t="s">
        <v>14</v>
      </c>
      <c r="D318">
        <v>57</v>
      </c>
    </row>
    <row r="319" spans="1:4" x14ac:dyDescent="0.35">
      <c r="A319" t="s">
        <v>20</v>
      </c>
      <c r="B319">
        <v>244</v>
      </c>
      <c r="C319" t="s">
        <v>14</v>
      </c>
      <c r="D319">
        <v>1229</v>
      </c>
    </row>
    <row r="320" spans="1:4" x14ac:dyDescent="0.35">
      <c r="A320" t="s">
        <v>20</v>
      </c>
      <c r="B320">
        <v>5180</v>
      </c>
      <c r="C320" t="s">
        <v>14</v>
      </c>
      <c r="D320">
        <v>12</v>
      </c>
    </row>
    <row r="321" spans="1:4" x14ac:dyDescent="0.35">
      <c r="A321" t="s">
        <v>20</v>
      </c>
      <c r="B321">
        <v>589</v>
      </c>
      <c r="C321" t="s">
        <v>14</v>
      </c>
      <c r="D321">
        <v>452</v>
      </c>
    </row>
    <row r="322" spans="1:4" x14ac:dyDescent="0.35">
      <c r="A322" t="s">
        <v>20</v>
      </c>
      <c r="B322">
        <v>2725</v>
      </c>
      <c r="C322" t="s">
        <v>14</v>
      </c>
      <c r="D322">
        <v>1886</v>
      </c>
    </row>
    <row r="323" spans="1:4" x14ac:dyDescent="0.35">
      <c r="A323" t="s">
        <v>20</v>
      </c>
      <c r="B323">
        <v>300</v>
      </c>
      <c r="C323" t="s">
        <v>14</v>
      </c>
      <c r="D323">
        <v>1825</v>
      </c>
    </row>
    <row r="324" spans="1:4" x14ac:dyDescent="0.35">
      <c r="A324" t="s">
        <v>20</v>
      </c>
      <c r="B324">
        <v>144</v>
      </c>
      <c r="C324" t="s">
        <v>14</v>
      </c>
      <c r="D324">
        <v>31</v>
      </c>
    </row>
    <row r="325" spans="1:4" x14ac:dyDescent="0.35">
      <c r="A325" t="s">
        <v>20</v>
      </c>
      <c r="B325">
        <v>87</v>
      </c>
      <c r="C325" t="s">
        <v>14</v>
      </c>
      <c r="D325">
        <v>107</v>
      </c>
    </row>
    <row r="326" spans="1:4" x14ac:dyDescent="0.35">
      <c r="A326" t="s">
        <v>20</v>
      </c>
      <c r="B326">
        <v>3116</v>
      </c>
      <c r="C326" t="s">
        <v>14</v>
      </c>
      <c r="D326">
        <v>27</v>
      </c>
    </row>
    <row r="327" spans="1:4" x14ac:dyDescent="0.35">
      <c r="A327" t="s">
        <v>20</v>
      </c>
      <c r="B327">
        <v>909</v>
      </c>
      <c r="C327" t="s">
        <v>14</v>
      </c>
      <c r="D327">
        <v>1221</v>
      </c>
    </row>
    <row r="328" spans="1:4" x14ac:dyDescent="0.35">
      <c r="A328" t="s">
        <v>20</v>
      </c>
      <c r="B328">
        <v>1613</v>
      </c>
      <c r="C328" t="s">
        <v>14</v>
      </c>
      <c r="D328">
        <v>1</v>
      </c>
    </row>
    <row r="329" spans="1:4" x14ac:dyDescent="0.35">
      <c r="A329" t="s">
        <v>20</v>
      </c>
      <c r="B329">
        <v>136</v>
      </c>
      <c r="C329" t="s">
        <v>14</v>
      </c>
      <c r="D329">
        <v>16</v>
      </c>
    </row>
    <row r="330" spans="1:4" x14ac:dyDescent="0.35">
      <c r="A330" t="s">
        <v>20</v>
      </c>
      <c r="B330">
        <v>130</v>
      </c>
      <c r="C330" t="s">
        <v>14</v>
      </c>
      <c r="D330">
        <v>41</v>
      </c>
    </row>
    <row r="331" spans="1:4" x14ac:dyDescent="0.35">
      <c r="A331" t="s">
        <v>20</v>
      </c>
      <c r="B331">
        <v>102</v>
      </c>
      <c r="C331" t="s">
        <v>14</v>
      </c>
      <c r="D331">
        <v>523</v>
      </c>
    </row>
    <row r="332" spans="1:4" x14ac:dyDescent="0.35">
      <c r="A332" t="s">
        <v>20</v>
      </c>
      <c r="B332">
        <v>4006</v>
      </c>
      <c r="C332" t="s">
        <v>14</v>
      </c>
      <c r="D332">
        <v>141</v>
      </c>
    </row>
    <row r="333" spans="1:4" x14ac:dyDescent="0.35">
      <c r="A333" t="s">
        <v>20</v>
      </c>
      <c r="B333">
        <v>1629</v>
      </c>
      <c r="C333" t="s">
        <v>14</v>
      </c>
      <c r="D333">
        <v>52</v>
      </c>
    </row>
    <row r="334" spans="1:4" x14ac:dyDescent="0.35">
      <c r="A334" t="s">
        <v>20</v>
      </c>
      <c r="B334">
        <v>2188</v>
      </c>
      <c r="C334" t="s">
        <v>14</v>
      </c>
      <c r="D334">
        <v>225</v>
      </c>
    </row>
    <row r="335" spans="1:4" x14ac:dyDescent="0.35">
      <c r="A335" t="s">
        <v>20</v>
      </c>
      <c r="B335">
        <v>2409</v>
      </c>
      <c r="C335" t="s">
        <v>14</v>
      </c>
      <c r="D335">
        <v>38</v>
      </c>
    </row>
    <row r="336" spans="1:4" x14ac:dyDescent="0.35">
      <c r="A336" t="s">
        <v>20</v>
      </c>
      <c r="B336">
        <v>194</v>
      </c>
      <c r="C336" t="s">
        <v>14</v>
      </c>
      <c r="D336">
        <v>15</v>
      </c>
    </row>
    <row r="337" spans="1:4" x14ac:dyDescent="0.35">
      <c r="A337" t="s">
        <v>20</v>
      </c>
      <c r="B337">
        <v>1140</v>
      </c>
      <c r="C337" t="s">
        <v>14</v>
      </c>
      <c r="D337">
        <v>37</v>
      </c>
    </row>
    <row r="338" spans="1:4" x14ac:dyDescent="0.35">
      <c r="A338" t="s">
        <v>20</v>
      </c>
      <c r="B338">
        <v>102</v>
      </c>
      <c r="C338" t="s">
        <v>14</v>
      </c>
      <c r="D338">
        <v>112</v>
      </c>
    </row>
    <row r="339" spans="1:4" x14ac:dyDescent="0.35">
      <c r="A339" t="s">
        <v>20</v>
      </c>
      <c r="B339">
        <v>2857</v>
      </c>
      <c r="C339" t="s">
        <v>14</v>
      </c>
      <c r="D339">
        <v>21</v>
      </c>
    </row>
    <row r="340" spans="1:4" x14ac:dyDescent="0.35">
      <c r="A340" t="s">
        <v>20</v>
      </c>
      <c r="B340">
        <v>107</v>
      </c>
      <c r="C340" t="s">
        <v>14</v>
      </c>
      <c r="D340">
        <v>67</v>
      </c>
    </row>
    <row r="341" spans="1:4" x14ac:dyDescent="0.35">
      <c r="A341" t="s">
        <v>20</v>
      </c>
      <c r="B341">
        <v>160</v>
      </c>
      <c r="C341" t="s">
        <v>14</v>
      </c>
      <c r="D341">
        <v>78</v>
      </c>
    </row>
    <row r="342" spans="1:4" x14ac:dyDescent="0.35">
      <c r="A342" t="s">
        <v>20</v>
      </c>
      <c r="B342">
        <v>2230</v>
      </c>
      <c r="C342" t="s">
        <v>14</v>
      </c>
      <c r="D342">
        <v>67</v>
      </c>
    </row>
    <row r="343" spans="1:4" x14ac:dyDescent="0.35">
      <c r="A343" t="s">
        <v>20</v>
      </c>
      <c r="B343">
        <v>316</v>
      </c>
      <c r="C343" t="s">
        <v>14</v>
      </c>
      <c r="D343">
        <v>263</v>
      </c>
    </row>
    <row r="344" spans="1:4" x14ac:dyDescent="0.35">
      <c r="A344" t="s">
        <v>20</v>
      </c>
      <c r="B344">
        <v>117</v>
      </c>
      <c r="C344" t="s">
        <v>14</v>
      </c>
      <c r="D344">
        <v>1691</v>
      </c>
    </row>
    <row r="345" spans="1:4" x14ac:dyDescent="0.35">
      <c r="A345" t="s">
        <v>20</v>
      </c>
      <c r="B345">
        <v>6406</v>
      </c>
      <c r="C345" t="s">
        <v>14</v>
      </c>
      <c r="D345">
        <v>181</v>
      </c>
    </row>
    <row r="346" spans="1:4" x14ac:dyDescent="0.35">
      <c r="A346" t="s">
        <v>20</v>
      </c>
      <c r="B346">
        <v>192</v>
      </c>
      <c r="C346" t="s">
        <v>14</v>
      </c>
      <c r="D346">
        <v>13</v>
      </c>
    </row>
    <row r="347" spans="1:4" x14ac:dyDescent="0.35">
      <c r="A347" t="s">
        <v>20</v>
      </c>
      <c r="B347">
        <v>26</v>
      </c>
      <c r="C347" t="s">
        <v>14</v>
      </c>
      <c r="D347">
        <v>1</v>
      </c>
    </row>
    <row r="348" spans="1:4" x14ac:dyDescent="0.35">
      <c r="A348" t="s">
        <v>20</v>
      </c>
      <c r="B348">
        <v>723</v>
      </c>
      <c r="C348" t="s">
        <v>14</v>
      </c>
      <c r="D348">
        <v>21</v>
      </c>
    </row>
    <row r="349" spans="1:4" x14ac:dyDescent="0.35">
      <c r="A349" t="s">
        <v>20</v>
      </c>
      <c r="B349">
        <v>170</v>
      </c>
      <c r="C349" t="s">
        <v>14</v>
      </c>
      <c r="D349">
        <v>830</v>
      </c>
    </row>
    <row r="350" spans="1:4" x14ac:dyDescent="0.35">
      <c r="A350" t="s">
        <v>20</v>
      </c>
      <c r="B350">
        <v>238</v>
      </c>
      <c r="C350" t="s">
        <v>14</v>
      </c>
      <c r="D350">
        <v>130</v>
      </c>
    </row>
    <row r="351" spans="1:4" x14ac:dyDescent="0.35">
      <c r="A351" t="s">
        <v>20</v>
      </c>
      <c r="B351">
        <v>55</v>
      </c>
      <c r="C351" t="s">
        <v>14</v>
      </c>
      <c r="D351">
        <v>55</v>
      </c>
    </row>
    <row r="352" spans="1:4" x14ac:dyDescent="0.35">
      <c r="A352" t="s">
        <v>20</v>
      </c>
      <c r="B352">
        <v>128</v>
      </c>
      <c r="C352" t="s">
        <v>14</v>
      </c>
      <c r="D352">
        <v>114</v>
      </c>
    </row>
    <row r="353" spans="1:4" x14ac:dyDescent="0.35">
      <c r="A353" t="s">
        <v>20</v>
      </c>
      <c r="B353">
        <v>2144</v>
      </c>
      <c r="C353" t="s">
        <v>14</v>
      </c>
      <c r="D353">
        <v>594</v>
      </c>
    </row>
    <row r="354" spans="1:4" x14ac:dyDescent="0.35">
      <c r="A354" t="s">
        <v>20</v>
      </c>
      <c r="B354">
        <v>2693</v>
      </c>
      <c r="C354" t="s">
        <v>14</v>
      </c>
      <c r="D354">
        <v>24</v>
      </c>
    </row>
    <row r="355" spans="1:4" x14ac:dyDescent="0.35">
      <c r="A355" t="s">
        <v>20</v>
      </c>
      <c r="B355">
        <v>432</v>
      </c>
      <c r="C355" t="s">
        <v>14</v>
      </c>
      <c r="D355">
        <v>252</v>
      </c>
    </row>
    <row r="356" spans="1:4" x14ac:dyDescent="0.35">
      <c r="A356" t="s">
        <v>20</v>
      </c>
      <c r="B356">
        <v>189</v>
      </c>
      <c r="C356" t="s">
        <v>14</v>
      </c>
      <c r="D356">
        <v>67</v>
      </c>
    </row>
    <row r="357" spans="1:4" x14ac:dyDescent="0.35">
      <c r="A357" t="s">
        <v>20</v>
      </c>
      <c r="B357">
        <v>154</v>
      </c>
      <c r="C357" t="s">
        <v>14</v>
      </c>
      <c r="D357">
        <v>742</v>
      </c>
    </row>
    <row r="358" spans="1:4" x14ac:dyDescent="0.35">
      <c r="A358" t="s">
        <v>20</v>
      </c>
      <c r="B358">
        <v>96</v>
      </c>
      <c r="C358" t="s">
        <v>14</v>
      </c>
      <c r="D358">
        <v>75</v>
      </c>
    </row>
    <row r="359" spans="1:4" x14ac:dyDescent="0.35">
      <c r="A359" t="s">
        <v>20</v>
      </c>
      <c r="B359">
        <v>3063</v>
      </c>
      <c r="C359" t="s">
        <v>14</v>
      </c>
      <c r="D359">
        <v>4405</v>
      </c>
    </row>
    <row r="360" spans="1:4" x14ac:dyDescent="0.35">
      <c r="A360" t="s">
        <v>20</v>
      </c>
      <c r="B360">
        <v>2266</v>
      </c>
      <c r="C360" t="s">
        <v>14</v>
      </c>
      <c r="D360">
        <v>92</v>
      </c>
    </row>
    <row r="361" spans="1:4" x14ac:dyDescent="0.35">
      <c r="A361" t="s">
        <v>20</v>
      </c>
      <c r="B361">
        <v>194</v>
      </c>
      <c r="C361" t="s">
        <v>14</v>
      </c>
      <c r="D361">
        <v>64</v>
      </c>
    </row>
    <row r="362" spans="1:4" x14ac:dyDescent="0.35">
      <c r="A362" t="s">
        <v>20</v>
      </c>
      <c r="B362">
        <v>129</v>
      </c>
      <c r="C362" t="s">
        <v>14</v>
      </c>
      <c r="D362">
        <v>64</v>
      </c>
    </row>
    <row r="363" spans="1:4" x14ac:dyDescent="0.35">
      <c r="A363" t="s">
        <v>20</v>
      </c>
      <c r="B363">
        <v>375</v>
      </c>
      <c r="C363" t="s">
        <v>14</v>
      </c>
      <c r="D363">
        <v>842</v>
      </c>
    </row>
    <row r="364" spans="1:4" x14ac:dyDescent="0.35">
      <c r="A364" t="s">
        <v>20</v>
      </c>
      <c r="B364">
        <v>409</v>
      </c>
      <c r="C364" t="s">
        <v>14</v>
      </c>
      <c r="D364">
        <v>112</v>
      </c>
    </row>
    <row r="365" spans="1:4" x14ac:dyDescent="0.35">
      <c r="A365" t="s">
        <v>20</v>
      </c>
      <c r="B365">
        <v>234</v>
      </c>
      <c r="C365" t="s">
        <v>14</v>
      </c>
      <c r="D365">
        <v>374</v>
      </c>
    </row>
    <row r="366" spans="1:4" x14ac:dyDescent="0.35">
      <c r="A366" t="s">
        <v>20</v>
      </c>
      <c r="B366">
        <v>3016</v>
      </c>
    </row>
    <row r="367" spans="1:4" x14ac:dyDescent="0.35">
      <c r="A367" t="s">
        <v>20</v>
      </c>
      <c r="B367">
        <v>264</v>
      </c>
    </row>
    <row r="368" spans="1:4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82C1-7F58-4DA3-B4A1-D36BC246A7D7}">
  <sheetPr codeName="Sheet5"/>
  <dimension ref="A1:H13"/>
  <sheetViews>
    <sheetView workbookViewId="0">
      <selection activeCell="B5" sqref="B5"/>
    </sheetView>
  </sheetViews>
  <sheetFormatPr defaultRowHeight="15.5" x14ac:dyDescent="0.35"/>
  <cols>
    <col min="1" max="1" width="26.75" customWidth="1"/>
    <col min="2" max="2" width="17.58203125" customWidth="1"/>
    <col min="3" max="3" width="12.75" customWidth="1"/>
    <col min="4" max="4" width="15.6640625" customWidth="1"/>
    <col min="5" max="5" width="12.5" customWidth="1"/>
    <col min="6" max="6" width="18.4140625" customWidth="1"/>
    <col min="7" max="7" width="15.33203125" customWidth="1"/>
    <col min="8" max="8" width="17.58203125" customWidth="1"/>
  </cols>
  <sheetData>
    <row r="1" spans="1:8" x14ac:dyDescent="0.35">
      <c r="A1" t="s">
        <v>2086</v>
      </c>
      <c r="B1" s="10" t="s">
        <v>2087</v>
      </c>
      <c r="C1" s="10" t="s">
        <v>2088</v>
      </c>
      <c r="D1" s="10" t="s">
        <v>2089</v>
      </c>
      <c r="E1" s="10" t="s">
        <v>2090</v>
      </c>
      <c r="F1" s="10" t="s">
        <v>2091</v>
      </c>
      <c r="G1" s="10" t="s">
        <v>2092</v>
      </c>
      <c r="H1" s="10" t="s">
        <v>2093</v>
      </c>
    </row>
    <row r="2" spans="1:8" x14ac:dyDescent="0.35">
      <c r="A2" t="s">
        <v>2094</v>
      </c>
      <c r="B2">
        <f>COUNTIFS(Crowdfunding!D:D,"&lt;1000",Crowdfunding!G:G,"successful")</f>
        <v>30</v>
      </c>
      <c r="C2">
        <f>COUNTIFS(Crowdfunding!D:D,"&lt;1000",Crowdfunding!G:G,"failed")</f>
        <v>20</v>
      </c>
      <c r="D2">
        <f>COUNTIFS(Crowdfunding!D:D,"&lt;1000",Crowdfunding!G:G,"canceled")</f>
        <v>1</v>
      </c>
      <c r="E2">
        <f>(B2+C2+D2)</f>
        <v>51</v>
      </c>
      <c r="F2" s="11">
        <f>(B2/E2)*100</f>
        <v>58.82352941176471</v>
      </c>
      <c r="G2" s="5">
        <f>(C2/E2)*100</f>
        <v>39.215686274509807</v>
      </c>
      <c r="H2" s="5">
        <f>(D2/E2)*100</f>
        <v>1.9607843137254901</v>
      </c>
    </row>
    <row r="3" spans="1:8" x14ac:dyDescent="0.35">
      <c r="A3" t="s">
        <v>2095</v>
      </c>
      <c r="B3">
        <f>COUNTIFS(Crowdfunding!D:D,"&gt;=1000", Crowdfunding!D:D,"&lt;=4999",Crowdfunding!G:G,"successful")</f>
        <v>191</v>
      </c>
      <c r="C3">
        <f>COUNTIFS(Crowdfunding!D:D,"&gt;=1000", Crowdfunding!D:D,"&lt;=4999",Crowdfunding!G:G,"failed")</f>
        <v>38</v>
      </c>
      <c r="D3">
        <f>COUNTIFS(Crowdfunding!D:D,"&gt;=1000", Crowdfunding!D:D,"&lt;=4999",Crowdfunding!G:G,"canceled")</f>
        <v>2</v>
      </c>
      <c r="E3">
        <f t="shared" ref="E3:E13" si="0">(B3+C3+D3)</f>
        <v>231</v>
      </c>
      <c r="F3" s="5">
        <f t="shared" ref="F3:F13" si="1">(B3/E3)*100</f>
        <v>82.683982683982677</v>
      </c>
      <c r="G3" s="5">
        <f t="shared" ref="G3:G13" si="2">(C3/E3)*100</f>
        <v>16.450216450216452</v>
      </c>
      <c r="H3" s="5">
        <f t="shared" ref="H3:H13" si="3">(D3/E3)*100</f>
        <v>0.86580086580086579</v>
      </c>
    </row>
    <row r="4" spans="1:8" x14ac:dyDescent="0.35">
      <c r="A4" t="s">
        <v>2096</v>
      </c>
      <c r="B4">
        <f>COUNTIFS(Crowdfunding!D:D,"&gt;=5000", Crowdfunding!D:D,"&lt;=9999",Crowdfunding!G:G,"successful")</f>
        <v>164</v>
      </c>
      <c r="C4">
        <f>COUNTIFS(Crowdfunding!D:D,"&gt;=5000", Crowdfunding!D:D,"&lt;=9999",Crowdfunding!G:G,"failed")</f>
        <v>126</v>
      </c>
      <c r="D4">
        <f>COUNTIFS(Crowdfunding!D:D,"&gt;=5000", Crowdfunding!D:D,"&lt;=9999",Crowdfunding!G:G,"canceled")</f>
        <v>25</v>
      </c>
      <c r="E4">
        <f t="shared" si="0"/>
        <v>315</v>
      </c>
      <c r="F4" s="5">
        <f t="shared" si="1"/>
        <v>52.06349206349207</v>
      </c>
      <c r="G4" s="5">
        <f t="shared" si="2"/>
        <v>40</v>
      </c>
      <c r="H4" s="5">
        <f t="shared" si="3"/>
        <v>7.9365079365079358</v>
      </c>
    </row>
    <row r="5" spans="1:8" x14ac:dyDescent="0.35">
      <c r="A5" t="s">
        <v>2097</v>
      </c>
      <c r="B5">
        <f>COUNTIFS(Crowdfunding!D:D,"&gt;=10000", Crowdfunding!D:D,"&lt;=14999",Crowdfunding!G:G,"successful")</f>
        <v>4</v>
      </c>
      <c r="C5">
        <f>COUNTIFS(Crowdfunding!D:D,"&gt;=10000", Crowdfunding!D:D,"&lt;=14999",Crowdfunding!G:G,"failed")</f>
        <v>5</v>
      </c>
      <c r="D5">
        <f>COUNTIFS(Crowdfunding!D:D,"&gt;=10000", Crowdfunding!D:D,"&lt;=14999",Crowdfunding!G:G,"canceled")</f>
        <v>0</v>
      </c>
      <c r="E5">
        <f t="shared" si="0"/>
        <v>9</v>
      </c>
      <c r="F5" s="5">
        <f t="shared" si="1"/>
        <v>44.444444444444443</v>
      </c>
      <c r="G5" s="5">
        <f t="shared" si="2"/>
        <v>55.555555555555557</v>
      </c>
      <c r="H5" s="5">
        <f t="shared" si="3"/>
        <v>0</v>
      </c>
    </row>
    <row r="6" spans="1:8" x14ac:dyDescent="0.35">
      <c r="A6" t="s">
        <v>2098</v>
      </c>
      <c r="B6">
        <f>COUNTIFS(Crowdfunding!D:D,"&gt;=15000", Crowdfunding!D:D,"&lt;=19999",Crowdfunding!G:G,"successful")</f>
        <v>10</v>
      </c>
      <c r="C6">
        <f>COUNTIFS(Crowdfunding!D:D,"&gt;=15000", Crowdfunding!D:D,"&lt;=19999",Crowdfunding!G:G,"failed")</f>
        <v>0</v>
      </c>
      <c r="D6">
        <f>COUNTIFS(Crowdfunding!D:D,"&gt;=15000", Crowdfunding!D:D,"&lt;=19999",Crowdfunding!G:G,"canceled")</f>
        <v>0</v>
      </c>
      <c r="E6">
        <f t="shared" si="0"/>
        <v>10</v>
      </c>
      <c r="F6" s="5">
        <f t="shared" si="1"/>
        <v>100</v>
      </c>
      <c r="G6" s="5">
        <f t="shared" si="2"/>
        <v>0</v>
      </c>
      <c r="H6" s="5">
        <f t="shared" si="3"/>
        <v>0</v>
      </c>
    </row>
    <row r="7" spans="1:8" x14ac:dyDescent="0.35">
      <c r="A7" t="s">
        <v>2099</v>
      </c>
      <c r="B7">
        <f>COUNTIFS(Crowdfunding!D:D,"&gt;=20000", Crowdfunding!D:D,"&lt;=24999",Crowdfunding!G:G,"successful")</f>
        <v>7</v>
      </c>
      <c r="C7">
        <f>COUNTIFS(Crowdfunding!D:D,"&gt;=20000", Crowdfunding!D:D,"&lt;=24999",Crowdfunding!G:G,"failed")</f>
        <v>0</v>
      </c>
      <c r="D7">
        <f>COUNTIFS(Crowdfunding!D:D,"&gt;=20000", Crowdfunding!D:D,"&lt;=24999",Crowdfunding!G:G,"canceled")</f>
        <v>0</v>
      </c>
      <c r="E7">
        <f t="shared" si="0"/>
        <v>7</v>
      </c>
      <c r="F7" s="5">
        <f t="shared" si="1"/>
        <v>100</v>
      </c>
      <c r="G7" s="5">
        <f t="shared" si="2"/>
        <v>0</v>
      </c>
      <c r="H7" s="5">
        <f t="shared" si="3"/>
        <v>0</v>
      </c>
    </row>
    <row r="8" spans="1:8" x14ac:dyDescent="0.35">
      <c r="A8" t="s">
        <v>2100</v>
      </c>
      <c r="B8">
        <f>COUNTIFS(Crowdfunding!D:D,"&gt;=25000", Crowdfunding!D:D,"&lt;=29999",Crowdfunding!G:G,"successful")</f>
        <v>11</v>
      </c>
      <c r="C8">
        <f>COUNTIFS(Crowdfunding!D:D,"&gt;=25000", Crowdfunding!D:D,"&lt;=29999",Crowdfunding!G:G,"failed")</f>
        <v>3</v>
      </c>
      <c r="D8">
        <f>COUNTIFS(Crowdfunding!D:D,"&gt;=25000", Crowdfunding!D:D,"&lt;=29999",Crowdfunding!G:G,"canceled")</f>
        <v>0</v>
      </c>
      <c r="E8">
        <f t="shared" si="0"/>
        <v>14</v>
      </c>
      <c r="F8" s="5">
        <f t="shared" si="1"/>
        <v>78.571428571428569</v>
      </c>
      <c r="G8" s="5">
        <f t="shared" si="2"/>
        <v>21.428571428571427</v>
      </c>
      <c r="H8" s="5">
        <f t="shared" si="3"/>
        <v>0</v>
      </c>
    </row>
    <row r="9" spans="1:8" x14ac:dyDescent="0.35">
      <c r="A9" t="s">
        <v>2101</v>
      </c>
      <c r="B9">
        <f>COUNTIFS(Crowdfunding!D:D,"&gt;=30000", Crowdfunding!D:D,"&lt;=34999",Crowdfunding!G:G,"successful")</f>
        <v>7</v>
      </c>
      <c r="C9">
        <f>COUNTIFS(Crowdfunding!D:D,"&gt;=30000", Crowdfunding!D:D,"&lt;=34999",Crowdfunding!G:G,"failed")</f>
        <v>0</v>
      </c>
      <c r="D9">
        <f>COUNTIFS(Crowdfunding!D:D,"&gt;=30000", Crowdfunding!D:D,"&lt;=34999",Crowdfunding!G:G,"canceled")</f>
        <v>0</v>
      </c>
      <c r="E9">
        <f t="shared" si="0"/>
        <v>7</v>
      </c>
      <c r="F9" s="5">
        <f t="shared" si="1"/>
        <v>100</v>
      </c>
      <c r="G9" s="5">
        <f t="shared" si="2"/>
        <v>0</v>
      </c>
      <c r="H9" s="5">
        <f t="shared" si="3"/>
        <v>0</v>
      </c>
    </row>
    <row r="10" spans="1:8" x14ac:dyDescent="0.35">
      <c r="A10" t="s">
        <v>2102</v>
      </c>
      <c r="B10">
        <f>COUNTIFS(Crowdfunding!D:D,"&gt;=35000", Crowdfunding!D:D,"&lt;=39999",Crowdfunding!G:G,"successful")</f>
        <v>8</v>
      </c>
      <c r="C10">
        <f>COUNTIFS(Crowdfunding!D:D,"&gt;=35000", Crowdfunding!D:D,"&lt;=39999",Crowdfunding!G:G,"failed")</f>
        <v>3</v>
      </c>
      <c r="D10">
        <f>COUNTIFS(Crowdfunding!D:D,"&gt;=35000", Crowdfunding!D:D,"&lt;=39999",Crowdfunding!G:G,"canceled")</f>
        <v>1</v>
      </c>
      <c r="E10">
        <f t="shared" si="0"/>
        <v>12</v>
      </c>
      <c r="F10" s="5">
        <f t="shared" si="1"/>
        <v>66.666666666666657</v>
      </c>
      <c r="G10" s="5">
        <f t="shared" si="2"/>
        <v>25</v>
      </c>
      <c r="H10" s="5">
        <f t="shared" si="3"/>
        <v>8.3333333333333321</v>
      </c>
    </row>
    <row r="11" spans="1:8" x14ac:dyDescent="0.35">
      <c r="A11" t="s">
        <v>2103</v>
      </c>
      <c r="B11">
        <f>COUNTIFS(Crowdfunding!D:D,"&gt;=40000", Crowdfunding!D:D,"&lt;=49999",Crowdfunding!G:G,"successful")</f>
        <v>19</v>
      </c>
      <c r="C11">
        <f>COUNTIFS(Crowdfunding!D:D,"&gt;=40000", Crowdfunding!D:D,"&lt;=44999",Crowdfunding!G:G,"failed")</f>
        <v>3</v>
      </c>
      <c r="D11">
        <f>COUNTIFS(Crowdfunding!D:D,"&gt;=40000", Crowdfunding!D:D,"&lt;=44999",Crowdfunding!G:G,"canceled")</f>
        <v>0</v>
      </c>
      <c r="E11">
        <f t="shared" si="0"/>
        <v>22</v>
      </c>
      <c r="F11" s="5">
        <f t="shared" si="1"/>
        <v>86.36363636363636</v>
      </c>
      <c r="G11" s="5">
        <f t="shared" si="2"/>
        <v>13.636363636363635</v>
      </c>
      <c r="H11" s="5">
        <f t="shared" si="3"/>
        <v>0</v>
      </c>
    </row>
    <row r="12" spans="1:8" x14ac:dyDescent="0.35">
      <c r="A12" t="s">
        <v>2104</v>
      </c>
      <c r="B12">
        <f>COUNTIFS(Crowdfunding!D:D,"&gt;=45000", Crowdfunding!D:D,"&lt;=49999",Crowdfunding!G:G,"successful")</f>
        <v>8</v>
      </c>
      <c r="C12">
        <f>COUNTIFS(Crowdfunding!D:D,"&gt;=45000", Crowdfunding!D:D,"&lt;=49999",Crowdfunding!G:G,"failed")</f>
        <v>3</v>
      </c>
      <c r="D12">
        <f>COUNTIFS(Crowdfunding!D:D,"&gt;=45000", Crowdfunding!D:D,"&lt;=49999",Crowdfunding!G:G,"canceled")</f>
        <v>0</v>
      </c>
      <c r="E12">
        <f t="shared" si="0"/>
        <v>11</v>
      </c>
      <c r="F12" s="5">
        <f t="shared" si="1"/>
        <v>72.727272727272734</v>
      </c>
      <c r="G12" s="5">
        <f t="shared" si="2"/>
        <v>27.27272727272727</v>
      </c>
      <c r="H12" s="5">
        <f t="shared" si="3"/>
        <v>0</v>
      </c>
    </row>
    <row r="13" spans="1:8" x14ac:dyDescent="0.35">
      <c r="A13" t="s">
        <v>2105</v>
      </c>
      <c r="B13">
        <f>COUNTIFS(Crowdfunding!D:D,"&gt;=50000",Crowdfunding!G:G,"successful")</f>
        <v>114</v>
      </c>
      <c r="C13">
        <f>COUNTIFS(Crowdfunding!D:D,"&gt;=50000",Crowdfunding!G:G,"failed")</f>
        <v>163</v>
      </c>
      <c r="D13">
        <f>COUNTIFS(Crowdfunding!D:D,"&gt;=50000",Crowdfunding!G:G,"canceled")</f>
        <v>28</v>
      </c>
      <c r="E13">
        <f t="shared" si="0"/>
        <v>305</v>
      </c>
      <c r="F13" s="5">
        <f t="shared" si="1"/>
        <v>37.377049180327873</v>
      </c>
      <c r="G13" s="5">
        <f t="shared" si="2"/>
        <v>53.442622950819676</v>
      </c>
      <c r="H13" s="5">
        <f t="shared" si="3"/>
        <v>9.1803278688524586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4E8F-0265-44F8-A45E-536520F55C4B}">
  <sheetPr codeName="Sheet4"/>
  <dimension ref="A1:I17"/>
  <sheetViews>
    <sheetView workbookViewId="0">
      <selection activeCell="M2" sqref="M2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  <col min="8" max="8" width="26.9140625" bestFit="1" customWidth="1"/>
    <col min="9" max="9" width="6.1640625" bestFit="1" customWidth="1"/>
  </cols>
  <sheetData>
    <row r="1" spans="1:9" x14ac:dyDescent="0.35">
      <c r="H1" s="7" t="s">
        <v>2031</v>
      </c>
      <c r="I1" t="s">
        <v>2047</v>
      </c>
    </row>
    <row r="2" spans="1:9" x14ac:dyDescent="0.35">
      <c r="H2" s="7" t="s">
        <v>2085</v>
      </c>
      <c r="I2" t="s">
        <v>2047</v>
      </c>
    </row>
    <row r="3" spans="1:9" x14ac:dyDescent="0.35">
      <c r="A3" s="7" t="s">
        <v>2048</v>
      </c>
      <c r="B3" s="7" t="s">
        <v>2037</v>
      </c>
    </row>
    <row r="4" spans="1:9" x14ac:dyDescent="0.35">
      <c r="A4" s="7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2036</v>
      </c>
    </row>
    <row r="5" spans="1:9" x14ac:dyDescent="0.35">
      <c r="A5" s="8" t="s">
        <v>2073</v>
      </c>
      <c r="B5">
        <v>6</v>
      </c>
      <c r="C5">
        <v>35</v>
      </c>
      <c r="D5">
        <v>1</v>
      </c>
      <c r="E5">
        <v>45</v>
      </c>
      <c r="F5">
        <v>87</v>
      </c>
    </row>
    <row r="6" spans="1:9" x14ac:dyDescent="0.35">
      <c r="A6" s="8" t="s">
        <v>2074</v>
      </c>
      <c r="B6">
        <v>8</v>
      </c>
      <c r="C6">
        <v>28</v>
      </c>
      <c r="E6">
        <v>46</v>
      </c>
      <c r="F6">
        <v>82</v>
      </c>
    </row>
    <row r="7" spans="1:9" x14ac:dyDescent="0.35">
      <c r="A7" s="8" t="s">
        <v>2075</v>
      </c>
      <c r="B7">
        <v>3</v>
      </c>
      <c r="C7">
        <v>33</v>
      </c>
      <c r="E7">
        <v>49</v>
      </c>
      <c r="F7">
        <v>85</v>
      </c>
    </row>
    <row r="8" spans="1:9" x14ac:dyDescent="0.35">
      <c r="A8" s="8" t="s">
        <v>2076</v>
      </c>
      <c r="B8">
        <v>2</v>
      </c>
      <c r="C8">
        <v>32</v>
      </c>
      <c r="D8">
        <v>1</v>
      </c>
      <c r="E8">
        <v>45</v>
      </c>
      <c r="F8">
        <v>80</v>
      </c>
    </row>
    <row r="9" spans="1:9" x14ac:dyDescent="0.35">
      <c r="A9" s="8" t="s">
        <v>2077</v>
      </c>
      <c r="B9">
        <v>2</v>
      </c>
      <c r="C9">
        <v>32</v>
      </c>
      <c r="D9">
        <v>2</v>
      </c>
      <c r="E9">
        <v>47</v>
      </c>
      <c r="F9">
        <v>83</v>
      </c>
    </row>
    <row r="10" spans="1:9" x14ac:dyDescent="0.35">
      <c r="A10" s="8" t="s">
        <v>2078</v>
      </c>
      <c r="B10">
        <v>3</v>
      </c>
      <c r="C10">
        <v>32</v>
      </c>
      <c r="D10">
        <v>1</v>
      </c>
      <c r="E10">
        <v>56</v>
      </c>
      <c r="F10">
        <v>92</v>
      </c>
    </row>
    <row r="11" spans="1:9" x14ac:dyDescent="0.35">
      <c r="A11" s="8" t="s">
        <v>2079</v>
      </c>
      <c r="B11">
        <v>4</v>
      </c>
      <c r="C11">
        <v>30</v>
      </c>
      <c r="D11">
        <v>1</v>
      </c>
      <c r="E11">
        <v>57</v>
      </c>
      <c r="F11">
        <v>92</v>
      </c>
    </row>
    <row r="12" spans="1:9" x14ac:dyDescent="0.35">
      <c r="A12" s="8" t="s">
        <v>2080</v>
      </c>
      <c r="B12">
        <v>8</v>
      </c>
      <c r="C12">
        <v>33</v>
      </c>
      <c r="D12">
        <v>1</v>
      </c>
      <c r="E12">
        <v>41</v>
      </c>
      <c r="F12">
        <v>83</v>
      </c>
    </row>
    <row r="13" spans="1:9" x14ac:dyDescent="0.35">
      <c r="A13" s="8" t="s">
        <v>2081</v>
      </c>
      <c r="B13">
        <v>6</v>
      </c>
      <c r="C13">
        <v>23</v>
      </c>
      <c r="E13">
        <v>45</v>
      </c>
      <c r="F13">
        <v>74</v>
      </c>
    </row>
    <row r="14" spans="1:9" x14ac:dyDescent="0.35">
      <c r="A14" s="8" t="s">
        <v>2082</v>
      </c>
      <c r="B14">
        <v>5</v>
      </c>
      <c r="C14">
        <v>27</v>
      </c>
      <c r="D14">
        <v>2</v>
      </c>
      <c r="E14">
        <v>45</v>
      </c>
      <c r="F14">
        <v>79</v>
      </c>
    </row>
    <row r="15" spans="1:9" x14ac:dyDescent="0.35">
      <c r="A15" s="8" t="s">
        <v>2083</v>
      </c>
      <c r="B15">
        <v>5</v>
      </c>
      <c r="C15">
        <v>28</v>
      </c>
      <c r="D15">
        <v>3</v>
      </c>
      <c r="E15">
        <v>43</v>
      </c>
      <c r="F15">
        <v>79</v>
      </c>
    </row>
    <row r="16" spans="1:9" x14ac:dyDescent="0.35">
      <c r="A16" s="8" t="s">
        <v>2084</v>
      </c>
      <c r="B16">
        <v>5</v>
      </c>
      <c r="C16">
        <v>31</v>
      </c>
      <c r="D16">
        <v>2</v>
      </c>
      <c r="E16">
        <v>46</v>
      </c>
      <c r="F16">
        <v>84</v>
      </c>
    </row>
    <row r="17" spans="1:6" x14ac:dyDescent="0.35">
      <c r="A17" s="8" t="s">
        <v>2036</v>
      </c>
      <c r="B17">
        <v>57</v>
      </c>
      <c r="C17">
        <v>364</v>
      </c>
      <c r="D17">
        <v>14</v>
      </c>
      <c r="E17">
        <v>565</v>
      </c>
      <c r="F17">
        <v>1000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7B99-E0BA-44CE-8233-6A7F8BEC507E}">
  <sheetPr codeName="Sheet1"/>
  <dimension ref="A1:I29"/>
  <sheetViews>
    <sheetView workbookViewId="0">
      <selection activeCell="H1" sqref="H1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  <col min="8" max="8" width="13.83203125" bestFit="1" customWidth="1"/>
    <col min="9" max="9" width="6.1640625" bestFit="1" customWidth="1"/>
  </cols>
  <sheetData>
    <row r="1" spans="1:9" x14ac:dyDescent="0.35">
      <c r="H1" s="7" t="s">
        <v>6</v>
      </c>
      <c r="I1" t="s">
        <v>2047</v>
      </c>
    </row>
    <row r="2" spans="1:9" x14ac:dyDescent="0.35">
      <c r="H2" s="7" t="s">
        <v>2031</v>
      </c>
      <c r="I2" t="s">
        <v>2047</v>
      </c>
    </row>
    <row r="3" spans="1:9" x14ac:dyDescent="0.35">
      <c r="A3" s="7" t="s">
        <v>2048</v>
      </c>
      <c r="B3" s="7" t="s">
        <v>2037</v>
      </c>
    </row>
    <row r="4" spans="1:9" x14ac:dyDescent="0.35">
      <c r="A4" s="7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2036</v>
      </c>
    </row>
    <row r="5" spans="1:9" x14ac:dyDescent="0.35">
      <c r="A5" s="8" t="s">
        <v>2049</v>
      </c>
      <c r="B5">
        <v>1</v>
      </c>
      <c r="C5">
        <v>10</v>
      </c>
      <c r="D5">
        <v>2</v>
      </c>
      <c r="E5">
        <v>21</v>
      </c>
      <c r="F5">
        <v>34</v>
      </c>
    </row>
    <row r="6" spans="1:9" x14ac:dyDescent="0.35">
      <c r="A6" s="8" t="s">
        <v>2050</v>
      </c>
      <c r="E6">
        <v>4</v>
      </c>
      <c r="F6">
        <v>4</v>
      </c>
    </row>
    <row r="7" spans="1:9" x14ac:dyDescent="0.35">
      <c r="A7" s="8" t="s">
        <v>2051</v>
      </c>
      <c r="B7">
        <v>4</v>
      </c>
      <c r="C7">
        <v>21</v>
      </c>
      <c r="D7">
        <v>1</v>
      </c>
      <c r="E7">
        <v>34</v>
      </c>
      <c r="F7">
        <v>60</v>
      </c>
    </row>
    <row r="8" spans="1:9" x14ac:dyDescent="0.35">
      <c r="A8" s="8" t="s">
        <v>2052</v>
      </c>
      <c r="B8">
        <v>2</v>
      </c>
      <c r="C8">
        <v>12</v>
      </c>
      <c r="D8">
        <v>1</v>
      </c>
      <c r="E8">
        <v>22</v>
      </c>
      <c r="F8">
        <v>37</v>
      </c>
    </row>
    <row r="9" spans="1:9" x14ac:dyDescent="0.35">
      <c r="A9" s="8" t="s">
        <v>2053</v>
      </c>
      <c r="C9">
        <v>8</v>
      </c>
      <c r="E9">
        <v>10</v>
      </c>
      <c r="F9">
        <v>18</v>
      </c>
    </row>
    <row r="10" spans="1:9" x14ac:dyDescent="0.35">
      <c r="A10" s="8" t="s">
        <v>2054</v>
      </c>
      <c r="B10">
        <v>1</v>
      </c>
      <c r="C10">
        <v>7</v>
      </c>
      <c r="E10">
        <v>9</v>
      </c>
      <c r="F10">
        <v>17</v>
      </c>
    </row>
    <row r="11" spans="1:9" x14ac:dyDescent="0.35">
      <c r="A11" s="8" t="s">
        <v>2055</v>
      </c>
      <c r="B11">
        <v>4</v>
      </c>
      <c r="C11">
        <v>20</v>
      </c>
      <c r="E11">
        <v>22</v>
      </c>
      <c r="F11">
        <v>46</v>
      </c>
    </row>
    <row r="12" spans="1:9" x14ac:dyDescent="0.35">
      <c r="A12" s="8" t="s">
        <v>2056</v>
      </c>
      <c r="B12">
        <v>3</v>
      </c>
      <c r="C12">
        <v>19</v>
      </c>
      <c r="E12">
        <v>23</v>
      </c>
      <c r="F12">
        <v>45</v>
      </c>
    </row>
    <row r="13" spans="1:9" x14ac:dyDescent="0.35">
      <c r="A13" s="8" t="s">
        <v>2057</v>
      </c>
      <c r="B13">
        <v>1</v>
      </c>
      <c r="C13">
        <v>6</v>
      </c>
      <c r="E13">
        <v>10</v>
      </c>
      <c r="F13">
        <v>17</v>
      </c>
    </row>
    <row r="14" spans="1:9" x14ac:dyDescent="0.35">
      <c r="A14" s="8" t="s">
        <v>2058</v>
      </c>
      <c r="C14">
        <v>3</v>
      </c>
      <c r="E14">
        <v>4</v>
      </c>
      <c r="F14">
        <v>7</v>
      </c>
    </row>
    <row r="15" spans="1:9" x14ac:dyDescent="0.35">
      <c r="A15" s="8" t="s">
        <v>2059</v>
      </c>
      <c r="C15">
        <v>8</v>
      </c>
      <c r="D15">
        <v>1</v>
      </c>
      <c r="E15">
        <v>4</v>
      </c>
      <c r="F15">
        <v>13</v>
      </c>
    </row>
    <row r="16" spans="1:9" x14ac:dyDescent="0.35">
      <c r="A16" s="8" t="s">
        <v>2060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35">
      <c r="A17" s="8" t="s">
        <v>2061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35">
      <c r="A18" s="8" t="s">
        <v>2062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35">
      <c r="A19" s="8" t="s">
        <v>2063</v>
      </c>
      <c r="C19">
        <v>4</v>
      </c>
      <c r="E19">
        <v>4</v>
      </c>
      <c r="F19">
        <v>8</v>
      </c>
    </row>
    <row r="20" spans="1:6" x14ac:dyDescent="0.35">
      <c r="A20" s="8" t="s">
        <v>2064</v>
      </c>
      <c r="B20">
        <v>6</v>
      </c>
      <c r="C20">
        <v>30</v>
      </c>
      <c r="E20">
        <v>49</v>
      </c>
      <c r="F20">
        <v>85</v>
      </c>
    </row>
    <row r="21" spans="1:6" x14ac:dyDescent="0.35">
      <c r="A21" s="8" t="s">
        <v>2065</v>
      </c>
      <c r="C21">
        <v>9</v>
      </c>
      <c r="E21">
        <v>5</v>
      </c>
      <c r="F21">
        <v>14</v>
      </c>
    </row>
    <row r="22" spans="1:6" x14ac:dyDescent="0.35">
      <c r="A22" s="8" t="s">
        <v>2066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35">
      <c r="A23" s="8" t="s">
        <v>2067</v>
      </c>
      <c r="B23">
        <v>3</v>
      </c>
      <c r="C23">
        <v>3</v>
      </c>
      <c r="E23">
        <v>11</v>
      </c>
      <c r="F23">
        <v>17</v>
      </c>
    </row>
    <row r="24" spans="1:6" x14ac:dyDescent="0.35">
      <c r="A24" s="8" t="s">
        <v>2068</v>
      </c>
      <c r="C24">
        <v>7</v>
      </c>
      <c r="E24">
        <v>14</v>
      </c>
      <c r="F24">
        <v>21</v>
      </c>
    </row>
    <row r="25" spans="1:6" x14ac:dyDescent="0.35">
      <c r="A25" s="8" t="s">
        <v>2069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35">
      <c r="A26" s="8" t="s">
        <v>2070</v>
      </c>
      <c r="C26">
        <v>16</v>
      </c>
      <c r="D26">
        <v>1</v>
      </c>
      <c r="E26">
        <v>28</v>
      </c>
      <c r="F26">
        <v>45</v>
      </c>
    </row>
    <row r="27" spans="1:6" x14ac:dyDescent="0.35">
      <c r="A27" s="8" t="s">
        <v>2071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35">
      <c r="A28" s="8" t="s">
        <v>2072</v>
      </c>
      <c r="E28">
        <v>3</v>
      </c>
      <c r="F28">
        <v>3</v>
      </c>
    </row>
    <row r="29" spans="1:6" x14ac:dyDescent="0.35">
      <c r="A29" s="8" t="s">
        <v>2036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DF8E-E3FF-4991-B670-E3385E67CB4C}">
  <sheetPr codeName="Sheet2"/>
  <dimension ref="A3:I14"/>
  <sheetViews>
    <sheetView zoomScaleNormal="100" workbookViewId="0">
      <selection activeCell="L3" sqref="L3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  <col min="8" max="8" width="7.08203125" bestFit="1" customWidth="1"/>
    <col min="9" max="9" width="6.1640625" bestFit="1" customWidth="1"/>
    <col min="10" max="14" width="15.08203125" bestFit="1" customWidth="1"/>
    <col min="15" max="15" width="10.58203125" bestFit="1" customWidth="1"/>
  </cols>
  <sheetData>
    <row r="3" spans="1:9" x14ac:dyDescent="0.35">
      <c r="A3" s="7" t="s">
        <v>2048</v>
      </c>
      <c r="B3" s="7" t="s">
        <v>2037</v>
      </c>
    </row>
    <row r="4" spans="1:9" x14ac:dyDescent="0.35">
      <c r="A4" s="7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2036</v>
      </c>
    </row>
    <row r="5" spans="1:9" x14ac:dyDescent="0.35">
      <c r="A5" s="8" t="s">
        <v>2038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9" x14ac:dyDescent="0.35">
      <c r="A6" s="8" t="s">
        <v>2039</v>
      </c>
      <c r="B6">
        <v>4</v>
      </c>
      <c r="C6">
        <v>20</v>
      </c>
      <c r="E6">
        <v>22</v>
      </c>
      <c r="F6">
        <v>46</v>
      </c>
    </row>
    <row r="7" spans="1:9" x14ac:dyDescent="0.35">
      <c r="A7" s="8" t="s">
        <v>2040</v>
      </c>
      <c r="B7">
        <v>1</v>
      </c>
      <c r="C7">
        <v>23</v>
      </c>
      <c r="D7">
        <v>3</v>
      </c>
      <c r="E7">
        <v>21</v>
      </c>
      <c r="F7">
        <v>48</v>
      </c>
      <c r="H7" s="7" t="s">
        <v>6</v>
      </c>
      <c r="I7" t="s">
        <v>2047</v>
      </c>
    </row>
    <row r="8" spans="1:9" x14ac:dyDescent="0.35">
      <c r="A8" s="8" t="s">
        <v>2046</v>
      </c>
      <c r="E8">
        <v>4</v>
      </c>
      <c r="F8">
        <v>4</v>
      </c>
    </row>
    <row r="9" spans="1:9" x14ac:dyDescent="0.35">
      <c r="A9" s="8" t="s">
        <v>2041</v>
      </c>
      <c r="B9">
        <v>10</v>
      </c>
      <c r="C9">
        <v>66</v>
      </c>
      <c r="E9">
        <v>99</v>
      </c>
      <c r="F9">
        <v>175</v>
      </c>
    </row>
    <row r="10" spans="1:9" x14ac:dyDescent="0.35">
      <c r="A10" s="8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9" x14ac:dyDescent="0.35">
      <c r="A11" s="8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9" x14ac:dyDescent="0.35">
      <c r="A12" s="8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9" x14ac:dyDescent="0.35">
      <c r="A13" s="8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9" x14ac:dyDescent="0.35">
      <c r="A14" s="8" t="s">
        <v>2036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T1001"/>
  <sheetViews>
    <sheetView tabSelected="1" topLeftCell="C24" workbookViewId="0">
      <selection activeCell="I2" sqref="I2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5" max="5" width="10.58203125" customWidth="1"/>
    <col min="6" max="6" width="16" customWidth="1"/>
    <col min="8" max="8" width="14.83203125" customWidth="1"/>
    <col min="9" max="9" width="19.25" customWidth="1"/>
    <col min="12" max="13" width="11.1640625" bestFit="1" customWidth="1"/>
    <col min="14" max="14" width="22.6640625" customWidth="1"/>
    <col min="15" max="15" width="21.83203125" customWidth="1"/>
    <col min="18" max="18" width="28" bestFit="1" customWidth="1"/>
    <col min="19" max="19" width="16.08203125" customWidth="1"/>
    <col min="20" max="20" width="18.9140625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2033</v>
      </c>
      <c r="O1" s="1" t="s">
        <v>2034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>
        <f>(E2/D2)*100</f>
        <v>0</v>
      </c>
      <c r="G2" t="s">
        <v>14</v>
      </c>
      <c r="H2">
        <v>0</v>
      </c>
      <c r="I2" t="e">
        <f>(E2/H2)</f>
        <v>#DIV/0!</v>
      </c>
      <c r="J2" t="s">
        <v>15</v>
      </c>
      <c r="K2" t="s">
        <v>16</v>
      </c>
      <c r="L2">
        <v>1448690400</v>
      </c>
      <c r="M2">
        <v>1450159200</v>
      </c>
      <c r="N2" s="6">
        <f>(L2+DATE(1970,1,1))/86400</f>
        <v>16767.545937499999</v>
      </c>
      <c r="O2" s="6">
        <f>(M2+DATE(1979,1,1))/86400</f>
        <v>16784.583981481483</v>
      </c>
      <c r="P2" t="b">
        <v>0</v>
      </c>
      <c r="Q2" t="b">
        <v>0</v>
      </c>
      <c r="R2" t="s">
        <v>17</v>
      </c>
      <c r="S2" t="str">
        <f>LEFT(R2,FIND("/",R2) -1)</f>
        <v>food</v>
      </c>
      <c r="T2" t="str">
        <f>MID(R2, FIND("/", R2) +1, LEN(R2) - FIND("/", R2))</f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(E3/D3)*100</f>
        <v>1040</v>
      </c>
      <c r="G3" t="s">
        <v>20</v>
      </c>
      <c r="H3">
        <v>158</v>
      </c>
      <c r="I3" s="4">
        <f t="shared" ref="I3:I4" si="1">(E3/H3)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6">
        <f t="shared" ref="N3:N66" si="2">(L3+DATE(1970,1,1))/86400</f>
        <v>16301.504270833333</v>
      </c>
      <c r="O3" s="6">
        <f t="shared" ref="O3:O66" si="3">(M3+DATE(1979,1,1))/86400</f>
        <v>16303.542314814815</v>
      </c>
      <c r="P3" t="b">
        <v>0</v>
      </c>
      <c r="Q3" t="b">
        <v>1</v>
      </c>
      <c r="R3" t="s">
        <v>23</v>
      </c>
      <c r="S3" t="str">
        <f t="shared" ref="S3:S66" si="4">LEFT(R3,FIND("/",R3) -1)</f>
        <v>music</v>
      </c>
      <c r="T3" t="str">
        <f t="shared" ref="T3:T66" si="5">MID(R3, FIND("/", R3) +1, LEN(R3) - FIND("/", R3))</f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4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6">
        <f t="shared" si="2"/>
        <v>16026.545937499999</v>
      </c>
      <c r="O4" s="6">
        <f t="shared" si="3"/>
        <v>16028.583981481481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4">
        <f>(E5/H5)</f>
        <v>103.20833333333333</v>
      </c>
      <c r="J5" t="s">
        <v>21</v>
      </c>
      <c r="K5" t="s">
        <v>22</v>
      </c>
      <c r="L5">
        <v>1565499600</v>
      </c>
      <c r="M5">
        <v>1568955600</v>
      </c>
      <c r="N5" s="6">
        <f t="shared" si="2"/>
        <v>18119.504270833335</v>
      </c>
      <c r="O5" s="6">
        <f t="shared" si="3"/>
        <v>18159.542314814815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4">
        <f t="shared" ref="I6:I69" si="6">(E6/H5)</f>
        <v>219.375</v>
      </c>
      <c r="J6" t="s">
        <v>21</v>
      </c>
      <c r="K6" t="s">
        <v>22</v>
      </c>
      <c r="L6">
        <v>1547964000</v>
      </c>
      <c r="M6">
        <v>1548309600</v>
      </c>
      <c r="N6" s="6">
        <f t="shared" si="2"/>
        <v>17916.545937499999</v>
      </c>
      <c r="O6" s="6">
        <f t="shared" si="3"/>
        <v>17920.583981481483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4">
        <f t="shared" si="6"/>
        <v>248.96226415094338</v>
      </c>
      <c r="J7" t="s">
        <v>36</v>
      </c>
      <c r="K7" t="s">
        <v>37</v>
      </c>
      <c r="L7">
        <v>1346130000</v>
      </c>
      <c r="M7">
        <v>1347080400</v>
      </c>
      <c r="N7" s="6">
        <f t="shared" si="2"/>
        <v>15580.504270833333</v>
      </c>
      <c r="O7" s="6">
        <f t="shared" si="3"/>
        <v>15591.542314814815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4">
        <f t="shared" si="6"/>
        <v>6.264367816091954</v>
      </c>
      <c r="J8" t="s">
        <v>40</v>
      </c>
      <c r="K8" t="s">
        <v>41</v>
      </c>
      <c r="L8">
        <v>1505278800</v>
      </c>
      <c r="M8">
        <v>1505365200</v>
      </c>
      <c r="N8" s="6">
        <f t="shared" si="2"/>
        <v>17422.504270833335</v>
      </c>
      <c r="O8" s="6">
        <f t="shared" si="3"/>
        <v>17423.542314814815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4">
        <f t="shared" si="6"/>
        <v>818.94444444444446</v>
      </c>
      <c r="J9" t="s">
        <v>36</v>
      </c>
      <c r="K9" t="s">
        <v>37</v>
      </c>
      <c r="L9">
        <v>1439442000</v>
      </c>
      <c r="M9">
        <v>1439614800</v>
      </c>
      <c r="N9" s="6">
        <f t="shared" si="2"/>
        <v>16660.504270833335</v>
      </c>
      <c r="O9" s="6">
        <f t="shared" si="3"/>
        <v>16662.542314814815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4">
        <f t="shared" si="6"/>
        <v>96.678414096916299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2"/>
        <v>14830.504270833333</v>
      </c>
      <c r="O10" s="6">
        <f t="shared" si="3"/>
        <v>14832.542314814815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4">
        <f t="shared" si="6"/>
        <v>4.5310734463276834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2"/>
        <v>15967.504270833333</v>
      </c>
      <c r="O11" s="6">
        <f t="shared" si="3"/>
        <v>16016.583981481481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4">
        <f t="shared" si="6"/>
        <v>314.5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2"/>
        <v>14835.504270833333</v>
      </c>
      <c r="O12" s="6">
        <f t="shared" si="3"/>
        <v>14883.542314814815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4">
        <f t="shared" si="6"/>
        <v>13.772727272727273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2"/>
        <v>14873.504270833333</v>
      </c>
      <c r="O13" s="6">
        <f t="shared" si="3"/>
        <v>14879.542314814815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4">
        <f t="shared" si="6"/>
        <v>208.4814814814815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2"/>
        <v>18191.504270833335</v>
      </c>
      <c r="O14" s="6">
        <f t="shared" si="3"/>
        <v>18199.542314814815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4">
        <f t="shared" si="6"/>
        <v>187.18181818181819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2"/>
        <v>16963.504270833335</v>
      </c>
      <c r="O15" s="6">
        <f t="shared" si="3"/>
        <v>16975.542314814815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4">
        <f t="shared" si="6"/>
        <v>192.13265306122449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2"/>
        <v>15405.545937499999</v>
      </c>
      <c r="O16" s="6">
        <f t="shared" si="3"/>
        <v>15432.542314814815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4">
        <f t="shared" si="6"/>
        <v>192.07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2"/>
        <v>18240.545937499999</v>
      </c>
      <c r="O17" s="6">
        <f t="shared" si="3"/>
        <v>18244.583981481483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4">
        <f t="shared" si="6"/>
        <v>24.426991150442479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2"/>
        <v>16092.545937499999</v>
      </c>
      <c r="O18" s="6">
        <f t="shared" si="3"/>
        <v>16114.583981481481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4">
        <f t="shared" si="6"/>
        <v>1348.45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2"/>
        <v>14986.545937499999</v>
      </c>
      <c r="O19" s="6">
        <f t="shared" si="3"/>
        <v>14987.583981481481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4">
        <f t="shared" si="6"/>
        <v>4.8751000800640512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2"/>
        <v>17782.504270833335</v>
      </c>
      <c r="O20" s="6">
        <f t="shared" si="3"/>
        <v>17790.542314814815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4">
        <f t="shared" si="6"/>
        <v>224.67407407407407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2"/>
        <v>17959.545937499999</v>
      </c>
      <c r="O21" s="6">
        <f t="shared" si="3"/>
        <v>17980.542314814815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4">
        <f t="shared" si="6"/>
        <v>219.48961424332344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2"/>
        <v>16279.504270833333</v>
      </c>
      <c r="O22" s="6">
        <f t="shared" si="3"/>
        <v>16279.542314814815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4">
        <f t="shared" si="6"/>
        <v>27.602435530085959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2"/>
        <v>15201.504270833333</v>
      </c>
      <c r="O23" s="6">
        <f t="shared" si="3"/>
        <v>15235.542314814815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4">
        <f t="shared" si="6"/>
        <v>135.64516129032259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2"/>
        <v>17624.504270833335</v>
      </c>
      <c r="O24" s="6">
        <f t="shared" si="3"/>
        <v>17639.542314814815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4">
        <f t="shared" si="6"/>
        <v>16.788764044943822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2"/>
        <v>17941.545937499999</v>
      </c>
      <c r="O25" s="6">
        <f t="shared" si="3"/>
        <v>17994.542314814815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4">
        <f t="shared" si="6"/>
        <v>734.20422535211264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2"/>
        <v>16242.504270833333</v>
      </c>
      <c r="O26" s="6">
        <f t="shared" si="3"/>
        <v>16244.542314814815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4">
        <f t="shared" si="6"/>
        <v>4.4534231200897869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2"/>
        <v>15112.504270833333</v>
      </c>
      <c r="O27" s="6">
        <f t="shared" si="3"/>
        <v>15132.542314814815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4">
        <f t="shared" si="6"/>
        <v>317.87730061349691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2"/>
        <v>17743.504270833335</v>
      </c>
      <c r="O28" s="6">
        <f t="shared" si="3"/>
        <v>17770.542314814815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4">
        <f t="shared" si="6"/>
        <v>1.0804054054054053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2"/>
        <v>16711.504270833335</v>
      </c>
      <c r="O29" s="6">
        <f t="shared" si="3"/>
        <v>16719.542314814815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4">
        <f t="shared" si="6"/>
        <v>9175.6666666666661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2"/>
        <v>14649.545937499999</v>
      </c>
      <c r="O30" s="6">
        <f t="shared" si="3"/>
        <v>14672.583981481481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4">
        <f t="shared" si="6"/>
        <v>68.002252252252248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2"/>
        <v>17732.504270833335</v>
      </c>
      <c r="O31" s="6">
        <f t="shared" si="3"/>
        <v>17772.542314814815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4">
        <f t="shared" si="6"/>
        <v>9.000622665006226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2"/>
        <v>18040.504270833335</v>
      </c>
      <c r="O32" s="6">
        <f t="shared" si="3"/>
        <v>18045.542314814815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4">
        <f t="shared" si="6"/>
        <v>84.108527131782949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2"/>
        <v>16805.545937499999</v>
      </c>
      <c r="O33" s="6">
        <f t="shared" si="3"/>
        <v>16833.583981481483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4">
        <f t="shared" si="6"/>
        <v>387.94690265486724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2"/>
        <v>17541.545937499999</v>
      </c>
      <c r="O34" s="6">
        <f t="shared" si="3"/>
        <v>17568.583981481483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4">
        <f t="shared" si="6"/>
        <v>82.213263979193755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2"/>
        <v>16348.504270833333</v>
      </c>
      <c r="O35" s="6">
        <f t="shared" si="3"/>
        <v>16385.583981481483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4">
        <f t="shared" si="6"/>
        <v>2.588115888540321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2"/>
        <v>17248.504270833335</v>
      </c>
      <c r="O36" s="6">
        <f t="shared" si="3"/>
        <v>17253.542314814815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4">
        <f t="shared" si="6"/>
        <v>1143.2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2"/>
        <v>17915.545937499999</v>
      </c>
      <c r="O37" s="6">
        <f t="shared" si="3"/>
        <v>17957.583981481483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4">
        <f t="shared" si="6"/>
        <v>0.56030534351145034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2"/>
        <v>15031.545937499999</v>
      </c>
      <c r="O38" s="6">
        <f t="shared" si="3"/>
        <v>15056.542314814815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4">
        <f t="shared" si="6"/>
        <v>708.6875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2"/>
        <v>18175.504270833335</v>
      </c>
      <c r="O39" s="6">
        <f t="shared" si="3"/>
        <v>18208.583981481483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4">
        <f t="shared" si="6"/>
        <v>94.252336448598129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2"/>
        <v>14900.504270833333</v>
      </c>
      <c r="O40" s="6">
        <f t="shared" si="3"/>
        <v>14905.542314814815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4">
        <f t="shared" si="6"/>
        <v>37.514925373134325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2"/>
        <v>15761.545937499999</v>
      </c>
      <c r="O41" s="6">
        <f t="shared" si="3"/>
        <v>15775.542314814815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4">
        <f t="shared" si="6"/>
        <v>169.06818181818181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2"/>
        <v>14765.504270833333</v>
      </c>
      <c r="O42" s="6">
        <f t="shared" si="3"/>
        <v>14784.542314814815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4">
        <f t="shared" si="6"/>
        <v>60.222222222222221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2"/>
        <v>15587.504270833333</v>
      </c>
      <c r="O43" s="6">
        <f t="shared" si="3"/>
        <v>15613.542314814815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4">
        <f t="shared" si="6"/>
        <v>71.990990990990994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2"/>
        <v>15159.504270833333</v>
      </c>
      <c r="O44" s="6">
        <f t="shared" si="3"/>
        <v>15168.542314814815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4">
        <f t="shared" si="6"/>
        <v>755.48198198198202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2"/>
        <v>16275.504270833333</v>
      </c>
      <c r="O45" s="6">
        <f t="shared" si="3"/>
        <v>16291.542314814815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4">
        <f t="shared" si="6"/>
        <v>1.696877012234385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2"/>
        <v>17972.504270833335</v>
      </c>
      <c r="O46" s="6">
        <f t="shared" si="3"/>
        <v>17973.542314814815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4">
        <f t="shared" si="6"/>
        <v>46.224489795918366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2"/>
        <v>17107.504270833335</v>
      </c>
      <c r="O47" s="6">
        <f t="shared" si="3"/>
        <v>17122.583981481483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4">
        <f t="shared" si="6"/>
        <v>88.479166666666671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2"/>
        <v>14798.504270833333</v>
      </c>
      <c r="O48" s="6">
        <f t="shared" si="3"/>
        <v>14821.542314814815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4">
        <f t="shared" si="6"/>
        <v>77.489130434782609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2"/>
        <v>16158.504270833333</v>
      </c>
      <c r="O49" s="6">
        <f t="shared" si="3"/>
        <v>16188.542314814815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4">
        <f t="shared" si="6"/>
        <v>864.84563758389265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2"/>
        <v>16611.504270833335</v>
      </c>
      <c r="O50" s="6">
        <f t="shared" si="3"/>
        <v>16623.542314814815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4">
        <f t="shared" si="6"/>
        <v>5.6162073220896751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2"/>
        <v>18189.504270833335</v>
      </c>
      <c r="O51" s="6">
        <f t="shared" si="3"/>
        <v>18234.583981481483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4">
        <f t="shared" si="6"/>
        <v>6.6006600660066007E-3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2"/>
        <v>15918.504270833333</v>
      </c>
      <c r="O52" s="6">
        <f t="shared" si="3"/>
        <v>15946.542314814815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4">
        <f t="shared" si="6"/>
        <v>145243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2"/>
        <v>15426.504270833333</v>
      </c>
      <c r="O53" s="6">
        <f t="shared" si="3"/>
        <v>15442.542314814815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4">
        <f t="shared" si="6"/>
        <v>1.6762099522835718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2"/>
        <v>14867.504270833333</v>
      </c>
      <c r="O54" s="6">
        <f t="shared" si="3"/>
        <v>14871.542314814815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4">
        <f t="shared" si="6"/>
        <v>164.74666666666667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2"/>
        <v>16210.504270833333</v>
      </c>
      <c r="O55" s="6">
        <f t="shared" si="3"/>
        <v>16249.542314814815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4">
        <f t="shared" si="6"/>
        <v>25.799043062200958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2"/>
        <v>17601.545937499999</v>
      </c>
      <c r="O56" s="6">
        <f t="shared" si="3"/>
        <v>17607.542314814815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4">
        <f t="shared" si="6"/>
        <v>97.88333333333334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2"/>
        <v>17742.504270833335</v>
      </c>
      <c r="O57" s="6">
        <f t="shared" si="3"/>
        <v>17747.542314814815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4">
        <f t="shared" si="6"/>
        <v>87.732824427480921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2"/>
        <v>16445.545937499999</v>
      </c>
      <c r="O58" s="6">
        <f t="shared" si="3"/>
        <v>16452.583981481483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4">
        <f t="shared" si="6"/>
        <v>38.06707317073171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2"/>
        <v>17410.504270833335</v>
      </c>
      <c r="O59" s="6">
        <f t="shared" si="3"/>
        <v>17422.542314814815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4">
        <f t="shared" si="6"/>
        <v>30.507462686567163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2"/>
        <v>16699.504270833335</v>
      </c>
      <c r="O60" s="6">
        <f t="shared" si="3"/>
        <v>16712.542314814815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4">
        <f t="shared" si="6"/>
        <v>18.251184834123222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2"/>
        <v>17329.504270833335</v>
      </c>
      <c r="O61" s="6">
        <f t="shared" si="3"/>
        <v>17344.542314814815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4">
        <f t="shared" si="6"/>
        <v>1062.4765625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2"/>
        <v>15538.504270833333</v>
      </c>
      <c r="O62" s="6">
        <f t="shared" si="3"/>
        <v>15541.542314814815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4">
        <f t="shared" si="6"/>
        <v>115.46875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2"/>
        <v>15026.545937499999</v>
      </c>
      <c r="O63" s="6">
        <f t="shared" si="3"/>
        <v>15066.542314814815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4">
        <f t="shared" si="6"/>
        <v>6.4145583666222814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2"/>
        <v>16591.504270833335</v>
      </c>
      <c r="O64" s="6">
        <f t="shared" si="3"/>
        <v>16592.542314814815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4">
        <f t="shared" si="6"/>
        <v>2.2369477911646585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2"/>
        <v>17284.504270833335</v>
      </c>
      <c r="O65" s="6">
        <f t="shared" si="3"/>
        <v>17290.542314814815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4">
        <f t="shared" si="6"/>
        <v>546.79999999999995</v>
      </c>
      <c r="J66" t="s">
        <v>21</v>
      </c>
      <c r="K66" t="s">
        <v>22</v>
      </c>
      <c r="L66">
        <v>1530507600</v>
      </c>
      <c r="M66">
        <v>1531803600</v>
      </c>
      <c r="N66" s="6">
        <f t="shared" si="2"/>
        <v>17714.504270833335</v>
      </c>
      <c r="O66" s="6">
        <f t="shared" si="3"/>
        <v>17729.542314814815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7">(E67/D67)*100</f>
        <v>236.14754098360655</v>
      </c>
      <c r="G67" t="s">
        <v>20</v>
      </c>
      <c r="H67">
        <v>236</v>
      </c>
      <c r="I67" s="4">
        <f t="shared" si="6"/>
        <v>379.07894736842104</v>
      </c>
      <c r="J67" t="s">
        <v>21</v>
      </c>
      <c r="K67" t="s">
        <v>22</v>
      </c>
      <c r="L67">
        <v>1296108000</v>
      </c>
      <c r="M67">
        <v>1296712800</v>
      </c>
      <c r="N67" s="6">
        <f t="shared" ref="N67:N130" si="8">(L67+DATE(1970,1,1))/86400</f>
        <v>15001.545937499999</v>
      </c>
      <c r="O67" s="6">
        <f t="shared" ref="O67:O130" si="9">(M67+DATE(1979,1,1))/86400</f>
        <v>15008.583981481481</v>
      </c>
      <c r="P67" t="b">
        <v>0</v>
      </c>
      <c r="Q67" t="b">
        <v>0</v>
      </c>
      <c r="R67" t="s">
        <v>33</v>
      </c>
      <c r="S67" t="str">
        <f t="shared" ref="S67:S130" si="10">LEFT(R67,FIND("/",R67) -1)</f>
        <v>theater</v>
      </c>
      <c r="T67" t="str">
        <f t="shared" ref="T67:T130" si="11">MID(R67, FIND("/", R67) +1, LEN(R67) - FIND("/", R67))</f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7"/>
        <v>45.068965517241381</v>
      </c>
      <c r="G68" t="s">
        <v>14</v>
      </c>
      <c r="H68">
        <v>12</v>
      </c>
      <c r="I68" s="4">
        <f t="shared" si="6"/>
        <v>5.5381355932203391</v>
      </c>
      <c r="J68" t="s">
        <v>21</v>
      </c>
      <c r="K68" t="s">
        <v>22</v>
      </c>
      <c r="L68">
        <v>1428469200</v>
      </c>
      <c r="M68">
        <v>1428901200</v>
      </c>
      <c r="N68" s="6">
        <f t="shared" si="8"/>
        <v>16533.504270833335</v>
      </c>
      <c r="O68" s="6">
        <f t="shared" si="9"/>
        <v>16538.542314814815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7"/>
        <v>162.38567493112947</v>
      </c>
      <c r="G69" t="s">
        <v>20</v>
      </c>
      <c r="H69">
        <v>4065</v>
      </c>
      <c r="I69" s="4">
        <f t="shared" si="6"/>
        <v>9824.3333333333339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8"/>
        <v>14634.545937499999</v>
      </c>
      <c r="O69" s="6">
        <f t="shared" si="9"/>
        <v>14639.583981481481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7"/>
        <v>254.52631578947367</v>
      </c>
      <c r="G70" t="s">
        <v>20</v>
      </c>
      <c r="H70">
        <v>246</v>
      </c>
      <c r="I70" s="4">
        <f t="shared" ref="I70:I133" si="12">(E70/H69)</f>
        <v>3.5690036900369004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8"/>
        <v>17374.504270833335</v>
      </c>
      <c r="O70" s="6">
        <f t="shared" si="9"/>
        <v>17421.542314814815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7"/>
        <v>24.063291139240505</v>
      </c>
      <c r="G71" t="s">
        <v>74</v>
      </c>
      <c r="H71">
        <v>17</v>
      </c>
      <c r="I71" s="4">
        <f t="shared" si="12"/>
        <v>7.7276422764227641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8"/>
        <v>14962.545937499999</v>
      </c>
      <c r="O71" s="6">
        <f t="shared" si="9"/>
        <v>14996.583981481481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7"/>
        <v>123.74140625000001</v>
      </c>
      <c r="G72" t="s">
        <v>20</v>
      </c>
      <c r="H72">
        <v>2475</v>
      </c>
      <c r="I72" s="4">
        <f t="shared" si="12"/>
        <v>9317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8"/>
        <v>14915.504270833333</v>
      </c>
      <c r="O72" s="6">
        <f t="shared" si="9"/>
        <v>14964.583981481481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7"/>
        <v>108.06666666666666</v>
      </c>
      <c r="G73" t="s">
        <v>20</v>
      </c>
      <c r="H73">
        <v>76</v>
      </c>
      <c r="I73" s="4">
        <f t="shared" si="12"/>
        <v>2.6197979797979798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8"/>
        <v>18230.545937499999</v>
      </c>
      <c r="O73" s="6">
        <f t="shared" si="9"/>
        <v>18234.583981481483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7"/>
        <v>670.33333333333326</v>
      </c>
      <c r="G74" t="s">
        <v>20</v>
      </c>
      <c r="H74">
        <v>54</v>
      </c>
      <c r="I74" s="4">
        <f t="shared" si="12"/>
        <v>52.921052631578945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8"/>
        <v>16617.504270833335</v>
      </c>
      <c r="O74" s="6">
        <f t="shared" si="9"/>
        <v>16653.542314814815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7"/>
        <v>660.92857142857144</v>
      </c>
      <c r="G75" t="s">
        <v>20</v>
      </c>
      <c r="H75">
        <v>88</v>
      </c>
      <c r="I75" s="4">
        <f t="shared" si="12"/>
        <v>171.35185185185185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8"/>
        <v>17132.545937499999</v>
      </c>
      <c r="O75" s="6">
        <f t="shared" si="9"/>
        <v>17135.583981481483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7"/>
        <v>122.46153846153847</v>
      </c>
      <c r="G76" t="s">
        <v>20</v>
      </c>
      <c r="H76">
        <v>85</v>
      </c>
      <c r="I76" s="4">
        <f t="shared" si="12"/>
        <v>54.272727272727273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8"/>
        <v>16887.504270833335</v>
      </c>
      <c r="O76" s="6">
        <f t="shared" si="9"/>
        <v>16888.542314814815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7"/>
        <v>150.57731958762886</v>
      </c>
      <c r="G77" t="s">
        <v>20</v>
      </c>
      <c r="H77">
        <v>170</v>
      </c>
      <c r="I77" s="4">
        <f t="shared" si="12"/>
        <v>171.83529411764707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8"/>
        <v>17727.504270833335</v>
      </c>
      <c r="O77" s="6">
        <f t="shared" si="9"/>
        <v>17735.542314814815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7"/>
        <v>78.106590724165997</v>
      </c>
      <c r="G78" t="s">
        <v>14</v>
      </c>
      <c r="H78">
        <v>1684</v>
      </c>
      <c r="I78" s="4">
        <f t="shared" si="12"/>
        <v>564.66470588235291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8"/>
        <v>16458.545937499999</v>
      </c>
      <c r="O78" s="6">
        <f t="shared" si="9"/>
        <v>16507.542314814815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7"/>
        <v>46.94736842105263</v>
      </c>
      <c r="G79" t="s">
        <v>14</v>
      </c>
      <c r="H79">
        <v>56</v>
      </c>
      <c r="I79" s="4">
        <f t="shared" si="12"/>
        <v>2.6484560570071261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8"/>
        <v>14879.504270833333</v>
      </c>
      <c r="O79" s="6">
        <f t="shared" si="9"/>
        <v>14893.542314814815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7"/>
        <v>300.8</v>
      </c>
      <c r="G80" t="s">
        <v>20</v>
      </c>
      <c r="H80">
        <v>330</v>
      </c>
      <c r="I80" s="4">
        <f t="shared" si="12"/>
        <v>241.71428571428572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8"/>
        <v>17637.504270833335</v>
      </c>
      <c r="O80" s="6">
        <f t="shared" si="9"/>
        <v>17638.542314814815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7"/>
        <v>69.598615916955026</v>
      </c>
      <c r="G81" t="s">
        <v>14</v>
      </c>
      <c r="H81">
        <v>838</v>
      </c>
      <c r="I81" s="4">
        <f t="shared" si="12"/>
        <v>121.90303030303031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8"/>
        <v>17698.504270833335</v>
      </c>
      <c r="O81" s="6">
        <f t="shared" si="9"/>
        <v>17703.542314814815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7"/>
        <v>637.4545454545455</v>
      </c>
      <c r="G82" t="s">
        <v>20</v>
      </c>
      <c r="H82">
        <v>127</v>
      </c>
      <c r="I82" s="4">
        <f t="shared" si="12"/>
        <v>8.3675417661097846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8"/>
        <v>17407.504270833335</v>
      </c>
      <c r="O82" s="6">
        <f t="shared" si="9"/>
        <v>17437.542314814815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7"/>
        <v>225.33928571428569</v>
      </c>
      <c r="G83" t="s">
        <v>20</v>
      </c>
      <c r="H83">
        <v>411</v>
      </c>
      <c r="I83" s="4">
        <f t="shared" si="12"/>
        <v>298.08661417322833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8"/>
        <v>17493.545937499999</v>
      </c>
      <c r="O83" s="6">
        <f t="shared" si="9"/>
        <v>17518.583981481483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7"/>
        <v>1497.3000000000002</v>
      </c>
      <c r="G84" t="s">
        <v>20</v>
      </c>
      <c r="H84">
        <v>180</v>
      </c>
      <c r="I84" s="4">
        <f t="shared" si="12"/>
        <v>36.430656934306569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8"/>
        <v>17913.545937499999</v>
      </c>
      <c r="O84" s="6">
        <f t="shared" si="9"/>
        <v>17920.583981481483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7"/>
        <v>37.590225563909776</v>
      </c>
      <c r="G85" t="s">
        <v>14</v>
      </c>
      <c r="H85">
        <v>1000</v>
      </c>
      <c r="I85" s="4">
        <f t="shared" si="12"/>
        <v>222.2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8"/>
        <v>17010.504270833335</v>
      </c>
      <c r="O85" s="6">
        <f t="shared" si="9"/>
        <v>17032.542314814815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7"/>
        <v>132.36942675159236</v>
      </c>
      <c r="G86" t="s">
        <v>20</v>
      </c>
      <c r="H86">
        <v>374</v>
      </c>
      <c r="I86" s="4">
        <f t="shared" si="12"/>
        <v>41.564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8"/>
        <v>15549.504270833333</v>
      </c>
      <c r="O86" s="6">
        <f t="shared" si="9"/>
        <v>15559.542314814815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7"/>
        <v>131.22448979591837</v>
      </c>
      <c r="G87" t="s">
        <v>20</v>
      </c>
      <c r="H87">
        <v>71</v>
      </c>
      <c r="I87" s="4">
        <f t="shared" si="12"/>
        <v>17.192513368983956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8"/>
        <v>15228.504270833333</v>
      </c>
      <c r="O87" s="6">
        <f t="shared" si="9"/>
        <v>15236.542314814815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7"/>
        <v>167.63513513513513</v>
      </c>
      <c r="G88" t="s">
        <v>20</v>
      </c>
      <c r="H88">
        <v>203</v>
      </c>
      <c r="I88" s="4">
        <f t="shared" si="12"/>
        <v>174.71830985915494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8"/>
        <v>16559.504270833335</v>
      </c>
      <c r="O88" s="6">
        <f t="shared" si="9"/>
        <v>16572.542314814815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7"/>
        <v>61.984886649874063</v>
      </c>
      <c r="G89" t="s">
        <v>14</v>
      </c>
      <c r="H89">
        <v>1482</v>
      </c>
      <c r="I89" s="4">
        <f t="shared" si="12"/>
        <v>606.10837438423641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8"/>
        <v>15041.545937499999</v>
      </c>
      <c r="O89" s="6">
        <f t="shared" si="9"/>
        <v>15052.542314814815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7"/>
        <v>260.75</v>
      </c>
      <c r="G90" t="s">
        <v>20</v>
      </c>
      <c r="H90">
        <v>113</v>
      </c>
      <c r="I90" s="4">
        <f t="shared" si="12"/>
        <v>8.4453441295546554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8"/>
        <v>16541.504270833335</v>
      </c>
      <c r="O90" s="6">
        <f t="shared" si="9"/>
        <v>16563.542314814815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7"/>
        <v>252.58823529411765</v>
      </c>
      <c r="G91" t="s">
        <v>20</v>
      </c>
      <c r="H91">
        <v>96</v>
      </c>
      <c r="I91" s="4">
        <f t="shared" si="12"/>
        <v>76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8"/>
        <v>14714.504270833333</v>
      </c>
      <c r="O91" s="6">
        <f t="shared" si="9"/>
        <v>14716.542314814815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7"/>
        <v>78.615384615384613</v>
      </c>
      <c r="G92" t="s">
        <v>14</v>
      </c>
      <c r="H92">
        <v>106</v>
      </c>
      <c r="I92" s="4">
        <f t="shared" si="12"/>
        <v>63.875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8"/>
        <v>16856.545937499999</v>
      </c>
      <c r="O92" s="6">
        <f t="shared" si="9"/>
        <v>16856.583981481483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7"/>
        <v>48.404406999351913</v>
      </c>
      <c r="G93" t="s">
        <v>14</v>
      </c>
      <c r="H93">
        <v>679</v>
      </c>
      <c r="I93" s="4">
        <f t="shared" si="12"/>
        <v>704.60377358490564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8"/>
        <v>17019.504270833335</v>
      </c>
      <c r="O93" s="6">
        <f t="shared" si="9"/>
        <v>17047.542314814815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7"/>
        <v>258.875</v>
      </c>
      <c r="G94" t="s">
        <v>20</v>
      </c>
      <c r="H94">
        <v>498</v>
      </c>
      <c r="I94" s="4">
        <f t="shared" si="12"/>
        <v>76.251840942562595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8"/>
        <v>14783.504270833333</v>
      </c>
      <c r="O94" s="6">
        <f t="shared" si="9"/>
        <v>14784.542314814815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7"/>
        <v>60.548713235294116</v>
      </c>
      <c r="G95" t="s">
        <v>74</v>
      </c>
      <c r="H95">
        <v>610</v>
      </c>
      <c r="I95" s="4">
        <f t="shared" si="12"/>
        <v>132.28313253012047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8"/>
        <v>15633.504270833333</v>
      </c>
      <c r="O95" s="6">
        <f t="shared" si="9"/>
        <v>15637.542314814815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7"/>
        <v>303.68965517241378</v>
      </c>
      <c r="G96" t="s">
        <v>20</v>
      </c>
      <c r="H96">
        <v>180</v>
      </c>
      <c r="I96" s="4">
        <f t="shared" si="12"/>
        <v>14.437704918032788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8"/>
        <v>17993.504270833335</v>
      </c>
      <c r="O96" s="6">
        <f t="shared" si="9"/>
        <v>18004.542314814815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7"/>
        <v>112.99999999999999</v>
      </c>
      <c r="G97" t="s">
        <v>20</v>
      </c>
      <c r="H97">
        <v>27</v>
      </c>
      <c r="I97" s="4">
        <f t="shared" si="12"/>
        <v>5.65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8"/>
        <v>18183.504270833335</v>
      </c>
      <c r="O97" s="6">
        <f t="shared" si="9"/>
        <v>18190.542314814815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7"/>
        <v>217.37876614060258</v>
      </c>
      <c r="G98" t="s">
        <v>20</v>
      </c>
      <c r="H98">
        <v>2331</v>
      </c>
      <c r="I98" s="4">
        <f t="shared" si="12"/>
        <v>5611.5925925925922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8"/>
        <v>15043.545937499999</v>
      </c>
      <c r="O98" s="6">
        <f t="shared" si="9"/>
        <v>15056.542314814815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7"/>
        <v>926.69230769230762</v>
      </c>
      <c r="G99" t="s">
        <v>20</v>
      </c>
      <c r="H99">
        <v>113</v>
      </c>
      <c r="I99" s="4">
        <f t="shared" si="12"/>
        <v>5.1681681681681679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8"/>
        <v>16611.504270833335</v>
      </c>
      <c r="O99" s="6">
        <f t="shared" si="9"/>
        <v>16665.542314814815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7"/>
        <v>33.692229038854805</v>
      </c>
      <c r="G100" t="s">
        <v>14</v>
      </c>
      <c r="H100">
        <v>1220</v>
      </c>
      <c r="I100" s="4">
        <f t="shared" si="12"/>
        <v>291.60176991150445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8"/>
        <v>16643.504270833335</v>
      </c>
      <c r="O100" s="6">
        <f t="shared" si="9"/>
        <v>16647.542314814815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7"/>
        <v>196.7236842105263</v>
      </c>
      <c r="G101" t="s">
        <v>20</v>
      </c>
      <c r="H101">
        <v>164</v>
      </c>
      <c r="I101" s="4">
        <f t="shared" si="12"/>
        <v>12.254918032786886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8"/>
        <v>16399.545937499999</v>
      </c>
      <c r="O101" s="6">
        <f t="shared" si="9"/>
        <v>16428.583981481483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7"/>
        <v>1</v>
      </c>
      <c r="G102" t="s">
        <v>14</v>
      </c>
      <c r="H102">
        <v>1</v>
      </c>
      <c r="I102" s="4">
        <f t="shared" si="12"/>
        <v>6.0975609756097563E-3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8"/>
        <v>15266.504270833333</v>
      </c>
      <c r="O102" s="6">
        <f t="shared" si="9"/>
        <v>15284.542314814815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7"/>
        <v>1021.4444444444445</v>
      </c>
      <c r="G103" t="s">
        <v>20</v>
      </c>
      <c r="H103">
        <v>164</v>
      </c>
      <c r="I103" s="4">
        <f t="shared" si="12"/>
        <v>9193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8"/>
        <v>16487.545937499999</v>
      </c>
      <c r="O103" s="6">
        <f t="shared" si="9"/>
        <v>16494.583981481483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7"/>
        <v>281.67567567567568</v>
      </c>
      <c r="G104" t="s">
        <v>20</v>
      </c>
      <c r="H104">
        <v>336</v>
      </c>
      <c r="I104" s="4">
        <f t="shared" si="12"/>
        <v>63.548780487804876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8"/>
        <v>17665.504270833335</v>
      </c>
      <c r="O104" s="6">
        <f t="shared" si="9"/>
        <v>17672.542314814815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7"/>
        <v>24.610000000000003</v>
      </c>
      <c r="G105" t="s">
        <v>14</v>
      </c>
      <c r="H105">
        <v>37</v>
      </c>
      <c r="I105" s="4">
        <f t="shared" si="12"/>
        <v>7.3244047619047619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8"/>
        <v>14906.504270833333</v>
      </c>
      <c r="O105" s="6">
        <f t="shared" si="9"/>
        <v>14915.542314814815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7"/>
        <v>143.14010067114094</v>
      </c>
      <c r="G106" t="s">
        <v>20</v>
      </c>
      <c r="H106">
        <v>1917</v>
      </c>
      <c r="I106" s="4">
        <f t="shared" si="12"/>
        <v>4611.4324324324325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8"/>
        <v>17309.504270833335</v>
      </c>
      <c r="O106" s="6">
        <f t="shared" si="9"/>
        <v>17310.542314814815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7"/>
        <v>144.54411764705884</v>
      </c>
      <c r="G107" t="s">
        <v>20</v>
      </c>
      <c r="H107">
        <v>95</v>
      </c>
      <c r="I107" s="4">
        <f t="shared" si="12"/>
        <v>5.1272822117892538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8"/>
        <v>15797.504270833333</v>
      </c>
      <c r="O107" s="6">
        <f t="shared" si="9"/>
        <v>15815.542314814815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7"/>
        <v>359.12820512820514</v>
      </c>
      <c r="G108" t="s">
        <v>20</v>
      </c>
      <c r="H108">
        <v>147</v>
      </c>
      <c r="I108" s="4">
        <f t="shared" si="12"/>
        <v>147.43157894736842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8"/>
        <v>18147.504270833335</v>
      </c>
      <c r="O108" s="6">
        <f t="shared" si="9"/>
        <v>18152.542314814815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7"/>
        <v>186.48571428571427</v>
      </c>
      <c r="G109" t="s">
        <v>20</v>
      </c>
      <c r="H109">
        <v>86</v>
      </c>
      <c r="I109" s="4">
        <f t="shared" si="12"/>
        <v>44.401360544217688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8"/>
        <v>17644.504270833335</v>
      </c>
      <c r="O109" s="6">
        <f t="shared" si="9"/>
        <v>17661.542314814815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7"/>
        <v>595.26666666666665</v>
      </c>
      <c r="G110" t="s">
        <v>20</v>
      </c>
      <c r="H110">
        <v>83</v>
      </c>
      <c r="I110" s="4">
        <f t="shared" si="12"/>
        <v>103.82558139534883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8"/>
        <v>15436.504270833333</v>
      </c>
      <c r="O110" s="6">
        <f t="shared" si="9"/>
        <v>15473.542314814815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7"/>
        <v>59.21153846153846</v>
      </c>
      <c r="G111" t="s">
        <v>14</v>
      </c>
      <c r="H111">
        <v>60</v>
      </c>
      <c r="I111" s="4">
        <f t="shared" si="12"/>
        <v>37.096385542168676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8"/>
        <v>16082.545937499999</v>
      </c>
      <c r="O111" s="6">
        <f t="shared" si="9"/>
        <v>16084.583981481481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7"/>
        <v>14.962780898876405</v>
      </c>
      <c r="G112" t="s">
        <v>14</v>
      </c>
      <c r="H112">
        <v>296</v>
      </c>
      <c r="I112" s="4">
        <f t="shared" si="12"/>
        <v>355.11666666666667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8"/>
        <v>17785.504270833335</v>
      </c>
      <c r="O112" s="6">
        <f t="shared" si="9"/>
        <v>17804.542314814815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7"/>
        <v>119.95602605863192</v>
      </c>
      <c r="G113" t="s">
        <v>20</v>
      </c>
      <c r="H113">
        <v>676</v>
      </c>
      <c r="I113" s="4">
        <f t="shared" si="12"/>
        <v>248.82770270270271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8"/>
        <v>15605.504270833333</v>
      </c>
      <c r="O113" s="6">
        <f t="shared" si="9"/>
        <v>15611.542314814815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7"/>
        <v>268.82978723404256</v>
      </c>
      <c r="G114" t="s">
        <v>20</v>
      </c>
      <c r="H114">
        <v>361</v>
      </c>
      <c r="I114" s="4">
        <f t="shared" si="12"/>
        <v>18.690828402366865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8"/>
        <v>16306.504270833333</v>
      </c>
      <c r="O114" s="6">
        <f t="shared" si="9"/>
        <v>16321.542314814815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7"/>
        <v>376.87878787878788</v>
      </c>
      <c r="G115" t="s">
        <v>20</v>
      </c>
      <c r="H115">
        <v>131</v>
      </c>
      <c r="I115" s="4">
        <f t="shared" si="12"/>
        <v>34.451523545706372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8"/>
        <v>17421.504270833335</v>
      </c>
      <c r="O115" s="6">
        <f t="shared" si="9"/>
        <v>17428.542314814815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7"/>
        <v>727.15789473684208</v>
      </c>
      <c r="G116" t="s">
        <v>20</v>
      </c>
      <c r="H116">
        <v>126</v>
      </c>
      <c r="I116" s="4">
        <f t="shared" si="12"/>
        <v>105.46564885496183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8"/>
        <v>17995.504270833335</v>
      </c>
      <c r="O116" s="6">
        <f t="shared" si="9"/>
        <v>17996.542314814815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7"/>
        <v>87.211757648470297</v>
      </c>
      <c r="G117" t="s">
        <v>14</v>
      </c>
      <c r="H117">
        <v>3304</v>
      </c>
      <c r="I117" s="4">
        <f t="shared" si="12"/>
        <v>1153.8253968253969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8"/>
        <v>17487.545937499999</v>
      </c>
      <c r="O117" s="6">
        <f t="shared" si="9"/>
        <v>17522.583981481483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7"/>
        <v>88</v>
      </c>
      <c r="G118" t="s">
        <v>14</v>
      </c>
      <c r="H118">
        <v>73</v>
      </c>
      <c r="I118" s="4">
        <f t="shared" si="12"/>
        <v>1.9176755447941889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8"/>
        <v>16696.504270833335</v>
      </c>
      <c r="O118" s="6">
        <f t="shared" si="9"/>
        <v>16697.542314814815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7"/>
        <v>173.9387755102041</v>
      </c>
      <c r="G119" t="s">
        <v>20</v>
      </c>
      <c r="H119">
        <v>275</v>
      </c>
      <c r="I119" s="4">
        <f t="shared" si="12"/>
        <v>116.75342465753425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8"/>
        <v>15239.504270833333</v>
      </c>
      <c r="O119" s="6">
        <f t="shared" si="9"/>
        <v>15245.542314814815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7"/>
        <v>117.61111111111111</v>
      </c>
      <c r="G120" t="s">
        <v>20</v>
      </c>
      <c r="H120">
        <v>67</v>
      </c>
      <c r="I120" s="4">
        <f t="shared" si="12"/>
        <v>23.094545454545454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8"/>
        <v>16096.545937499999</v>
      </c>
      <c r="O120" s="6">
        <f t="shared" si="9"/>
        <v>16102.583981481481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7"/>
        <v>214.96</v>
      </c>
      <c r="G121" t="s">
        <v>20</v>
      </c>
      <c r="H121">
        <v>154</v>
      </c>
      <c r="I121" s="4">
        <f t="shared" si="12"/>
        <v>160.41791044776119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8"/>
        <v>16237.504270833333</v>
      </c>
      <c r="O121" s="6">
        <f t="shared" si="9"/>
        <v>16254.542314814815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7"/>
        <v>149.49667110519306</v>
      </c>
      <c r="G122" t="s">
        <v>20</v>
      </c>
      <c r="H122">
        <v>1782</v>
      </c>
      <c r="I122" s="4">
        <f t="shared" si="12"/>
        <v>729.03896103896102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8"/>
        <v>16542.504270833335</v>
      </c>
      <c r="O122" s="6">
        <f t="shared" si="9"/>
        <v>16546.542314814815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7"/>
        <v>219.33995584988963</v>
      </c>
      <c r="G123" t="s">
        <v>20</v>
      </c>
      <c r="H123">
        <v>903</v>
      </c>
      <c r="I123" s="4">
        <f t="shared" si="12"/>
        <v>55.758136924803594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8"/>
        <v>16348.504270833333</v>
      </c>
      <c r="O123" s="6">
        <f t="shared" si="9"/>
        <v>16361.542314814815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7"/>
        <v>64.367690058479525</v>
      </c>
      <c r="G124" t="s">
        <v>14</v>
      </c>
      <c r="H124">
        <v>3387</v>
      </c>
      <c r="I124" s="4">
        <f t="shared" si="12"/>
        <v>97.513842746400883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8"/>
        <v>16401.545937499999</v>
      </c>
      <c r="O124" s="6">
        <f t="shared" si="9"/>
        <v>16428.583981481483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7"/>
        <v>18.622397298818232</v>
      </c>
      <c r="G125" t="s">
        <v>14</v>
      </c>
      <c r="H125">
        <v>662</v>
      </c>
      <c r="I125" s="4">
        <f t="shared" si="12"/>
        <v>9.7702981989961621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8"/>
        <v>16763.545937499999</v>
      </c>
      <c r="O125" s="6">
        <f t="shared" si="9"/>
        <v>16766.583981481483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7"/>
        <v>367.76923076923077</v>
      </c>
      <c r="G126" t="s">
        <v>20</v>
      </c>
      <c r="H126">
        <v>94</v>
      </c>
      <c r="I126" s="4">
        <f t="shared" si="12"/>
        <v>14.444108761329305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8"/>
        <v>18029.504270833335</v>
      </c>
      <c r="O126" s="6">
        <f t="shared" si="9"/>
        <v>18082.542314814815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7"/>
        <v>159.90566037735849</v>
      </c>
      <c r="G127" t="s">
        <v>20</v>
      </c>
      <c r="H127">
        <v>180</v>
      </c>
      <c r="I127" s="4">
        <f t="shared" si="12"/>
        <v>90.159574468085111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8"/>
        <v>17793.504270833335</v>
      </c>
      <c r="O127" s="6">
        <f t="shared" si="9"/>
        <v>17797.542314814815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7"/>
        <v>38.633185349611544</v>
      </c>
      <c r="G128" t="s">
        <v>14</v>
      </c>
      <c r="H128">
        <v>774</v>
      </c>
      <c r="I128" s="4">
        <f t="shared" si="12"/>
        <v>386.76111111111112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8"/>
        <v>17027.504270833335</v>
      </c>
      <c r="O128" s="6">
        <f t="shared" si="9"/>
        <v>17055.542314814815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7"/>
        <v>51.42151162790698</v>
      </c>
      <c r="G129" t="s">
        <v>14</v>
      </c>
      <c r="H129">
        <v>672</v>
      </c>
      <c r="I129" s="4">
        <f t="shared" si="12"/>
        <v>68.562015503875969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8"/>
        <v>14741.504270833333</v>
      </c>
      <c r="O129" s="6">
        <f t="shared" si="9"/>
        <v>14744.542314814815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7"/>
        <v>60.334277620396605</v>
      </c>
      <c r="G130" t="s">
        <v>74</v>
      </c>
      <c r="H130">
        <v>532</v>
      </c>
      <c r="I130" s="4">
        <f t="shared" si="12"/>
        <v>63.386904761904759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si="8"/>
        <v>14848.504270833333</v>
      </c>
      <c r="O130" s="6">
        <f t="shared" si="9"/>
        <v>14861.542314814815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13">(E131/D131)*100</f>
        <v>3.202693602693603</v>
      </c>
      <c r="G131" t="s">
        <v>74</v>
      </c>
      <c r="H131">
        <v>55</v>
      </c>
      <c r="I131" s="4">
        <f t="shared" si="12"/>
        <v>8.9398496240601499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ref="N131:N194" si="14">(L131+DATE(1970,1,1))/86400</f>
        <v>16469.545937499999</v>
      </c>
      <c r="O131" s="6">
        <f t="shared" ref="O131:O194" si="15">(M131+DATE(1979,1,1))/86400</f>
        <v>16494.583981481483</v>
      </c>
      <c r="P131" t="b">
        <v>0</v>
      </c>
      <c r="Q131" t="b">
        <v>0</v>
      </c>
      <c r="R131" t="s">
        <v>17</v>
      </c>
      <c r="S131" t="str">
        <f t="shared" ref="S131:S194" si="16">LEFT(R131,FIND("/",R131) -1)</f>
        <v>food</v>
      </c>
      <c r="T131" t="str">
        <f t="shared" ref="T131:T194" si="17">MID(R131, FIND("/", R131) +1, LEN(R131) - FIND("/", R131))</f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13"/>
        <v>155.46875</v>
      </c>
      <c r="G132" t="s">
        <v>20</v>
      </c>
      <c r="H132">
        <v>533</v>
      </c>
      <c r="I132" s="4">
        <f t="shared" si="12"/>
        <v>271.36363636363637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si="14"/>
        <v>15273.504270833333</v>
      </c>
      <c r="O132" s="6">
        <f t="shared" si="15"/>
        <v>15289.583981481481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3"/>
        <v>100.85974499089254</v>
      </c>
      <c r="G133" t="s">
        <v>20</v>
      </c>
      <c r="H133">
        <v>2443</v>
      </c>
      <c r="I133" s="4">
        <f t="shared" si="12"/>
        <v>311.66228893058161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14"/>
        <v>16038.545937499999</v>
      </c>
      <c r="O133" s="6">
        <f t="shared" si="15"/>
        <v>16051.583981481481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3"/>
        <v>116.18181818181819</v>
      </c>
      <c r="G134" t="s">
        <v>20</v>
      </c>
      <c r="H134">
        <v>89</v>
      </c>
      <c r="I134" s="4">
        <f t="shared" ref="I134:I197" si="18">(E134/H133)</f>
        <v>1.56938190749079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14"/>
        <v>17543.545937499999</v>
      </c>
      <c r="O134" s="6">
        <f t="shared" si="15"/>
        <v>17559.583981481483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3"/>
        <v>310.77777777777777</v>
      </c>
      <c r="G135" t="s">
        <v>20</v>
      </c>
      <c r="H135">
        <v>159</v>
      </c>
      <c r="I135" s="4">
        <f t="shared" si="18"/>
        <v>157.13483146067415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14"/>
        <v>15198.504270833333</v>
      </c>
      <c r="O135" s="6">
        <f t="shared" si="15"/>
        <v>15220.542314814815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3"/>
        <v>89.73668341708543</v>
      </c>
      <c r="G136" t="s">
        <v>14</v>
      </c>
      <c r="H136">
        <v>940</v>
      </c>
      <c r="I136" s="4">
        <f t="shared" si="18"/>
        <v>561.55974842767296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14"/>
        <v>15144.504270833333</v>
      </c>
      <c r="O136" s="6">
        <f t="shared" si="15"/>
        <v>15193.542314814815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3"/>
        <v>71.27272727272728</v>
      </c>
      <c r="G137" t="s">
        <v>14</v>
      </c>
      <c r="H137">
        <v>117</v>
      </c>
      <c r="I137" s="4">
        <f t="shared" si="18"/>
        <v>5.8382978723404255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14"/>
        <v>15771.545937499999</v>
      </c>
      <c r="O137" s="6">
        <f t="shared" si="15"/>
        <v>15776.542314814815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3"/>
        <v>3.2862318840579712</v>
      </c>
      <c r="G138" t="s">
        <v>74</v>
      </c>
      <c r="H138">
        <v>58</v>
      </c>
      <c r="I138" s="4">
        <f t="shared" si="18"/>
        <v>23.256410256410255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14"/>
        <v>16228.504270833333</v>
      </c>
      <c r="O138" s="6">
        <f t="shared" si="15"/>
        <v>16240.542314814815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3"/>
        <v>261.77777777777777</v>
      </c>
      <c r="G139" t="s">
        <v>20</v>
      </c>
      <c r="H139">
        <v>50</v>
      </c>
      <c r="I139" s="4">
        <f t="shared" si="18"/>
        <v>81.241379310344826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14"/>
        <v>14888.504270833333</v>
      </c>
      <c r="O139" s="6">
        <f t="shared" si="15"/>
        <v>14894.542314814815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3"/>
        <v>96</v>
      </c>
      <c r="G140" t="s">
        <v>14</v>
      </c>
      <c r="H140">
        <v>115</v>
      </c>
      <c r="I140" s="4">
        <f t="shared" si="18"/>
        <v>184.32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14"/>
        <v>15611.504270833333</v>
      </c>
      <c r="O140" s="6">
        <f t="shared" si="15"/>
        <v>15617.542314814815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3"/>
        <v>20.896851248642779</v>
      </c>
      <c r="G141" t="s">
        <v>14</v>
      </c>
      <c r="H141">
        <v>326</v>
      </c>
      <c r="I141" s="4">
        <f t="shared" si="18"/>
        <v>167.35652173913044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14"/>
        <v>16546.504270833335</v>
      </c>
      <c r="O141" s="6">
        <f t="shared" si="15"/>
        <v>16562.542314814815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3"/>
        <v>223.16363636363636</v>
      </c>
      <c r="G142" t="s">
        <v>20</v>
      </c>
      <c r="H142">
        <v>186</v>
      </c>
      <c r="I142" s="4">
        <f t="shared" si="18"/>
        <v>37.650306748466257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14"/>
        <v>17587.545937499999</v>
      </c>
      <c r="O142" s="6">
        <f t="shared" si="15"/>
        <v>17592.583981481483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3"/>
        <v>101.59097978227061</v>
      </c>
      <c r="G143" t="s">
        <v>20</v>
      </c>
      <c r="H143">
        <v>1071</v>
      </c>
      <c r="I143" s="4">
        <f t="shared" si="18"/>
        <v>351.19892473118279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14"/>
        <v>16598.504270833335</v>
      </c>
      <c r="O143" s="6">
        <f t="shared" si="15"/>
        <v>16604.542314814815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3"/>
        <v>230.03999999999996</v>
      </c>
      <c r="G144" t="s">
        <v>20</v>
      </c>
      <c r="H144">
        <v>117</v>
      </c>
      <c r="I144" s="4">
        <f t="shared" si="18"/>
        <v>10.739495798319327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14"/>
        <v>15436.504270833333</v>
      </c>
      <c r="O144" s="6">
        <f t="shared" si="15"/>
        <v>15477.542314814815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3"/>
        <v>135.59259259259261</v>
      </c>
      <c r="G145" t="s">
        <v>20</v>
      </c>
      <c r="H145">
        <v>70</v>
      </c>
      <c r="I145" s="4">
        <f t="shared" si="18"/>
        <v>62.581196581196579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14"/>
        <v>14788.504270833333</v>
      </c>
      <c r="O145" s="6">
        <f t="shared" si="15"/>
        <v>14808.542314814815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3"/>
        <v>129.1</v>
      </c>
      <c r="G146" t="s">
        <v>20</v>
      </c>
      <c r="H146">
        <v>135</v>
      </c>
      <c r="I146" s="4">
        <f t="shared" si="18"/>
        <v>165.98571428571429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14"/>
        <v>18064.504270833335</v>
      </c>
      <c r="O146" s="6">
        <f t="shared" si="15"/>
        <v>18072.542314814815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3"/>
        <v>236.512</v>
      </c>
      <c r="G147" t="s">
        <v>20</v>
      </c>
      <c r="H147">
        <v>768</v>
      </c>
      <c r="I147" s="4">
        <f t="shared" si="18"/>
        <v>437.98518518518517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14"/>
        <v>16320.504270833333</v>
      </c>
      <c r="O147" s="6">
        <f t="shared" si="15"/>
        <v>16325.542314814815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3"/>
        <v>17.25</v>
      </c>
      <c r="G148" t="s">
        <v>74</v>
      </c>
      <c r="H148">
        <v>51</v>
      </c>
      <c r="I148" s="4">
        <f t="shared" si="18"/>
        <v>1.9765625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14"/>
        <v>15286.545937499999</v>
      </c>
      <c r="O148" s="6">
        <f t="shared" si="15"/>
        <v>15306.583981481481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3"/>
        <v>112.49397590361446</v>
      </c>
      <c r="G149" t="s">
        <v>20</v>
      </c>
      <c r="H149">
        <v>199</v>
      </c>
      <c r="I149" s="4">
        <f t="shared" si="18"/>
        <v>183.07843137254903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14"/>
        <v>16965.504270833335</v>
      </c>
      <c r="O149" s="6">
        <f t="shared" si="15"/>
        <v>16971.542314814815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3"/>
        <v>121.02150537634408</v>
      </c>
      <c r="G150" t="s">
        <v>20</v>
      </c>
      <c r="H150">
        <v>107</v>
      </c>
      <c r="I150" s="4">
        <f t="shared" si="18"/>
        <v>56.557788944723619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14"/>
        <v>17372.504270833335</v>
      </c>
      <c r="O150" s="6">
        <f t="shared" si="15"/>
        <v>17381.542314814815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3"/>
        <v>219.87096774193549</v>
      </c>
      <c r="G151" t="s">
        <v>20</v>
      </c>
      <c r="H151">
        <v>195</v>
      </c>
      <c r="I151" s="4">
        <f t="shared" si="18"/>
        <v>127.40186915887851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14"/>
        <v>15706.545937499999</v>
      </c>
      <c r="O151" s="6">
        <f t="shared" si="15"/>
        <v>15758.583981481481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3"/>
        <v>1</v>
      </c>
      <c r="G152" t="s">
        <v>14</v>
      </c>
      <c r="H152">
        <v>1</v>
      </c>
      <c r="I152" s="4">
        <f t="shared" si="18"/>
        <v>5.1282051282051282E-3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14"/>
        <v>17881.545937499999</v>
      </c>
      <c r="O152" s="6">
        <f t="shared" si="15"/>
        <v>17882.583981481483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3"/>
        <v>64.166909620991248</v>
      </c>
      <c r="G153" t="s">
        <v>14</v>
      </c>
      <c r="H153">
        <v>1467</v>
      </c>
      <c r="I153" s="4">
        <f t="shared" si="18"/>
        <v>88037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14"/>
        <v>16230.504270833333</v>
      </c>
      <c r="O153" s="6">
        <f t="shared" si="15"/>
        <v>16281.542314814815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3"/>
        <v>423.06746987951806</v>
      </c>
      <c r="G154" t="s">
        <v>20</v>
      </c>
      <c r="H154">
        <v>3376</v>
      </c>
      <c r="I154" s="4">
        <f t="shared" si="18"/>
        <v>119.68166325835037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14"/>
        <v>17214.545937499999</v>
      </c>
      <c r="O154" s="6">
        <f t="shared" si="15"/>
        <v>17221.583981481483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3"/>
        <v>92.984160506863773</v>
      </c>
      <c r="G155" t="s">
        <v>14</v>
      </c>
      <c r="H155">
        <v>5681</v>
      </c>
      <c r="I155" s="4">
        <f t="shared" si="18"/>
        <v>52.165876777251185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14"/>
        <v>15632.504270833333</v>
      </c>
      <c r="O155" s="6">
        <f t="shared" si="15"/>
        <v>15638.542314814815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3"/>
        <v>58.756567425569173</v>
      </c>
      <c r="G156" t="s">
        <v>14</v>
      </c>
      <c r="H156">
        <v>1059</v>
      </c>
      <c r="I156" s="4">
        <f t="shared" si="18"/>
        <v>17.716951240978702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14"/>
        <v>16933.504270833335</v>
      </c>
      <c r="O156" s="6">
        <f t="shared" si="15"/>
        <v>16956.542314814815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3"/>
        <v>65.022222222222226</v>
      </c>
      <c r="G157" t="s">
        <v>14</v>
      </c>
      <c r="H157">
        <v>1194</v>
      </c>
      <c r="I157" s="4">
        <f t="shared" si="18"/>
        <v>85.652502360717662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14"/>
        <v>14693.504270833333</v>
      </c>
      <c r="O157" s="6">
        <f t="shared" si="15"/>
        <v>14708.542314814815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3"/>
        <v>73.939560439560438</v>
      </c>
      <c r="G158" t="s">
        <v>74</v>
      </c>
      <c r="H158">
        <v>379</v>
      </c>
      <c r="I158" s="4">
        <f t="shared" si="18"/>
        <v>22.541038525963149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14"/>
        <v>18174.504270833335</v>
      </c>
      <c r="O158" s="6">
        <f t="shared" si="15"/>
        <v>18198.542314814815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3"/>
        <v>52.666666666666664</v>
      </c>
      <c r="G159" t="s">
        <v>14</v>
      </c>
      <c r="H159">
        <v>30</v>
      </c>
      <c r="I159" s="4">
        <f t="shared" si="18"/>
        <v>5.8364116094986809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14"/>
        <v>16069.545937499999</v>
      </c>
      <c r="O159" s="6">
        <f t="shared" si="15"/>
        <v>16081.583981481481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3"/>
        <v>220.95238095238096</v>
      </c>
      <c r="G160" t="s">
        <v>20</v>
      </c>
      <c r="H160">
        <v>41</v>
      </c>
      <c r="I160" s="4">
        <f t="shared" si="18"/>
        <v>154.66666666666666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14"/>
        <v>16777.545937499999</v>
      </c>
      <c r="O160" s="6">
        <f t="shared" si="15"/>
        <v>16778.583981481483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3"/>
        <v>100.01150627615063</v>
      </c>
      <c r="G161" t="s">
        <v>20</v>
      </c>
      <c r="H161">
        <v>1821</v>
      </c>
      <c r="I161" s="4">
        <f t="shared" si="18"/>
        <v>4663.9512195121952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14"/>
        <v>17982.504270833335</v>
      </c>
      <c r="O161" s="6">
        <f t="shared" si="15"/>
        <v>18000.542314814815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3"/>
        <v>162.3125</v>
      </c>
      <c r="G162" t="s">
        <v>20</v>
      </c>
      <c r="H162">
        <v>164</v>
      </c>
      <c r="I162" s="4">
        <f t="shared" si="18"/>
        <v>7.1306974190005494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14"/>
        <v>18013.504270833335</v>
      </c>
      <c r="O162" s="6">
        <f t="shared" si="15"/>
        <v>18029.542314814815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3"/>
        <v>78.181818181818187</v>
      </c>
      <c r="G163" t="s">
        <v>14</v>
      </c>
      <c r="H163">
        <v>75</v>
      </c>
      <c r="I163" s="4">
        <f t="shared" si="18"/>
        <v>26.219512195121951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14"/>
        <v>16701.504270833335</v>
      </c>
      <c r="O163" s="6">
        <f t="shared" si="15"/>
        <v>16707.542314814815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3"/>
        <v>149.73770491803279</v>
      </c>
      <c r="G164" t="s">
        <v>20</v>
      </c>
      <c r="H164">
        <v>157</v>
      </c>
      <c r="I164" s="4">
        <f t="shared" si="18"/>
        <v>121.78666666666666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14"/>
        <v>17873.545937499999</v>
      </c>
      <c r="O164" s="6">
        <f t="shared" si="15"/>
        <v>17903.583981481483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3"/>
        <v>253.25714285714284</v>
      </c>
      <c r="G165" t="s">
        <v>20</v>
      </c>
      <c r="H165">
        <v>246</v>
      </c>
      <c r="I165" s="4">
        <f t="shared" si="18"/>
        <v>56.458598726114651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14"/>
        <v>17459.504270833335</v>
      </c>
      <c r="O165" s="6">
        <f t="shared" si="15"/>
        <v>17508.583981481483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3"/>
        <v>100.16943521594683</v>
      </c>
      <c r="G166" t="s">
        <v>20</v>
      </c>
      <c r="H166">
        <v>1396</v>
      </c>
      <c r="I166" s="4">
        <f t="shared" si="18"/>
        <v>612.82520325203257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14"/>
        <v>17447.504270833335</v>
      </c>
      <c r="O166" s="6">
        <f t="shared" si="15"/>
        <v>17448.542314814815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3"/>
        <v>121.99004424778761</v>
      </c>
      <c r="G167" t="s">
        <v>20</v>
      </c>
      <c r="H167">
        <v>2506</v>
      </c>
      <c r="I167" s="4">
        <f t="shared" si="18"/>
        <v>78.996418338108882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14"/>
        <v>17379.504270833335</v>
      </c>
      <c r="O167" s="6">
        <f t="shared" si="15"/>
        <v>17411.542314814815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3"/>
        <v>137.13265306122449</v>
      </c>
      <c r="G168" t="s">
        <v>20</v>
      </c>
      <c r="H168">
        <v>244</v>
      </c>
      <c r="I168" s="4">
        <f t="shared" si="18"/>
        <v>5.3627294493216278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14"/>
        <v>14965.545937499999</v>
      </c>
      <c r="O168" s="6">
        <f t="shared" si="15"/>
        <v>14969.583981481481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3"/>
        <v>415.53846153846149</v>
      </c>
      <c r="G169" t="s">
        <v>20</v>
      </c>
      <c r="H169">
        <v>146</v>
      </c>
      <c r="I169" s="4">
        <f t="shared" si="18"/>
        <v>44.278688524590166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14"/>
        <v>15866.504270833333</v>
      </c>
      <c r="O169" s="6">
        <f t="shared" si="15"/>
        <v>15876.542314814815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3"/>
        <v>31.30913348946136</v>
      </c>
      <c r="G170" t="s">
        <v>14</v>
      </c>
      <c r="H170">
        <v>955</v>
      </c>
      <c r="I170" s="4">
        <f t="shared" si="18"/>
        <v>274.70547945205482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14"/>
        <v>17949.545937499999</v>
      </c>
      <c r="O170" s="6">
        <f t="shared" si="15"/>
        <v>17972.542314814815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3"/>
        <v>424.08154506437768</v>
      </c>
      <c r="G171" t="s">
        <v>20</v>
      </c>
      <c r="H171">
        <v>1267</v>
      </c>
      <c r="I171" s="4">
        <f t="shared" si="18"/>
        <v>103.46701570680628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14"/>
        <v>15508.504270833333</v>
      </c>
      <c r="O171" s="6">
        <f t="shared" si="15"/>
        <v>15536.542314814815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3"/>
        <v>2.93886230728336</v>
      </c>
      <c r="G172" t="s">
        <v>14</v>
      </c>
      <c r="H172">
        <v>67</v>
      </c>
      <c r="I172" s="4">
        <f t="shared" si="18"/>
        <v>4.3630623520126282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14"/>
        <v>17381.504270833335</v>
      </c>
      <c r="O172" s="6">
        <f t="shared" si="15"/>
        <v>17388.542314814815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3"/>
        <v>10.63265306122449</v>
      </c>
      <c r="G173" t="s">
        <v>14</v>
      </c>
      <c r="H173">
        <v>5</v>
      </c>
      <c r="I173" s="4">
        <f t="shared" si="18"/>
        <v>7.7761194029850742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14"/>
        <v>16149.504270833333</v>
      </c>
      <c r="O173" s="6">
        <f t="shared" si="15"/>
        <v>16171.542314814815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3"/>
        <v>82.875</v>
      </c>
      <c r="G174" t="s">
        <v>14</v>
      </c>
      <c r="H174">
        <v>26</v>
      </c>
      <c r="I174" s="4">
        <f t="shared" si="18"/>
        <v>132.6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14"/>
        <v>16270.504270833333</v>
      </c>
      <c r="O174" s="6">
        <f t="shared" si="15"/>
        <v>16285.542314814815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3"/>
        <v>163.01447776628748</v>
      </c>
      <c r="G175" t="s">
        <v>20</v>
      </c>
      <c r="H175">
        <v>1561</v>
      </c>
      <c r="I175" s="4">
        <f t="shared" si="18"/>
        <v>6062.8846153846152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14"/>
        <v>15843.504270833333</v>
      </c>
      <c r="O175" s="6">
        <f t="shared" si="15"/>
        <v>15849.542314814815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3"/>
        <v>894.66666666666674</v>
      </c>
      <c r="G176" t="s">
        <v>20</v>
      </c>
      <c r="H176">
        <v>48</v>
      </c>
      <c r="I176" s="4">
        <f t="shared" si="18"/>
        <v>3.4388212684176809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14"/>
        <v>16713.504270833335</v>
      </c>
      <c r="O176" s="6">
        <f t="shared" si="15"/>
        <v>16714.542314814815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3"/>
        <v>26.191501103752756</v>
      </c>
      <c r="G177" t="s">
        <v>14</v>
      </c>
      <c r="H177">
        <v>1130</v>
      </c>
      <c r="I177" s="4">
        <f t="shared" si="18"/>
        <v>988.72916666666663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14"/>
        <v>17044.504270833335</v>
      </c>
      <c r="O177" s="6">
        <f t="shared" si="15"/>
        <v>17063.542314814815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3"/>
        <v>74.834782608695647</v>
      </c>
      <c r="G178" t="s">
        <v>14</v>
      </c>
      <c r="H178">
        <v>782</v>
      </c>
      <c r="I178" s="4">
        <f t="shared" si="18"/>
        <v>76.159292035398224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14"/>
        <v>17047.504270833335</v>
      </c>
      <c r="O178" s="6">
        <f t="shared" si="15"/>
        <v>17056.542314814815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3"/>
        <v>416.47680412371136</v>
      </c>
      <c r="G179" t="s">
        <v>20</v>
      </c>
      <c r="H179">
        <v>2739</v>
      </c>
      <c r="I179" s="4">
        <f t="shared" si="18"/>
        <v>206.64066496163682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14"/>
        <v>14928.545937499999</v>
      </c>
      <c r="O179" s="6">
        <f t="shared" si="15"/>
        <v>14953.583981481481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3"/>
        <v>96.208333333333329</v>
      </c>
      <c r="G180" t="s">
        <v>14</v>
      </c>
      <c r="H180">
        <v>210</v>
      </c>
      <c r="I180" s="4">
        <f t="shared" si="18"/>
        <v>2.5290251916757942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14"/>
        <v>17430.504270833335</v>
      </c>
      <c r="O180" s="6">
        <f t="shared" si="15"/>
        <v>17439.542314814815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3"/>
        <v>357.71910112359546</v>
      </c>
      <c r="G181" t="s">
        <v>20</v>
      </c>
      <c r="H181">
        <v>3537</v>
      </c>
      <c r="I181" s="4">
        <f t="shared" si="18"/>
        <v>758.02380952380952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14"/>
        <v>15781.504270833333</v>
      </c>
      <c r="O181" s="6">
        <f t="shared" si="15"/>
        <v>15782.542314814815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3"/>
        <v>308.45714285714286</v>
      </c>
      <c r="G182" t="s">
        <v>20</v>
      </c>
      <c r="H182">
        <v>2107</v>
      </c>
      <c r="I182" s="4">
        <f t="shared" si="18"/>
        <v>48.836867401752897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14"/>
        <v>14690.504270833333</v>
      </c>
      <c r="O182" s="6">
        <f t="shared" si="15"/>
        <v>14695.542314814815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3"/>
        <v>61.802325581395344</v>
      </c>
      <c r="G183" t="s">
        <v>14</v>
      </c>
      <c r="H183">
        <v>136</v>
      </c>
      <c r="I183" s="4">
        <f t="shared" si="18"/>
        <v>2.522543901281443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14"/>
        <v>17443.504270833335</v>
      </c>
      <c r="O183" s="6">
        <f t="shared" si="15"/>
        <v>17461.542314814815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3"/>
        <v>722.32472324723244</v>
      </c>
      <c r="G184" t="s">
        <v>20</v>
      </c>
      <c r="H184">
        <v>3318</v>
      </c>
      <c r="I184" s="4">
        <f t="shared" si="18"/>
        <v>1439.3382352941176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14"/>
        <v>18062.504270833335</v>
      </c>
      <c r="O184" s="6">
        <f t="shared" si="15"/>
        <v>18078.542314814815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3"/>
        <v>69.117647058823522</v>
      </c>
      <c r="G185" t="s">
        <v>14</v>
      </c>
      <c r="H185">
        <v>86</v>
      </c>
      <c r="I185" s="4">
        <f t="shared" si="18"/>
        <v>1.0623869801084991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14"/>
        <v>14861.504270833333</v>
      </c>
      <c r="O185" s="6">
        <f t="shared" si="15"/>
        <v>14874.542314814815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3"/>
        <v>293.05555555555554</v>
      </c>
      <c r="G186" t="s">
        <v>20</v>
      </c>
      <c r="H186">
        <v>340</v>
      </c>
      <c r="I186" s="4">
        <f t="shared" si="18"/>
        <v>122.67441860465117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14"/>
        <v>18019.504270833335</v>
      </c>
      <c r="O186" s="6">
        <f t="shared" si="15"/>
        <v>18020.542314814815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3"/>
        <v>71.8</v>
      </c>
      <c r="G187" t="s">
        <v>14</v>
      </c>
      <c r="H187">
        <v>19</v>
      </c>
      <c r="I187" s="4">
        <f t="shared" si="18"/>
        <v>2.111764705882353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14"/>
        <v>17664.504270833335</v>
      </c>
      <c r="O187" s="6">
        <f t="shared" si="15"/>
        <v>17675.542314814815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3"/>
        <v>31.934684684684683</v>
      </c>
      <c r="G188" t="s">
        <v>14</v>
      </c>
      <c r="H188">
        <v>886</v>
      </c>
      <c r="I188" s="4">
        <f t="shared" si="18"/>
        <v>1492.5263157894738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14"/>
        <v>16213.504270833333</v>
      </c>
      <c r="O188" s="6">
        <f t="shared" si="15"/>
        <v>16228.542314814815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3"/>
        <v>229.87375415282392</v>
      </c>
      <c r="G189" t="s">
        <v>20</v>
      </c>
      <c r="H189">
        <v>1442</v>
      </c>
      <c r="I189" s="4">
        <f t="shared" si="18"/>
        <v>156.18961625282168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14"/>
        <v>15759.545937499999</v>
      </c>
      <c r="O189" s="6">
        <f t="shared" si="15"/>
        <v>15787.542314814815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3"/>
        <v>32.012195121951223</v>
      </c>
      <c r="G190" t="s">
        <v>14</v>
      </c>
      <c r="H190">
        <v>35</v>
      </c>
      <c r="I190" s="4">
        <f t="shared" si="18"/>
        <v>1.8203883495145632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14"/>
        <v>16406.545937499999</v>
      </c>
      <c r="O190" s="6">
        <f t="shared" si="15"/>
        <v>16407.583981481483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3"/>
        <v>23.525352848928385</v>
      </c>
      <c r="G191" t="s">
        <v>74</v>
      </c>
      <c r="H191">
        <v>441</v>
      </c>
      <c r="I191" s="4">
        <f t="shared" si="18"/>
        <v>1285.8285714285714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14"/>
        <v>16864.545937499999</v>
      </c>
      <c r="O191" s="6">
        <f t="shared" si="15"/>
        <v>16864.583981481483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3"/>
        <v>68.594594594594597</v>
      </c>
      <c r="G192" t="s">
        <v>14</v>
      </c>
      <c r="H192">
        <v>24</v>
      </c>
      <c r="I192" s="4">
        <f t="shared" si="18"/>
        <v>5.7551020408163263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14"/>
        <v>15860.504270833333</v>
      </c>
      <c r="O192" s="6">
        <f t="shared" si="15"/>
        <v>15861.542314814815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3"/>
        <v>37.952380952380956</v>
      </c>
      <c r="G193" t="s">
        <v>14</v>
      </c>
      <c r="H193">
        <v>86</v>
      </c>
      <c r="I193" s="4">
        <f t="shared" si="18"/>
        <v>132.83333333333334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14"/>
        <v>17967.504270833335</v>
      </c>
      <c r="O193" s="6">
        <f t="shared" si="15"/>
        <v>17970.542314814815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3"/>
        <v>19.992957746478872</v>
      </c>
      <c r="G194" t="s">
        <v>14</v>
      </c>
      <c r="H194">
        <v>243</v>
      </c>
      <c r="I194" s="4">
        <f t="shared" si="18"/>
        <v>99.034883720930239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si="14"/>
        <v>16248.504270833333</v>
      </c>
      <c r="O194" s="6">
        <f t="shared" si="15"/>
        <v>16252.542314814815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9">(E195/D195)*100</f>
        <v>45.636363636363633</v>
      </c>
      <c r="G195" t="s">
        <v>14</v>
      </c>
      <c r="H195">
        <v>65</v>
      </c>
      <c r="I195" s="4">
        <f t="shared" si="18"/>
        <v>12.395061728395062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ref="N195:N258" si="20">(L195+DATE(1970,1,1))/86400</f>
        <v>17629.504270833335</v>
      </c>
      <c r="O195" s="6">
        <f t="shared" ref="O195:O258" si="21">(M195+DATE(1979,1,1))/86400</f>
        <v>17633.542314814815</v>
      </c>
      <c r="P195" t="b">
        <v>1</v>
      </c>
      <c r="Q195" t="b">
        <v>0</v>
      </c>
      <c r="R195" t="s">
        <v>60</v>
      </c>
      <c r="S195" t="str">
        <f t="shared" ref="S195:S258" si="22">LEFT(R195,FIND("/",R195) -1)</f>
        <v>music</v>
      </c>
      <c r="T195" t="str">
        <f t="shared" ref="T195:T258" si="23">MID(R195, FIND("/", R195) +1, LEN(R195) - FIND("/", R195))</f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9"/>
        <v>122.7605633802817</v>
      </c>
      <c r="G196" t="s">
        <v>20</v>
      </c>
      <c r="H196">
        <v>126</v>
      </c>
      <c r="I196" s="4">
        <f t="shared" si="18"/>
        <v>134.09230769230768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si="20"/>
        <v>16692.504270833335</v>
      </c>
      <c r="O196" s="6">
        <f t="shared" si="21"/>
        <v>16708.542314814815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9"/>
        <v>361.75316455696202</v>
      </c>
      <c r="G197" t="s">
        <v>20</v>
      </c>
      <c r="H197">
        <v>524</v>
      </c>
      <c r="I197" s="4">
        <f t="shared" si="18"/>
        <v>453.62698412698415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20"/>
        <v>17741.504270833335</v>
      </c>
      <c r="O197" s="6">
        <f t="shared" si="21"/>
        <v>17748.542314814815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9"/>
        <v>63.146341463414636</v>
      </c>
      <c r="G198" t="s">
        <v>14</v>
      </c>
      <c r="H198">
        <v>100</v>
      </c>
      <c r="I198" s="4">
        <f t="shared" ref="I198:I261" si="24">(E198/H197)</f>
        <v>9.8816793893129766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20"/>
        <v>17047.504270833335</v>
      </c>
      <c r="O198" s="6">
        <f t="shared" si="21"/>
        <v>17066.542314814815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9"/>
        <v>298.20475319926874</v>
      </c>
      <c r="G199" t="s">
        <v>20</v>
      </c>
      <c r="H199">
        <v>1989</v>
      </c>
      <c r="I199" s="4">
        <f t="shared" si="24"/>
        <v>1631.18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20"/>
        <v>17340.504270833335</v>
      </c>
      <c r="O199" s="6">
        <f t="shared" si="21"/>
        <v>17354.542314814815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9"/>
        <v>9.5585443037974684</v>
      </c>
      <c r="G200" t="s">
        <v>14</v>
      </c>
      <c r="H200">
        <v>168</v>
      </c>
      <c r="I200" s="4">
        <f t="shared" si="24"/>
        <v>3.0372046254399194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20"/>
        <v>14827.504270833333</v>
      </c>
      <c r="O200" s="6">
        <f t="shared" si="21"/>
        <v>14856.542314814815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9"/>
        <v>53.777777777777779</v>
      </c>
      <c r="G201" t="s">
        <v>14</v>
      </c>
      <c r="H201">
        <v>13</v>
      </c>
      <c r="I201" s="4">
        <f t="shared" si="24"/>
        <v>5.7619047619047619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20"/>
        <v>16623.504270833335</v>
      </c>
      <c r="O201" s="6">
        <f t="shared" si="21"/>
        <v>16627.542314814815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9"/>
        <v>2</v>
      </c>
      <c r="G202" t="s">
        <v>14</v>
      </c>
      <c r="H202">
        <v>1</v>
      </c>
      <c r="I202" s="4">
        <f t="shared" si="24"/>
        <v>0.15384615384615385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20"/>
        <v>14693.504270833333</v>
      </c>
      <c r="O202" s="6">
        <f t="shared" si="21"/>
        <v>14704.542314814815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9"/>
        <v>681.19047619047615</v>
      </c>
      <c r="G203" t="s">
        <v>20</v>
      </c>
      <c r="H203">
        <v>157</v>
      </c>
      <c r="I203" s="4">
        <f t="shared" si="24"/>
        <v>14305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20"/>
        <v>16276.504270833333</v>
      </c>
      <c r="O203" s="6">
        <f t="shared" si="21"/>
        <v>16294.542314814815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9"/>
        <v>78.831325301204828</v>
      </c>
      <c r="G204" t="s">
        <v>74</v>
      </c>
      <c r="H204">
        <v>82</v>
      </c>
      <c r="I204" s="4">
        <f t="shared" si="24"/>
        <v>41.675159235668787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20"/>
        <v>15249.504270833333</v>
      </c>
      <c r="O204" s="6">
        <f t="shared" si="21"/>
        <v>15253.542314814815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9"/>
        <v>134.40792216817235</v>
      </c>
      <c r="G205" t="s">
        <v>20</v>
      </c>
      <c r="H205">
        <v>4498</v>
      </c>
      <c r="I205" s="4">
        <f t="shared" si="24"/>
        <v>2358.6951219512193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20"/>
        <v>17183.545937499999</v>
      </c>
      <c r="O205" s="6">
        <f t="shared" si="21"/>
        <v>17185.583981481483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9"/>
        <v>3.3719999999999999</v>
      </c>
      <c r="G206" t="s">
        <v>14</v>
      </c>
      <c r="H206">
        <v>40</v>
      </c>
      <c r="I206" s="4">
        <f t="shared" si="24"/>
        <v>0.56224988883948424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20"/>
        <v>15067.504270833333</v>
      </c>
      <c r="O206" s="6">
        <f t="shared" si="21"/>
        <v>15077.542314814815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9"/>
        <v>431.84615384615387</v>
      </c>
      <c r="G207" t="s">
        <v>20</v>
      </c>
      <c r="H207">
        <v>80</v>
      </c>
      <c r="I207" s="4">
        <f t="shared" si="24"/>
        <v>140.35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20"/>
        <v>17821.504270833335</v>
      </c>
      <c r="O207" s="6">
        <f t="shared" si="21"/>
        <v>17833.542314814815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9"/>
        <v>38.844444444444441</v>
      </c>
      <c r="G208" t="s">
        <v>74</v>
      </c>
      <c r="H208">
        <v>57</v>
      </c>
      <c r="I208" s="4">
        <f t="shared" si="24"/>
        <v>43.7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20"/>
        <v>14667.545937499999</v>
      </c>
      <c r="O208" s="6">
        <f t="shared" si="21"/>
        <v>14676.583981481481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9"/>
        <v>425.7</v>
      </c>
      <c r="G209" t="s">
        <v>20</v>
      </c>
      <c r="H209">
        <v>43</v>
      </c>
      <c r="I209" s="4">
        <f t="shared" si="24"/>
        <v>74.684210526315795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20"/>
        <v>17771.504270833335</v>
      </c>
      <c r="O209" s="6">
        <f t="shared" si="21"/>
        <v>17791.542314814815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9"/>
        <v>101.12239715591672</v>
      </c>
      <c r="G210" t="s">
        <v>20</v>
      </c>
      <c r="H210">
        <v>2053</v>
      </c>
      <c r="I210" s="4">
        <f t="shared" si="24"/>
        <v>4630.4651162790697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20"/>
        <v>17479.545937499999</v>
      </c>
      <c r="O210" s="6">
        <f t="shared" si="21"/>
        <v>17503.583981481483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9"/>
        <v>21.188688946015425</v>
      </c>
      <c r="G211" t="s">
        <v>47</v>
      </c>
      <c r="H211">
        <v>808</v>
      </c>
      <c r="I211" s="4">
        <f t="shared" si="24"/>
        <v>20.07403799318071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20"/>
        <v>16927.504270833335</v>
      </c>
      <c r="O211" s="6">
        <f t="shared" si="21"/>
        <v>16934.542314814815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9"/>
        <v>67.425531914893625</v>
      </c>
      <c r="G212" t="s">
        <v>14</v>
      </c>
      <c r="H212">
        <v>226</v>
      </c>
      <c r="I212" s="4">
        <f t="shared" si="24"/>
        <v>7.8440594059405937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20"/>
        <v>17228.545937499999</v>
      </c>
      <c r="O212" s="6">
        <f t="shared" si="21"/>
        <v>17255.542314814815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9"/>
        <v>94.923371647509583</v>
      </c>
      <c r="G213" t="s">
        <v>14</v>
      </c>
      <c r="H213">
        <v>1625</v>
      </c>
      <c r="I213" s="4">
        <f t="shared" si="24"/>
        <v>438.49557522123894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20"/>
        <v>15944.504270833333</v>
      </c>
      <c r="O213" s="6">
        <f t="shared" si="21"/>
        <v>15968.542314814815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9"/>
        <v>151.85185185185185</v>
      </c>
      <c r="G214" t="s">
        <v>20</v>
      </c>
      <c r="H214">
        <v>168</v>
      </c>
      <c r="I214" s="4">
        <f t="shared" si="24"/>
        <v>7.569230769230769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20"/>
        <v>18245.545937499999</v>
      </c>
      <c r="O214" s="6">
        <f t="shared" si="21"/>
        <v>18291.583981481483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9"/>
        <v>195.16382252559728</v>
      </c>
      <c r="G215" t="s">
        <v>20</v>
      </c>
      <c r="H215">
        <v>4289</v>
      </c>
      <c r="I215" s="4">
        <f t="shared" si="24"/>
        <v>1021.125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20"/>
        <v>14919.504270833333</v>
      </c>
      <c r="O215" s="6">
        <f t="shared" si="21"/>
        <v>14927.583981481481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9"/>
        <v>1023.1428571428571</v>
      </c>
      <c r="G216" t="s">
        <v>20</v>
      </c>
      <c r="H216">
        <v>165</v>
      </c>
      <c r="I216" s="4">
        <f t="shared" si="24"/>
        <v>3.3397062252273257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20"/>
        <v>14840.504270833333</v>
      </c>
      <c r="O216" s="6">
        <f t="shared" si="21"/>
        <v>14846.542314814815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9"/>
        <v>3.841836734693878</v>
      </c>
      <c r="G217" t="s">
        <v>14</v>
      </c>
      <c r="H217">
        <v>143</v>
      </c>
      <c r="I217" s="4">
        <f t="shared" si="24"/>
        <v>36.509090909090908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20"/>
        <v>17940.545937499999</v>
      </c>
      <c r="O217" s="6">
        <f t="shared" si="21"/>
        <v>17942.583981481483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9"/>
        <v>155.07066557107643</v>
      </c>
      <c r="G218" t="s">
        <v>20</v>
      </c>
      <c r="H218">
        <v>1815</v>
      </c>
      <c r="I218" s="4">
        <f t="shared" si="24"/>
        <v>1319.7272727272727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20"/>
        <v>15300.545937499999</v>
      </c>
      <c r="O218" s="6">
        <f t="shared" si="21"/>
        <v>15302.583981481481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9"/>
        <v>44.753477588871718</v>
      </c>
      <c r="G219" t="s">
        <v>14</v>
      </c>
      <c r="H219">
        <v>934</v>
      </c>
      <c r="I219" s="4">
        <f t="shared" si="24"/>
        <v>31.906887052341599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20"/>
        <v>18014.504270833335</v>
      </c>
      <c r="O219" s="6">
        <f t="shared" si="21"/>
        <v>18023.542314814815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9"/>
        <v>215.94736842105263</v>
      </c>
      <c r="G220" t="s">
        <v>20</v>
      </c>
      <c r="H220">
        <v>397</v>
      </c>
      <c r="I220" s="4">
        <f t="shared" si="24"/>
        <v>13.178800856531049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20"/>
        <v>15289.545937499999</v>
      </c>
      <c r="O220" s="6">
        <f t="shared" si="21"/>
        <v>15323.583981481481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9"/>
        <v>332.12709832134288</v>
      </c>
      <c r="G221" t="s">
        <v>20</v>
      </c>
      <c r="H221">
        <v>1539</v>
      </c>
      <c r="I221" s="4">
        <f t="shared" si="24"/>
        <v>348.85894206549119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20"/>
        <v>15568.504270833333</v>
      </c>
      <c r="O221" s="6">
        <f t="shared" si="21"/>
        <v>15580.542314814815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9"/>
        <v>8.4430379746835449</v>
      </c>
      <c r="G222" t="s">
        <v>14</v>
      </c>
      <c r="H222">
        <v>17</v>
      </c>
      <c r="I222" s="4">
        <f t="shared" si="24"/>
        <v>0.43339831059129302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20"/>
        <v>15156.504270833333</v>
      </c>
      <c r="O222" s="6">
        <f t="shared" si="21"/>
        <v>15174.542314814815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9"/>
        <v>98.625514403292186</v>
      </c>
      <c r="G223" t="s">
        <v>14</v>
      </c>
      <c r="H223">
        <v>2179</v>
      </c>
      <c r="I223" s="4">
        <f t="shared" si="24"/>
        <v>7048.8235294117649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20"/>
        <v>15512.504270833333</v>
      </c>
      <c r="O223" s="6">
        <f t="shared" si="21"/>
        <v>15514.542314814815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9"/>
        <v>137.97916666666669</v>
      </c>
      <c r="G224" t="s">
        <v>20</v>
      </c>
      <c r="H224">
        <v>138</v>
      </c>
      <c r="I224" s="4">
        <f t="shared" si="24"/>
        <v>3.039467645709041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20"/>
        <v>16345.504270833333</v>
      </c>
      <c r="O224" s="6">
        <f t="shared" si="21"/>
        <v>16346.542314814815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9"/>
        <v>93.81099656357388</v>
      </c>
      <c r="G225" t="s">
        <v>14</v>
      </c>
      <c r="H225">
        <v>931</v>
      </c>
      <c r="I225" s="4">
        <f t="shared" si="24"/>
        <v>593.45652173913038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20"/>
        <v>16876.504270833335</v>
      </c>
      <c r="O225" s="6">
        <f t="shared" si="21"/>
        <v>16890.542314814815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9"/>
        <v>403.63930885529157</v>
      </c>
      <c r="G226" t="s">
        <v>20</v>
      </c>
      <c r="H226">
        <v>3594</v>
      </c>
      <c r="I226" s="4">
        <f t="shared" si="24"/>
        <v>200.7357679914071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20"/>
        <v>16337.504270833333</v>
      </c>
      <c r="O226" s="6">
        <f t="shared" si="21"/>
        <v>16382.583981481481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9"/>
        <v>260.1740412979351</v>
      </c>
      <c r="G227" t="s">
        <v>20</v>
      </c>
      <c r="H227">
        <v>5880</v>
      </c>
      <c r="I227" s="4">
        <f t="shared" si="24"/>
        <v>49.081246521981079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20"/>
        <v>16193.504270833333</v>
      </c>
      <c r="O227" s="6">
        <f t="shared" si="21"/>
        <v>16193.542314814815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9"/>
        <v>366.63333333333333</v>
      </c>
      <c r="G228" t="s">
        <v>20</v>
      </c>
      <c r="H228">
        <v>112</v>
      </c>
      <c r="I228" s="4">
        <f t="shared" si="24"/>
        <v>1.870578231292517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20"/>
        <v>14707.504270833333</v>
      </c>
      <c r="O228" s="6">
        <f t="shared" si="21"/>
        <v>14744.542314814815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9"/>
        <v>168.72085385878489</v>
      </c>
      <c r="G229" t="s">
        <v>20</v>
      </c>
      <c r="H229">
        <v>943</v>
      </c>
      <c r="I229" s="4">
        <f t="shared" si="24"/>
        <v>917.41964285714289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20"/>
        <v>16570.504270833335</v>
      </c>
      <c r="O229" s="6">
        <f t="shared" si="21"/>
        <v>16576.542314814815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9"/>
        <v>119.90717911530093</v>
      </c>
      <c r="G230" t="s">
        <v>20</v>
      </c>
      <c r="H230">
        <v>2468</v>
      </c>
      <c r="I230" s="4">
        <f t="shared" si="24"/>
        <v>175.34676564156945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20"/>
        <v>17044.504270833335</v>
      </c>
      <c r="O230" s="6">
        <f t="shared" si="21"/>
        <v>17069.542314814815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9"/>
        <v>193.68925233644859</v>
      </c>
      <c r="G231" t="s">
        <v>20</v>
      </c>
      <c r="H231">
        <v>2551</v>
      </c>
      <c r="I231" s="4">
        <f t="shared" si="24"/>
        <v>67.179092382495952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20"/>
        <v>17318.504270833335</v>
      </c>
      <c r="O231" s="6">
        <f t="shared" si="21"/>
        <v>17366.542314814815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9"/>
        <v>420.16666666666669</v>
      </c>
      <c r="G232" t="s">
        <v>20</v>
      </c>
      <c r="H232">
        <v>101</v>
      </c>
      <c r="I232" s="4">
        <f t="shared" si="24"/>
        <v>3.9529596236769895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20"/>
        <v>18236.545937499999</v>
      </c>
      <c r="O232" s="6">
        <f t="shared" si="21"/>
        <v>18236.583981481483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9"/>
        <v>76.708333333333329</v>
      </c>
      <c r="G233" t="s">
        <v>74</v>
      </c>
      <c r="H233">
        <v>67</v>
      </c>
      <c r="I233" s="4">
        <f t="shared" si="24"/>
        <v>54.683168316831683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20"/>
        <v>15846.504270833333</v>
      </c>
      <c r="O233" s="6">
        <f t="shared" si="21"/>
        <v>15904.542314814815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9"/>
        <v>171.26470588235293</v>
      </c>
      <c r="G234" t="s">
        <v>20</v>
      </c>
      <c r="H234">
        <v>92</v>
      </c>
      <c r="I234" s="4">
        <f t="shared" si="24"/>
        <v>86.910447761194035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20"/>
        <v>17007.504270833335</v>
      </c>
      <c r="O234" s="6">
        <f t="shared" si="21"/>
        <v>17008.542314814815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9"/>
        <v>157.89473684210526</v>
      </c>
      <c r="G235" t="s">
        <v>20</v>
      </c>
      <c r="H235">
        <v>62</v>
      </c>
      <c r="I235" s="4">
        <f t="shared" si="24"/>
        <v>65.217391304347828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20"/>
        <v>15137.504270833333</v>
      </c>
      <c r="O235" s="6">
        <f t="shared" si="21"/>
        <v>15153.542314814815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9"/>
        <v>109.08</v>
      </c>
      <c r="G236" t="s">
        <v>20</v>
      </c>
      <c r="H236">
        <v>149</v>
      </c>
      <c r="I236" s="4">
        <f t="shared" si="24"/>
        <v>131.95161290322579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20"/>
        <v>17400.504270833335</v>
      </c>
      <c r="O236" s="6">
        <f t="shared" si="21"/>
        <v>17407.542314814815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9"/>
        <v>41.732558139534881</v>
      </c>
      <c r="G237" t="s">
        <v>14</v>
      </c>
      <c r="H237">
        <v>92</v>
      </c>
      <c r="I237" s="4">
        <f t="shared" si="24"/>
        <v>24.087248322147651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20"/>
        <v>17210.545937499999</v>
      </c>
      <c r="O237" s="6">
        <f t="shared" si="21"/>
        <v>17215.583981481483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9"/>
        <v>10.944303797468354</v>
      </c>
      <c r="G238" t="s">
        <v>14</v>
      </c>
      <c r="H238">
        <v>57</v>
      </c>
      <c r="I238" s="4">
        <f t="shared" si="24"/>
        <v>46.989130434782609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20"/>
        <v>18072.504270833335</v>
      </c>
      <c r="O238" s="6">
        <f t="shared" si="21"/>
        <v>18079.542314814815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9"/>
        <v>159.3763440860215</v>
      </c>
      <c r="G239" t="s">
        <v>20</v>
      </c>
      <c r="H239">
        <v>329</v>
      </c>
      <c r="I239" s="4">
        <f t="shared" si="24"/>
        <v>260.03508771929825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20"/>
        <v>16185.504270833333</v>
      </c>
      <c r="O239" s="6">
        <f t="shared" si="21"/>
        <v>16187.542314814815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9"/>
        <v>422.41666666666669</v>
      </c>
      <c r="G240" t="s">
        <v>20</v>
      </c>
      <c r="H240">
        <v>97</v>
      </c>
      <c r="I240" s="4">
        <f t="shared" si="24"/>
        <v>30.814589665653497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20"/>
        <v>17514.545937499999</v>
      </c>
      <c r="O240" s="6">
        <f t="shared" si="21"/>
        <v>17539.583981481483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9"/>
        <v>97.71875</v>
      </c>
      <c r="G241" t="s">
        <v>14</v>
      </c>
      <c r="H241">
        <v>41</v>
      </c>
      <c r="I241" s="4">
        <f t="shared" si="24"/>
        <v>32.237113402061858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20"/>
        <v>16676.504270833335</v>
      </c>
      <c r="O241" s="6">
        <f t="shared" si="21"/>
        <v>16680.542314814815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9"/>
        <v>418.78911564625849</v>
      </c>
      <c r="G242" t="s">
        <v>20</v>
      </c>
      <c r="H242">
        <v>1784</v>
      </c>
      <c r="I242" s="4">
        <f t="shared" si="24"/>
        <v>3003.0243902439024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20"/>
        <v>14827.504270833333</v>
      </c>
      <c r="O242" s="6">
        <f t="shared" si="21"/>
        <v>14828.542314814815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9"/>
        <v>101.91632047477745</v>
      </c>
      <c r="G243" t="s">
        <v>20</v>
      </c>
      <c r="H243">
        <v>1684</v>
      </c>
      <c r="I243" s="4">
        <f t="shared" si="24"/>
        <v>96.26065022421524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20"/>
        <v>16173.504270833333</v>
      </c>
      <c r="O243" s="6">
        <f t="shared" si="21"/>
        <v>16183.542314814815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9"/>
        <v>127.72619047619047</v>
      </c>
      <c r="G244" t="s">
        <v>20</v>
      </c>
      <c r="H244">
        <v>250</v>
      </c>
      <c r="I244" s="4">
        <f t="shared" si="24"/>
        <v>6.3711401425178149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20"/>
        <v>17296.504270833335</v>
      </c>
      <c r="O244" s="6">
        <f t="shared" si="21"/>
        <v>17306.542314814815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9"/>
        <v>445.21739130434781</v>
      </c>
      <c r="G245" t="s">
        <v>20</v>
      </c>
      <c r="H245">
        <v>238</v>
      </c>
      <c r="I245" s="4">
        <f t="shared" si="24"/>
        <v>40.96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20"/>
        <v>17594.545937499999</v>
      </c>
      <c r="O245" s="6">
        <f t="shared" si="21"/>
        <v>17597.583981481483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9"/>
        <v>569.71428571428578</v>
      </c>
      <c r="G246" t="s">
        <v>20</v>
      </c>
      <c r="H246">
        <v>53</v>
      </c>
      <c r="I246" s="4">
        <f t="shared" si="24"/>
        <v>16.756302521008404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20"/>
        <v>16265.504270833333</v>
      </c>
      <c r="O246" s="6">
        <f t="shared" si="21"/>
        <v>16317.542314814815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9"/>
        <v>509.34482758620686</v>
      </c>
      <c r="G247" t="s">
        <v>20</v>
      </c>
      <c r="H247">
        <v>214</v>
      </c>
      <c r="I247" s="4">
        <f t="shared" si="24"/>
        <v>278.69811320754718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20"/>
        <v>16167.504270833333</v>
      </c>
      <c r="O247" s="6">
        <f t="shared" si="21"/>
        <v>16168.542314814815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9"/>
        <v>325.5333333333333</v>
      </c>
      <c r="G248" t="s">
        <v>20</v>
      </c>
      <c r="H248">
        <v>222</v>
      </c>
      <c r="I248" s="4">
        <f t="shared" si="24"/>
        <v>68.453271028037378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20"/>
        <v>15922.504270833333</v>
      </c>
      <c r="O248" s="6">
        <f t="shared" si="21"/>
        <v>15926.542314814815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9"/>
        <v>932.61616161616166</v>
      </c>
      <c r="G249" t="s">
        <v>20</v>
      </c>
      <c r="H249">
        <v>1884</v>
      </c>
      <c r="I249" s="4">
        <f t="shared" si="24"/>
        <v>831.79279279279274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20"/>
        <v>17157.545937499999</v>
      </c>
      <c r="O249" s="6">
        <f t="shared" si="21"/>
        <v>17172.583981481483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9"/>
        <v>211.33870967741933</v>
      </c>
      <c r="G250" t="s">
        <v>20</v>
      </c>
      <c r="H250">
        <v>218</v>
      </c>
      <c r="I250" s="4">
        <f t="shared" si="24"/>
        <v>6.9548832271762207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20"/>
        <v>16435.545937499999</v>
      </c>
      <c r="O250" s="6">
        <f t="shared" si="21"/>
        <v>16440.583981481483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9"/>
        <v>273.32520325203251</v>
      </c>
      <c r="G251" t="s">
        <v>20</v>
      </c>
      <c r="H251">
        <v>6465</v>
      </c>
      <c r="I251" s="4">
        <f t="shared" si="24"/>
        <v>771.07798165137615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20"/>
        <v>16437.545937499999</v>
      </c>
      <c r="O251" s="6">
        <f t="shared" si="21"/>
        <v>16444.583981481483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9"/>
        <v>3</v>
      </c>
      <c r="G252" t="s">
        <v>14</v>
      </c>
      <c r="H252">
        <v>1</v>
      </c>
      <c r="I252" s="4">
        <f t="shared" si="24"/>
        <v>4.6403712296983759E-4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20"/>
        <v>14634.545937499999</v>
      </c>
      <c r="O252" s="6">
        <f t="shared" si="21"/>
        <v>14669.583981481481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9"/>
        <v>54.084507042253513</v>
      </c>
      <c r="G253" t="s">
        <v>14</v>
      </c>
      <c r="H253">
        <v>101</v>
      </c>
      <c r="I253" s="4">
        <f t="shared" si="24"/>
        <v>3840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20"/>
        <v>15683.545937499999</v>
      </c>
      <c r="O253" s="6">
        <f t="shared" si="21"/>
        <v>15685.583981481481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9"/>
        <v>626.29999999999995</v>
      </c>
      <c r="G254" t="s">
        <v>20</v>
      </c>
      <c r="H254">
        <v>59</v>
      </c>
      <c r="I254" s="4">
        <f t="shared" si="24"/>
        <v>62.009900990099013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20"/>
        <v>16003.504270833333</v>
      </c>
      <c r="O254" s="6">
        <f t="shared" si="21"/>
        <v>16008.542314814815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9"/>
        <v>89.021399176954731</v>
      </c>
      <c r="G255" t="s">
        <v>14</v>
      </c>
      <c r="H255">
        <v>1335</v>
      </c>
      <c r="I255" s="4">
        <f t="shared" si="24"/>
        <v>1833.2372881355932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20"/>
        <v>15072.504270833333</v>
      </c>
      <c r="O255" s="6">
        <f t="shared" si="21"/>
        <v>15084.542314814815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9"/>
        <v>184.89130434782609</v>
      </c>
      <c r="G256" t="s">
        <v>20</v>
      </c>
      <c r="H256">
        <v>88</v>
      </c>
      <c r="I256" s="4">
        <f t="shared" si="24"/>
        <v>6.3707865168539328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20"/>
        <v>17218.545937499999</v>
      </c>
      <c r="O256" s="6">
        <f t="shared" si="21"/>
        <v>17220.583981481483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9"/>
        <v>120.16770186335404</v>
      </c>
      <c r="G257" t="s">
        <v>20</v>
      </c>
      <c r="H257">
        <v>1697</v>
      </c>
      <c r="I257" s="4">
        <f t="shared" si="24"/>
        <v>1099.2613636363637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20"/>
        <v>15021.545937499999</v>
      </c>
      <c r="O257" s="6">
        <f t="shared" si="21"/>
        <v>15026.583981481481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9"/>
        <v>23.390243902439025</v>
      </c>
      <c r="G258" t="s">
        <v>14</v>
      </c>
      <c r="H258">
        <v>15</v>
      </c>
      <c r="I258" s="4">
        <f t="shared" si="24"/>
        <v>0.56511490866234526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si="20"/>
        <v>16824.545937499999</v>
      </c>
      <c r="O258" s="6">
        <f t="shared" si="21"/>
        <v>16861.583981481483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25">(E259/D259)*100</f>
        <v>146</v>
      </c>
      <c r="G259" t="s">
        <v>20</v>
      </c>
      <c r="H259">
        <v>92</v>
      </c>
      <c r="I259" s="4">
        <f t="shared" si="24"/>
        <v>554.79999999999995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ref="N259:N322" si="26">(L259+DATE(1970,1,1))/86400</f>
        <v>15769.545937499999</v>
      </c>
      <c r="O259" s="6">
        <f t="shared" ref="O259:O322" si="27">(M259+DATE(1979,1,1))/86400</f>
        <v>15783.542314814815</v>
      </c>
      <c r="P259" t="b">
        <v>0</v>
      </c>
      <c r="Q259" t="b">
        <v>0</v>
      </c>
      <c r="R259" t="s">
        <v>33</v>
      </c>
      <c r="S259" t="str">
        <f t="shared" ref="S259:S322" si="28">LEFT(R259,FIND("/",R259) -1)</f>
        <v>theater</v>
      </c>
      <c r="T259" t="str">
        <f t="shared" ref="T259:T322" si="29">MID(R259, FIND("/", R259) +1, LEN(R259) - FIND("/", R259))</f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25"/>
        <v>268.48</v>
      </c>
      <c r="G260" t="s">
        <v>20</v>
      </c>
      <c r="H260">
        <v>186</v>
      </c>
      <c r="I260" s="4">
        <f t="shared" si="24"/>
        <v>145.91304347826087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si="26"/>
        <v>17143.545937499999</v>
      </c>
      <c r="O260" s="6">
        <f t="shared" si="27"/>
        <v>17163.583981481483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25"/>
        <v>597.5</v>
      </c>
      <c r="G261" t="s">
        <v>20</v>
      </c>
      <c r="H261">
        <v>138</v>
      </c>
      <c r="I261" s="4">
        <f t="shared" si="24"/>
        <v>57.822580645161288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26"/>
        <v>15682.545937499999</v>
      </c>
      <c r="O261" s="6">
        <f t="shared" si="27"/>
        <v>15701.583981481481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25"/>
        <v>157.69841269841268</v>
      </c>
      <c r="G262" t="s">
        <v>20</v>
      </c>
      <c r="H262">
        <v>261</v>
      </c>
      <c r="I262" s="4">
        <f t="shared" ref="I262:I325" si="30">(E262/H261)</f>
        <v>71.992753623188406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26"/>
        <v>15611.504270833333</v>
      </c>
      <c r="O262" s="6">
        <f t="shared" si="27"/>
        <v>15623.542314814815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25"/>
        <v>31.201660735468568</v>
      </c>
      <c r="G263" t="s">
        <v>14</v>
      </c>
      <c r="H263">
        <v>454</v>
      </c>
      <c r="I263" s="4">
        <f t="shared" si="30"/>
        <v>100.77777777777777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26"/>
        <v>14846.504270833333</v>
      </c>
      <c r="O263" s="6">
        <f t="shared" si="27"/>
        <v>14850.542314814815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25"/>
        <v>313.41176470588238</v>
      </c>
      <c r="G264" t="s">
        <v>20</v>
      </c>
      <c r="H264">
        <v>107</v>
      </c>
      <c r="I264" s="4">
        <f t="shared" si="30"/>
        <v>11.735682819383261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26"/>
        <v>15069.504270833333</v>
      </c>
      <c r="O264" s="6">
        <f t="shared" si="27"/>
        <v>15095.542314814815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25"/>
        <v>370.89655172413791</v>
      </c>
      <c r="G265" t="s">
        <v>20</v>
      </c>
      <c r="H265">
        <v>199</v>
      </c>
      <c r="I265" s="4">
        <f t="shared" si="30"/>
        <v>100.5233644859813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26"/>
        <v>14618.545937499999</v>
      </c>
      <c r="O265" s="6">
        <f t="shared" si="27"/>
        <v>14618.583981481481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25"/>
        <v>362.66447368421052</v>
      </c>
      <c r="G266" t="s">
        <v>20</v>
      </c>
      <c r="H266">
        <v>5512</v>
      </c>
      <c r="I266" s="4">
        <f t="shared" si="30"/>
        <v>831.03015075376879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26"/>
        <v>15748.545937499999</v>
      </c>
      <c r="O266" s="6">
        <f t="shared" si="27"/>
        <v>15764.583981481481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25"/>
        <v>123.08163265306122</v>
      </c>
      <c r="G267" t="s">
        <v>20</v>
      </c>
      <c r="H267">
        <v>86</v>
      </c>
      <c r="I267" s="4">
        <f t="shared" si="30"/>
        <v>1.0941582002902757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26"/>
        <v>16803.545937499999</v>
      </c>
      <c r="O267" s="6">
        <f t="shared" si="27"/>
        <v>16847.583981481483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25"/>
        <v>76.766756032171585</v>
      </c>
      <c r="G268" t="s">
        <v>14</v>
      </c>
      <c r="H268">
        <v>3182</v>
      </c>
      <c r="I268" s="4">
        <f t="shared" si="30"/>
        <v>998.8604651162791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26"/>
        <v>16381.545937499999</v>
      </c>
      <c r="O268" s="6">
        <f t="shared" si="27"/>
        <v>16414.583981481483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25"/>
        <v>233.62012987012989</v>
      </c>
      <c r="G269" t="s">
        <v>20</v>
      </c>
      <c r="H269">
        <v>2768</v>
      </c>
      <c r="I269" s="4">
        <f t="shared" si="30"/>
        <v>45.226272784412316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26"/>
        <v>15637.504270833333</v>
      </c>
      <c r="O269" s="6">
        <f t="shared" si="27"/>
        <v>15653.583981481481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25"/>
        <v>180.53333333333333</v>
      </c>
      <c r="G270" t="s">
        <v>20</v>
      </c>
      <c r="H270">
        <v>48</v>
      </c>
      <c r="I270" s="4">
        <f t="shared" si="30"/>
        <v>0.97832369942196529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26"/>
        <v>15617.504270833333</v>
      </c>
      <c r="O270" s="6">
        <f t="shared" si="27"/>
        <v>15663.583981481481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25"/>
        <v>252.62857142857143</v>
      </c>
      <c r="G271" t="s">
        <v>20</v>
      </c>
      <c r="H271">
        <v>87</v>
      </c>
      <c r="I271" s="4">
        <f t="shared" si="30"/>
        <v>184.20833333333334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26"/>
        <v>17927.545937499999</v>
      </c>
      <c r="O271" s="6">
        <f t="shared" si="27"/>
        <v>17948.583981481483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25"/>
        <v>27.176538240368025</v>
      </c>
      <c r="G272" t="s">
        <v>74</v>
      </c>
      <c r="H272">
        <v>1890</v>
      </c>
      <c r="I272" s="4">
        <f t="shared" si="30"/>
        <v>543.21839080459768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26"/>
        <v>14945.545937499999</v>
      </c>
      <c r="O272" s="6">
        <f t="shared" si="27"/>
        <v>14947.583981481481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25"/>
        <v>1.2706571242680547</v>
      </c>
      <c r="G273" t="s">
        <v>47</v>
      </c>
      <c r="H273">
        <v>61</v>
      </c>
      <c r="I273" s="4">
        <f t="shared" si="30"/>
        <v>1.0333333333333334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26"/>
        <v>16776.545937499999</v>
      </c>
      <c r="O273" s="6">
        <f t="shared" si="27"/>
        <v>16807.583981481483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25"/>
        <v>304.0097847358121</v>
      </c>
      <c r="G274" t="s">
        <v>20</v>
      </c>
      <c r="H274">
        <v>1894</v>
      </c>
      <c r="I274" s="4">
        <f t="shared" si="30"/>
        <v>2546.7049180327867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26"/>
        <v>18087.504270833335</v>
      </c>
      <c r="O274" s="6">
        <f t="shared" si="27"/>
        <v>18112.542314814815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25"/>
        <v>137.23076923076923</v>
      </c>
      <c r="G275" t="s">
        <v>20</v>
      </c>
      <c r="H275">
        <v>282</v>
      </c>
      <c r="I275" s="4">
        <f t="shared" si="30"/>
        <v>5.6515311510031676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26"/>
        <v>17426.504270833335</v>
      </c>
      <c r="O275" s="6">
        <f t="shared" si="27"/>
        <v>17429.542314814815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25"/>
        <v>32.208333333333336</v>
      </c>
      <c r="G276" t="s">
        <v>14</v>
      </c>
      <c r="H276">
        <v>15</v>
      </c>
      <c r="I276" s="4">
        <f t="shared" si="30"/>
        <v>2.7411347517730498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26"/>
        <v>17476.545937499999</v>
      </c>
      <c r="O276" s="6">
        <f t="shared" si="27"/>
        <v>17481.583981481483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25"/>
        <v>241.51282051282053</v>
      </c>
      <c r="G277" t="s">
        <v>20</v>
      </c>
      <c r="H277">
        <v>116</v>
      </c>
      <c r="I277" s="4">
        <f t="shared" si="30"/>
        <v>627.93333333333328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26"/>
        <v>17992.504270833335</v>
      </c>
      <c r="O277" s="6">
        <f t="shared" si="27"/>
        <v>18000.542314814815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25"/>
        <v>96.8</v>
      </c>
      <c r="G278" t="s">
        <v>14</v>
      </c>
      <c r="H278">
        <v>133</v>
      </c>
      <c r="I278" s="4">
        <f t="shared" si="30"/>
        <v>45.896551724137929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26"/>
        <v>15449.504270833333</v>
      </c>
      <c r="O278" s="6">
        <f t="shared" si="27"/>
        <v>15454.542314814815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25"/>
        <v>1066.4285714285716</v>
      </c>
      <c r="G279" t="s">
        <v>20</v>
      </c>
      <c r="H279">
        <v>83</v>
      </c>
      <c r="I279" s="4">
        <f t="shared" si="30"/>
        <v>56.127819548872182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26"/>
        <v>14809.504270833333</v>
      </c>
      <c r="O279" s="6">
        <f t="shared" si="27"/>
        <v>14811.542314814815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25"/>
        <v>325.88888888888891</v>
      </c>
      <c r="G280" t="s">
        <v>20</v>
      </c>
      <c r="H280">
        <v>91</v>
      </c>
      <c r="I280" s="4">
        <f t="shared" si="30"/>
        <v>106.01204819277109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26"/>
        <v>15670.545937499999</v>
      </c>
      <c r="O280" s="6">
        <f t="shared" si="27"/>
        <v>15695.583981481481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25"/>
        <v>170.70000000000002</v>
      </c>
      <c r="G281" t="s">
        <v>20</v>
      </c>
      <c r="H281">
        <v>546</v>
      </c>
      <c r="I281" s="4">
        <f t="shared" si="30"/>
        <v>150.06593406593407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26"/>
        <v>17777.504270833335</v>
      </c>
      <c r="O281" s="6">
        <f t="shared" si="27"/>
        <v>17780.542314814815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25"/>
        <v>581.44000000000005</v>
      </c>
      <c r="G282" t="s">
        <v>20</v>
      </c>
      <c r="H282">
        <v>393</v>
      </c>
      <c r="I282" s="4">
        <f t="shared" si="30"/>
        <v>26.622710622710624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26"/>
        <v>17491.545937499999</v>
      </c>
      <c r="O282" s="6">
        <f t="shared" si="27"/>
        <v>17497.583981481483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25"/>
        <v>91.520972644376897</v>
      </c>
      <c r="G283" t="s">
        <v>14</v>
      </c>
      <c r="H283">
        <v>2062</v>
      </c>
      <c r="I283" s="4">
        <f t="shared" si="30"/>
        <v>383.08396946564886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26"/>
        <v>15410.545937499999</v>
      </c>
      <c r="O283" s="6">
        <f t="shared" si="27"/>
        <v>15431.542314814815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25"/>
        <v>108.04761904761904</v>
      </c>
      <c r="G284" t="s">
        <v>20</v>
      </c>
      <c r="H284">
        <v>133</v>
      </c>
      <c r="I284" s="4">
        <f t="shared" si="30"/>
        <v>4.4015518913676042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26"/>
        <v>17132.545937499999</v>
      </c>
      <c r="O284" s="6">
        <f t="shared" si="27"/>
        <v>17138.583981481483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25"/>
        <v>18.728395061728396</v>
      </c>
      <c r="G285" t="s">
        <v>14</v>
      </c>
      <c r="H285">
        <v>29</v>
      </c>
      <c r="I285" s="4">
        <f t="shared" si="30"/>
        <v>11.406015037593985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26"/>
        <v>16951.504270833335</v>
      </c>
      <c r="O285" s="6">
        <f t="shared" si="27"/>
        <v>16956.542314814815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25"/>
        <v>83.193877551020407</v>
      </c>
      <c r="G286" t="s">
        <v>14</v>
      </c>
      <c r="H286">
        <v>132</v>
      </c>
      <c r="I286" s="4">
        <f t="shared" si="30"/>
        <v>281.13793103448273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26"/>
        <v>15461.504270833333</v>
      </c>
      <c r="O286" s="6">
        <f t="shared" si="27"/>
        <v>15466.542314814815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25"/>
        <v>706.33333333333337</v>
      </c>
      <c r="G287" t="s">
        <v>20</v>
      </c>
      <c r="H287">
        <v>254</v>
      </c>
      <c r="I287" s="4">
        <f t="shared" si="30"/>
        <v>48.159090909090907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26"/>
        <v>17054.504270833335</v>
      </c>
      <c r="O287" s="6">
        <f t="shared" si="27"/>
        <v>17092.542314814815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25"/>
        <v>17.446030330062445</v>
      </c>
      <c r="G288" t="s">
        <v>74</v>
      </c>
      <c r="H288">
        <v>184</v>
      </c>
      <c r="I288" s="4">
        <f t="shared" si="30"/>
        <v>76.996062992125985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26"/>
        <v>17128.545937499999</v>
      </c>
      <c r="O288" s="6">
        <f t="shared" si="27"/>
        <v>17135.583981481483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25"/>
        <v>209.73015873015873</v>
      </c>
      <c r="G289" t="s">
        <v>20</v>
      </c>
      <c r="H289">
        <v>176</v>
      </c>
      <c r="I289" s="4">
        <f t="shared" si="30"/>
        <v>71.809782608695656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26"/>
        <v>16553.504270833335</v>
      </c>
      <c r="O289" s="6">
        <f t="shared" si="27"/>
        <v>16553.542314814815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25"/>
        <v>97.785714285714292</v>
      </c>
      <c r="G290" t="s">
        <v>14</v>
      </c>
      <c r="H290">
        <v>137</v>
      </c>
      <c r="I290" s="4">
        <f t="shared" si="30"/>
        <v>31.113636363636363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26"/>
        <v>15413.504270833333</v>
      </c>
      <c r="O290" s="6">
        <f t="shared" si="27"/>
        <v>15414.542314814815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25"/>
        <v>1684.25</v>
      </c>
      <c r="G291" t="s">
        <v>20</v>
      </c>
      <c r="H291">
        <v>337</v>
      </c>
      <c r="I291" s="4">
        <f t="shared" si="30"/>
        <v>98.350364963503651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26"/>
        <v>16650.504270833335</v>
      </c>
      <c r="O291" s="6">
        <f t="shared" si="27"/>
        <v>16653.542314814815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25"/>
        <v>54.402135231316727</v>
      </c>
      <c r="G292" t="s">
        <v>14</v>
      </c>
      <c r="H292">
        <v>908</v>
      </c>
      <c r="I292" s="4">
        <f t="shared" si="30"/>
        <v>272.17210682492583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26"/>
        <v>15835.504270833333</v>
      </c>
      <c r="O292" s="6">
        <f t="shared" si="27"/>
        <v>15867.542314814815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25"/>
        <v>456.61111111111109</v>
      </c>
      <c r="G293" t="s">
        <v>20</v>
      </c>
      <c r="H293">
        <v>107</v>
      </c>
      <c r="I293" s="4">
        <f t="shared" si="30"/>
        <v>9.0517621145374445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26"/>
        <v>15262.504270833333</v>
      </c>
      <c r="O293" s="6">
        <f t="shared" si="27"/>
        <v>15266.542314814815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25"/>
        <v>9.8219178082191778</v>
      </c>
      <c r="G294" t="s">
        <v>14</v>
      </c>
      <c r="H294">
        <v>10</v>
      </c>
      <c r="I294" s="4">
        <f t="shared" si="30"/>
        <v>6.7009345794392523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26"/>
        <v>15415.504270833333</v>
      </c>
      <c r="O294" s="6">
        <f t="shared" si="27"/>
        <v>15433.542314814815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25"/>
        <v>16.384615384615383</v>
      </c>
      <c r="G295" t="s">
        <v>74</v>
      </c>
      <c r="H295">
        <v>32</v>
      </c>
      <c r="I295" s="4">
        <f t="shared" si="30"/>
        <v>106.5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26"/>
        <v>14887.504270833333</v>
      </c>
      <c r="O295" s="6">
        <f t="shared" si="27"/>
        <v>14896.542314814815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25"/>
        <v>1339.6666666666667</v>
      </c>
      <c r="G296" t="s">
        <v>20</v>
      </c>
      <c r="H296">
        <v>183</v>
      </c>
      <c r="I296" s="4">
        <f t="shared" si="30"/>
        <v>251.1875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26"/>
        <v>17830.504270833335</v>
      </c>
      <c r="O296" s="6">
        <f t="shared" si="27"/>
        <v>17842.583981481483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25"/>
        <v>35.650077760497666</v>
      </c>
      <c r="G297" t="s">
        <v>14</v>
      </c>
      <c r="H297">
        <v>1910</v>
      </c>
      <c r="I297" s="4">
        <f t="shared" si="30"/>
        <v>375.78688524590166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26"/>
        <v>15993.504270833333</v>
      </c>
      <c r="O297" s="6">
        <f t="shared" si="27"/>
        <v>16018.583981481481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25"/>
        <v>54.950819672131146</v>
      </c>
      <c r="G298" t="s">
        <v>14</v>
      </c>
      <c r="H298">
        <v>38</v>
      </c>
      <c r="I298" s="4">
        <f t="shared" si="30"/>
        <v>1.7549738219895288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26"/>
        <v>17924.545937499999</v>
      </c>
      <c r="O298" s="6">
        <f t="shared" si="27"/>
        <v>17946.583981481483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25"/>
        <v>94.236111111111114</v>
      </c>
      <c r="G299" t="s">
        <v>14</v>
      </c>
      <c r="H299">
        <v>104</v>
      </c>
      <c r="I299" s="4">
        <f t="shared" si="30"/>
        <v>178.55263157894737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26"/>
        <v>16084.545937499999</v>
      </c>
      <c r="O299" s="6">
        <f t="shared" si="27"/>
        <v>16093.583981481481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25"/>
        <v>143.91428571428571</v>
      </c>
      <c r="G300" t="s">
        <v>20</v>
      </c>
      <c r="H300">
        <v>72</v>
      </c>
      <c r="I300" s="4">
        <f t="shared" si="30"/>
        <v>48.432692307692307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26"/>
        <v>16857.545937499999</v>
      </c>
      <c r="O300" s="6">
        <f t="shared" si="27"/>
        <v>16875.542314814815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25"/>
        <v>51.421052631578945</v>
      </c>
      <c r="G301" t="s">
        <v>14</v>
      </c>
      <c r="H301">
        <v>49</v>
      </c>
      <c r="I301" s="4">
        <f t="shared" si="30"/>
        <v>27.138888888888889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26"/>
        <v>16863.545937499999</v>
      </c>
      <c r="O301" s="6">
        <f t="shared" si="27"/>
        <v>16919.542314814815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25"/>
        <v>5</v>
      </c>
      <c r="G302" t="s">
        <v>14</v>
      </c>
      <c r="H302">
        <v>1</v>
      </c>
      <c r="I302" s="4">
        <f t="shared" si="30"/>
        <v>0.10204081632653061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26"/>
        <v>17408.504270833335</v>
      </c>
      <c r="O302" s="6">
        <f t="shared" si="27"/>
        <v>17409.542314814815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25"/>
        <v>1344.6666666666667</v>
      </c>
      <c r="G303" t="s">
        <v>20</v>
      </c>
      <c r="H303">
        <v>295</v>
      </c>
      <c r="I303" s="4">
        <f t="shared" si="30"/>
        <v>12102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26"/>
        <v>16492.545937499999</v>
      </c>
      <c r="O303" s="6">
        <f t="shared" si="27"/>
        <v>16509.542314814815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25"/>
        <v>31.844940867279899</v>
      </c>
      <c r="G304" t="s">
        <v>14</v>
      </c>
      <c r="H304">
        <v>245</v>
      </c>
      <c r="I304" s="4">
        <f t="shared" si="30"/>
        <v>82.149152542372875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26"/>
        <v>17776.504270833335</v>
      </c>
      <c r="O304" s="6">
        <f t="shared" si="27"/>
        <v>17790.542314814815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25"/>
        <v>82.617647058823536</v>
      </c>
      <c r="G305" t="s">
        <v>14</v>
      </c>
      <c r="H305">
        <v>32</v>
      </c>
      <c r="I305" s="4">
        <f t="shared" si="30"/>
        <v>11.465306122448979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26"/>
        <v>16807.545937499999</v>
      </c>
      <c r="O305" s="6">
        <f t="shared" si="27"/>
        <v>16812.583981481483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25"/>
        <v>546.14285714285722</v>
      </c>
      <c r="G306" t="s">
        <v>20</v>
      </c>
      <c r="H306">
        <v>142</v>
      </c>
      <c r="I306" s="4">
        <f t="shared" si="30"/>
        <v>358.40625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26"/>
        <v>17020.504270833335</v>
      </c>
      <c r="O306" s="6">
        <f t="shared" si="27"/>
        <v>17061.542314814815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25"/>
        <v>286.21428571428572</v>
      </c>
      <c r="G307" t="s">
        <v>20</v>
      </c>
      <c r="H307">
        <v>85</v>
      </c>
      <c r="I307" s="4">
        <f t="shared" si="30"/>
        <v>56.436619718309856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26"/>
        <v>16879.504270833335</v>
      </c>
      <c r="O307" s="6">
        <f t="shared" si="27"/>
        <v>16920.542314814815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25"/>
        <v>7.9076923076923071</v>
      </c>
      <c r="G308" t="s">
        <v>14</v>
      </c>
      <c r="H308">
        <v>7</v>
      </c>
      <c r="I308" s="4">
        <f t="shared" si="30"/>
        <v>6.0470588235294116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26"/>
        <v>17361.504270833335</v>
      </c>
      <c r="O308" s="6">
        <f t="shared" si="27"/>
        <v>17364.542314814815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25"/>
        <v>132.13677811550153</v>
      </c>
      <c r="G309" t="s">
        <v>20</v>
      </c>
      <c r="H309">
        <v>659</v>
      </c>
      <c r="I309" s="4">
        <f t="shared" si="30"/>
        <v>6210.4285714285716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26"/>
        <v>15497.504270833333</v>
      </c>
      <c r="O309" s="6">
        <f t="shared" si="27"/>
        <v>15517.542314814815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25"/>
        <v>74.077834179357026</v>
      </c>
      <c r="G310" t="s">
        <v>14</v>
      </c>
      <c r="H310">
        <v>803</v>
      </c>
      <c r="I310" s="4">
        <f t="shared" si="30"/>
        <v>132.86798179059181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26"/>
        <v>15082.504270833333</v>
      </c>
      <c r="O310" s="6">
        <f t="shared" si="27"/>
        <v>15083.542314814815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25"/>
        <v>75.292682926829272</v>
      </c>
      <c r="G311" t="s">
        <v>74</v>
      </c>
      <c r="H311">
        <v>75</v>
      </c>
      <c r="I311" s="4">
        <f t="shared" si="30"/>
        <v>3.8443337484433373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26"/>
        <v>15238.504270833333</v>
      </c>
      <c r="O311" s="6">
        <f t="shared" si="27"/>
        <v>15258.542314814815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25"/>
        <v>20.333333333333332</v>
      </c>
      <c r="G312" t="s">
        <v>14</v>
      </c>
      <c r="H312">
        <v>16</v>
      </c>
      <c r="I312" s="4">
        <f t="shared" si="30"/>
        <v>21.146666666666668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26"/>
        <v>14708.504270833333</v>
      </c>
      <c r="O312" s="6">
        <f t="shared" si="27"/>
        <v>14724.542314814815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25"/>
        <v>203.36507936507937</v>
      </c>
      <c r="G313" t="s">
        <v>20</v>
      </c>
      <c r="H313">
        <v>121</v>
      </c>
      <c r="I313" s="4">
        <f t="shared" si="30"/>
        <v>800.75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26"/>
        <v>15021.545937499999</v>
      </c>
      <c r="O313" s="6">
        <f t="shared" si="27"/>
        <v>15033.583981481481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25"/>
        <v>310.2284263959391</v>
      </c>
      <c r="G314" t="s">
        <v>20</v>
      </c>
      <c r="H314">
        <v>3742</v>
      </c>
      <c r="I314" s="4">
        <f t="shared" si="30"/>
        <v>1515.2479338842975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26"/>
        <v>16003.504270833333</v>
      </c>
      <c r="O314" s="6">
        <f t="shared" si="27"/>
        <v>16010.542314814815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25"/>
        <v>395.31818181818181</v>
      </c>
      <c r="G315" t="s">
        <v>20</v>
      </c>
      <c r="H315">
        <v>223</v>
      </c>
      <c r="I315" s="4">
        <f t="shared" si="30"/>
        <v>2.3241582041688935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26"/>
        <v>15397.545937499999</v>
      </c>
      <c r="O315" s="6">
        <f t="shared" si="27"/>
        <v>15399.583981481481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25"/>
        <v>294.71428571428572</v>
      </c>
      <c r="G316" t="s">
        <v>20</v>
      </c>
      <c r="H316">
        <v>133</v>
      </c>
      <c r="I316" s="4">
        <f t="shared" si="30"/>
        <v>18.502242152466369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26"/>
        <v>17967.504270833335</v>
      </c>
      <c r="O316" s="6">
        <f t="shared" si="27"/>
        <v>17972.542314814815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25"/>
        <v>33.89473684210526</v>
      </c>
      <c r="G317" t="s">
        <v>14</v>
      </c>
      <c r="H317">
        <v>31</v>
      </c>
      <c r="I317" s="4">
        <f t="shared" si="30"/>
        <v>24.210526315789473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26"/>
        <v>16214.504270833333</v>
      </c>
      <c r="O317" s="6">
        <f t="shared" si="27"/>
        <v>16243.542314814815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25"/>
        <v>66.677083333333329</v>
      </c>
      <c r="G318" t="s">
        <v>14</v>
      </c>
      <c r="H318">
        <v>108</v>
      </c>
      <c r="I318" s="4">
        <f t="shared" si="30"/>
        <v>206.48387096774192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26"/>
        <v>18219.545937499999</v>
      </c>
      <c r="O318" s="6">
        <f t="shared" si="27"/>
        <v>18220.583981481483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25"/>
        <v>19.227272727272727</v>
      </c>
      <c r="G319" t="s">
        <v>14</v>
      </c>
      <c r="H319">
        <v>30</v>
      </c>
      <c r="I319" s="4">
        <f t="shared" si="30"/>
        <v>11.75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26"/>
        <v>17300.504270833335</v>
      </c>
      <c r="O319" s="6">
        <f t="shared" si="27"/>
        <v>17313.542314814815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25"/>
        <v>15.842105263157894</v>
      </c>
      <c r="G320" t="s">
        <v>14</v>
      </c>
      <c r="H320">
        <v>17</v>
      </c>
      <c r="I320" s="4">
        <f t="shared" si="30"/>
        <v>30.1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26"/>
        <v>16115.545937499999</v>
      </c>
      <c r="O320" s="6">
        <f t="shared" si="27"/>
        <v>16117.583981481481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25"/>
        <v>38.702380952380956</v>
      </c>
      <c r="G321" t="s">
        <v>74</v>
      </c>
      <c r="H321">
        <v>64</v>
      </c>
      <c r="I321" s="4">
        <f t="shared" si="30"/>
        <v>191.23529411764707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26"/>
        <v>14833.504270833333</v>
      </c>
      <c r="O321" s="6">
        <f t="shared" si="27"/>
        <v>14857.542314814815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25"/>
        <v>9.5876777251184837</v>
      </c>
      <c r="G322" t="s">
        <v>14</v>
      </c>
      <c r="H322">
        <v>80</v>
      </c>
      <c r="I322" s="4">
        <f t="shared" si="30"/>
        <v>126.4375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si="26"/>
        <v>15104.504270833333</v>
      </c>
      <c r="O322" s="6">
        <f t="shared" si="27"/>
        <v>15113.542314814815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31">(E323/D323)*100</f>
        <v>94.144366197183089</v>
      </c>
      <c r="G323" t="s">
        <v>14</v>
      </c>
      <c r="H323">
        <v>2468</v>
      </c>
      <c r="I323" s="4">
        <f t="shared" si="30"/>
        <v>2005.2750000000001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ref="N323:N386" si="32">(L323+DATE(1970,1,1))/86400</f>
        <v>15065.504270833333</v>
      </c>
      <c r="O323" s="6">
        <f t="shared" ref="O323:O386" si="33">(M323+DATE(1979,1,1))/86400</f>
        <v>15073.542314814815</v>
      </c>
      <c r="P323" t="b">
        <v>0</v>
      </c>
      <c r="Q323" t="b">
        <v>0</v>
      </c>
      <c r="R323" t="s">
        <v>100</v>
      </c>
      <c r="S323" t="str">
        <f t="shared" ref="S323:S386" si="34">LEFT(R323,FIND("/",R323) -1)</f>
        <v>film &amp; video</v>
      </c>
      <c r="T323" t="str">
        <f t="shared" ref="T323:T386" si="35">MID(R323, FIND("/", R323) +1, LEN(R323) - FIND("/", R323))</f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31"/>
        <v>166.56234096692114</v>
      </c>
      <c r="G324" t="s">
        <v>20</v>
      </c>
      <c r="H324">
        <v>5168</v>
      </c>
      <c r="I324" s="4">
        <f t="shared" si="30"/>
        <v>79.569286871961097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si="32"/>
        <v>14938.545937499999</v>
      </c>
      <c r="O324" s="6">
        <f t="shared" si="33"/>
        <v>14951.583981481481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31"/>
        <v>24.134831460674157</v>
      </c>
      <c r="G325" t="s">
        <v>14</v>
      </c>
      <c r="H325">
        <v>26</v>
      </c>
      <c r="I325" s="4">
        <f t="shared" si="30"/>
        <v>0.41563467492260064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32"/>
        <v>16156.504270833333</v>
      </c>
      <c r="O325" s="6">
        <f t="shared" si="33"/>
        <v>16158.542314814815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31"/>
        <v>164.05633802816902</v>
      </c>
      <c r="G326" t="s">
        <v>20</v>
      </c>
      <c r="H326">
        <v>307</v>
      </c>
      <c r="I326" s="4">
        <f t="shared" ref="I326:I389" si="36">(E326/H325)</f>
        <v>448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32"/>
        <v>16607.504270833335</v>
      </c>
      <c r="O326" s="6">
        <f t="shared" si="33"/>
        <v>16619.542314814815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31"/>
        <v>90.723076923076931</v>
      </c>
      <c r="G327" t="s">
        <v>14</v>
      </c>
      <c r="H327">
        <v>73</v>
      </c>
      <c r="I327" s="4">
        <f t="shared" si="36"/>
        <v>19.208469055374593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32"/>
        <v>17698.504270833335</v>
      </c>
      <c r="O327" s="6">
        <f t="shared" si="33"/>
        <v>17721.542314814815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31"/>
        <v>46.194444444444443</v>
      </c>
      <c r="G328" t="s">
        <v>14</v>
      </c>
      <c r="H328">
        <v>128</v>
      </c>
      <c r="I328" s="4">
        <f t="shared" si="36"/>
        <v>45.561643835616437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32"/>
        <v>16795.545937499999</v>
      </c>
      <c r="O328" s="6">
        <f t="shared" si="33"/>
        <v>16801.583981481483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31"/>
        <v>38.53846153846154</v>
      </c>
      <c r="G329" t="s">
        <v>14</v>
      </c>
      <c r="H329">
        <v>33</v>
      </c>
      <c r="I329" s="4">
        <f t="shared" si="36"/>
        <v>7.828125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32"/>
        <v>18136.504270833335</v>
      </c>
      <c r="O329" s="6">
        <f t="shared" si="33"/>
        <v>18140.542314814815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31"/>
        <v>133.56231003039514</v>
      </c>
      <c r="G330" t="s">
        <v>20</v>
      </c>
      <c r="H330">
        <v>2441</v>
      </c>
      <c r="I330" s="4">
        <f t="shared" si="36"/>
        <v>3994.7272727272725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32"/>
        <v>17865.545937499999</v>
      </c>
      <c r="O330" s="6">
        <f t="shared" si="33"/>
        <v>17876.583981481483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31"/>
        <v>22.896588486140725</v>
      </c>
      <c r="G331" t="s">
        <v>47</v>
      </c>
      <c r="H331">
        <v>211</v>
      </c>
      <c r="I331" s="4">
        <f t="shared" si="36"/>
        <v>8.7984432609586243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32"/>
        <v>17147.545937499999</v>
      </c>
      <c r="O331" s="6">
        <f t="shared" si="33"/>
        <v>17158.583981481483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31"/>
        <v>184.95548961424333</v>
      </c>
      <c r="G332" t="s">
        <v>20</v>
      </c>
      <c r="H332">
        <v>1385</v>
      </c>
      <c r="I332" s="4">
        <f t="shared" si="36"/>
        <v>295.40284360189571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32"/>
        <v>17508.545937499999</v>
      </c>
      <c r="O332" s="6">
        <f t="shared" si="33"/>
        <v>17509.583981481483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31"/>
        <v>443.72727272727275</v>
      </c>
      <c r="G333" t="s">
        <v>20</v>
      </c>
      <c r="H333">
        <v>190</v>
      </c>
      <c r="I333" s="4">
        <f t="shared" si="36"/>
        <v>10.572563176895306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32"/>
        <v>15327.545937499999</v>
      </c>
      <c r="O333" s="6">
        <f t="shared" si="33"/>
        <v>15328.583981481481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31"/>
        <v>199.9806763285024</v>
      </c>
      <c r="G334" t="s">
        <v>20</v>
      </c>
      <c r="H334">
        <v>470</v>
      </c>
      <c r="I334" s="4">
        <f t="shared" si="36"/>
        <v>217.87368421052631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32"/>
        <v>15792.504270833333</v>
      </c>
      <c r="O334" s="6">
        <f t="shared" si="33"/>
        <v>15793.542314814815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31"/>
        <v>123.95833333333333</v>
      </c>
      <c r="G335" t="s">
        <v>20</v>
      </c>
      <c r="H335">
        <v>253</v>
      </c>
      <c r="I335" s="4">
        <f t="shared" si="36"/>
        <v>25.319148936170212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32"/>
        <v>17855.545937499999</v>
      </c>
      <c r="O335" s="6">
        <f t="shared" si="33"/>
        <v>17883.583981481483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31"/>
        <v>186.61329305135951</v>
      </c>
      <c r="G336" t="s">
        <v>20</v>
      </c>
      <c r="H336">
        <v>1113</v>
      </c>
      <c r="I336" s="4">
        <f t="shared" si="36"/>
        <v>488.29249011857706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32"/>
        <v>17541.545937499999</v>
      </c>
      <c r="O336" s="6">
        <f t="shared" si="33"/>
        <v>17548.583981481483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31"/>
        <v>114.28538550057536</v>
      </c>
      <c r="G337" t="s">
        <v>20</v>
      </c>
      <c r="H337">
        <v>2283</v>
      </c>
      <c r="I337" s="4">
        <f t="shared" si="36"/>
        <v>178.46181491464512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32"/>
        <v>18215.545937499999</v>
      </c>
      <c r="O337" s="6">
        <f t="shared" si="33"/>
        <v>18228.583981481483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31"/>
        <v>97.032531824611041</v>
      </c>
      <c r="G338" t="s">
        <v>14</v>
      </c>
      <c r="H338">
        <v>1072</v>
      </c>
      <c r="I338" s="4">
        <f t="shared" si="36"/>
        <v>30.049058256679807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32"/>
        <v>14958.545937499999</v>
      </c>
      <c r="O338" s="6">
        <f t="shared" si="33"/>
        <v>14959.583981481481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31"/>
        <v>122.81904761904762</v>
      </c>
      <c r="G339" t="s">
        <v>20</v>
      </c>
      <c r="H339">
        <v>1095</v>
      </c>
      <c r="I339" s="4">
        <f t="shared" si="36"/>
        <v>108.26865671641791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32"/>
        <v>18211.545937499999</v>
      </c>
      <c r="O339" s="6">
        <f t="shared" si="33"/>
        <v>18212.583981481483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31"/>
        <v>179.14326647564468</v>
      </c>
      <c r="G340" t="s">
        <v>20</v>
      </c>
      <c r="H340">
        <v>1690</v>
      </c>
      <c r="I340" s="4">
        <f t="shared" si="36"/>
        <v>114.19360730593607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32"/>
        <v>15252.504270833333</v>
      </c>
      <c r="O340" s="6">
        <f t="shared" si="33"/>
        <v>15282.542314814815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31"/>
        <v>79.951577402787962</v>
      </c>
      <c r="G341" t="s">
        <v>74</v>
      </c>
      <c r="H341">
        <v>1297</v>
      </c>
      <c r="I341" s="4">
        <f t="shared" si="36"/>
        <v>64.481656804733731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32"/>
        <v>17380.504270833335</v>
      </c>
      <c r="O341" s="6">
        <f t="shared" si="33"/>
        <v>17394.542314814815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31"/>
        <v>94.242587601078171</v>
      </c>
      <c r="G342" t="s">
        <v>14</v>
      </c>
      <c r="H342">
        <v>393</v>
      </c>
      <c r="I342" s="4">
        <f t="shared" si="36"/>
        <v>26.957594448727832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32"/>
        <v>15320.545937499999</v>
      </c>
      <c r="O342" s="6">
        <f t="shared" si="33"/>
        <v>15321.583981481481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31"/>
        <v>84.669291338582681</v>
      </c>
      <c r="G343" t="s">
        <v>14</v>
      </c>
      <c r="H343">
        <v>1257</v>
      </c>
      <c r="I343" s="4">
        <f t="shared" si="36"/>
        <v>246.25190839694656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32"/>
        <v>16675.504270833335</v>
      </c>
      <c r="O343" s="6">
        <f t="shared" si="33"/>
        <v>16682.542314814815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31"/>
        <v>66.521920668058456</v>
      </c>
      <c r="G344" t="s">
        <v>14</v>
      </c>
      <c r="H344">
        <v>328</v>
      </c>
      <c r="I344" s="4">
        <f t="shared" si="36"/>
        <v>25.349244232299124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32"/>
        <v>15906.504270833333</v>
      </c>
      <c r="O344" s="6">
        <f t="shared" si="33"/>
        <v>15918.542314814815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31"/>
        <v>53.922222222222224</v>
      </c>
      <c r="G345" t="s">
        <v>14</v>
      </c>
      <c r="H345">
        <v>147</v>
      </c>
      <c r="I345" s="4">
        <f t="shared" si="36"/>
        <v>14.795731707317072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32"/>
        <v>16028.545937499999</v>
      </c>
      <c r="O345" s="6">
        <f t="shared" si="33"/>
        <v>16081.583981481481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31"/>
        <v>41.983299595141702</v>
      </c>
      <c r="G346" t="s">
        <v>14</v>
      </c>
      <c r="H346">
        <v>830</v>
      </c>
      <c r="I346" s="4">
        <f t="shared" si="36"/>
        <v>564.34693877551024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32"/>
        <v>17553.545937499999</v>
      </c>
      <c r="O346" s="6">
        <f t="shared" si="33"/>
        <v>17593.583981481483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31"/>
        <v>14.69479695431472</v>
      </c>
      <c r="G347" t="s">
        <v>14</v>
      </c>
      <c r="H347">
        <v>331</v>
      </c>
      <c r="I347" s="4">
        <f t="shared" si="36"/>
        <v>27.902409638554218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32"/>
        <v>16625.504270833335</v>
      </c>
      <c r="O347" s="6">
        <f t="shared" si="33"/>
        <v>16626.542314814815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31"/>
        <v>34.475000000000001</v>
      </c>
      <c r="G348" t="s">
        <v>14</v>
      </c>
      <c r="H348">
        <v>25</v>
      </c>
      <c r="I348" s="4">
        <f t="shared" si="36"/>
        <v>8.332326283987916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32"/>
        <v>17402.504270833335</v>
      </c>
      <c r="O348" s="6">
        <f t="shared" si="33"/>
        <v>17457.542314814815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31"/>
        <v>1400.7777777777778</v>
      </c>
      <c r="G349" t="s">
        <v>20</v>
      </c>
      <c r="H349">
        <v>191</v>
      </c>
      <c r="I349" s="4">
        <f t="shared" si="36"/>
        <v>504.28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32"/>
        <v>16477.545937499999</v>
      </c>
      <c r="O349" s="6">
        <f t="shared" si="33"/>
        <v>16501.583981481483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31"/>
        <v>71.770351758793964</v>
      </c>
      <c r="G350" t="s">
        <v>14</v>
      </c>
      <c r="H350">
        <v>3483</v>
      </c>
      <c r="I350" s="4">
        <f t="shared" si="36"/>
        <v>747.76439790575921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32"/>
        <v>17213.545937499999</v>
      </c>
      <c r="O350" s="6">
        <f t="shared" si="33"/>
        <v>17226.583981481483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31"/>
        <v>53.074115044247783</v>
      </c>
      <c r="G351" t="s">
        <v>14</v>
      </c>
      <c r="H351">
        <v>923</v>
      </c>
      <c r="I351" s="4">
        <f t="shared" si="36"/>
        <v>27.550387596899224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32"/>
        <v>17361.504270833335</v>
      </c>
      <c r="O351" s="6">
        <f t="shared" si="33"/>
        <v>17391.542314814815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31"/>
        <v>5</v>
      </c>
      <c r="G352" t="s">
        <v>14</v>
      </c>
      <c r="H352">
        <v>1</v>
      </c>
      <c r="I352" s="4">
        <f t="shared" si="36"/>
        <v>5.4171180931744311E-3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32"/>
        <v>16575.504270833335</v>
      </c>
      <c r="O352" s="6">
        <f t="shared" si="33"/>
        <v>16593.542314814815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31"/>
        <v>127.70715249662618</v>
      </c>
      <c r="G353" t="s">
        <v>20</v>
      </c>
      <c r="H353">
        <v>2013</v>
      </c>
      <c r="I353" s="4">
        <f t="shared" si="36"/>
        <v>94631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32"/>
        <v>16671.504270833335</v>
      </c>
      <c r="O353" s="6">
        <f t="shared" si="33"/>
        <v>16685.542314814815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31"/>
        <v>34.892857142857139</v>
      </c>
      <c r="G354" t="s">
        <v>14</v>
      </c>
      <c r="H354">
        <v>33</v>
      </c>
      <c r="I354" s="4">
        <f t="shared" si="36"/>
        <v>0.48534525583705912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32"/>
        <v>16746.545937499999</v>
      </c>
      <c r="O354" s="6">
        <f t="shared" si="33"/>
        <v>16754.583981481483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31"/>
        <v>410.59821428571428</v>
      </c>
      <c r="G355" t="s">
        <v>20</v>
      </c>
      <c r="H355">
        <v>1703</v>
      </c>
      <c r="I355" s="4">
        <f t="shared" si="36"/>
        <v>4180.636363636364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32"/>
        <v>18082.504270833335</v>
      </c>
      <c r="O355" s="6">
        <f t="shared" si="33"/>
        <v>18083.542314814815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31"/>
        <v>123.73770491803278</v>
      </c>
      <c r="G356" t="s">
        <v>20</v>
      </c>
      <c r="H356">
        <v>80</v>
      </c>
      <c r="I356" s="4">
        <f t="shared" si="36"/>
        <v>4.4321785085143866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32"/>
        <v>15951.504270833333</v>
      </c>
      <c r="O356" s="6">
        <f t="shared" si="33"/>
        <v>15958.542314814815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31"/>
        <v>58.973684210526315</v>
      </c>
      <c r="G357" t="s">
        <v>47</v>
      </c>
      <c r="H357">
        <v>86</v>
      </c>
      <c r="I357" s="4">
        <f t="shared" si="36"/>
        <v>28.012499999999999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32"/>
        <v>17188.545937499999</v>
      </c>
      <c r="O357" s="6">
        <f t="shared" si="33"/>
        <v>17228.583981481483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31"/>
        <v>36.892473118279568</v>
      </c>
      <c r="G358" t="s">
        <v>14</v>
      </c>
      <c r="H358">
        <v>40</v>
      </c>
      <c r="I358" s="4">
        <f t="shared" si="36"/>
        <v>39.895348837209305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32"/>
        <v>15353.545937499999</v>
      </c>
      <c r="O358" s="6">
        <f t="shared" si="33"/>
        <v>15362.583981481481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31"/>
        <v>184.91304347826087</v>
      </c>
      <c r="G359" t="s">
        <v>20</v>
      </c>
      <c r="H359">
        <v>41</v>
      </c>
      <c r="I359" s="4">
        <f t="shared" si="36"/>
        <v>106.325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32"/>
        <v>16681.504270833335</v>
      </c>
      <c r="O359" s="6">
        <f t="shared" si="33"/>
        <v>16706.542314814815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31"/>
        <v>11.814432989690722</v>
      </c>
      <c r="G360" t="s">
        <v>14</v>
      </c>
      <c r="H360">
        <v>23</v>
      </c>
      <c r="I360" s="4">
        <f t="shared" si="36"/>
        <v>27.951219512195124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32"/>
        <v>17753.504270833335</v>
      </c>
      <c r="O360" s="6">
        <f t="shared" si="33"/>
        <v>17756.542314814815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31"/>
        <v>298.7</v>
      </c>
      <c r="G361" t="s">
        <v>20</v>
      </c>
      <c r="H361">
        <v>187</v>
      </c>
      <c r="I361" s="4">
        <f t="shared" si="36"/>
        <v>519.47826086956525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32"/>
        <v>15213.504270833333</v>
      </c>
      <c r="O361" s="6">
        <f t="shared" si="33"/>
        <v>15220.542314814815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31"/>
        <v>226.35175879396985</v>
      </c>
      <c r="G362" t="s">
        <v>20</v>
      </c>
      <c r="H362">
        <v>2875</v>
      </c>
      <c r="I362" s="4">
        <f t="shared" si="36"/>
        <v>722.63101604278074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32"/>
        <v>14975.545937499999</v>
      </c>
      <c r="O362" s="6">
        <f t="shared" si="33"/>
        <v>14989.583981481481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31"/>
        <v>173.56363636363636</v>
      </c>
      <c r="G363" t="s">
        <v>20</v>
      </c>
      <c r="H363">
        <v>88</v>
      </c>
      <c r="I363" s="4">
        <f t="shared" si="36"/>
        <v>3.3203478260869566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32"/>
        <v>17446.504270833335</v>
      </c>
      <c r="O363" s="6">
        <f t="shared" si="33"/>
        <v>17470.542314814815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31"/>
        <v>371.75675675675677</v>
      </c>
      <c r="G364" t="s">
        <v>20</v>
      </c>
      <c r="H364">
        <v>191</v>
      </c>
      <c r="I364" s="4">
        <f t="shared" si="36"/>
        <v>156.30681818181819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32"/>
        <v>15001.545937499999</v>
      </c>
      <c r="O364" s="6">
        <f t="shared" si="33"/>
        <v>15039.583981481481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31"/>
        <v>160.19230769230771</v>
      </c>
      <c r="G365" t="s">
        <v>20</v>
      </c>
      <c r="H365">
        <v>139</v>
      </c>
      <c r="I365" s="4">
        <f t="shared" si="36"/>
        <v>43.612565445026178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32"/>
        <v>15335.545937499999</v>
      </c>
      <c r="O365" s="6">
        <f t="shared" si="33"/>
        <v>15336.583981481481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31"/>
        <v>1616.3333333333335</v>
      </c>
      <c r="G366" t="s">
        <v>20</v>
      </c>
      <c r="H366">
        <v>186</v>
      </c>
      <c r="I366" s="4">
        <f t="shared" si="36"/>
        <v>104.65467625899281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32"/>
        <v>17595.545937499999</v>
      </c>
      <c r="O366" s="6">
        <f t="shared" si="33"/>
        <v>17625.542314814815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31"/>
        <v>733.4375</v>
      </c>
      <c r="G367" t="s">
        <v>20</v>
      </c>
      <c r="H367">
        <v>112</v>
      </c>
      <c r="I367" s="4">
        <f t="shared" si="36"/>
        <v>63.091397849462368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32"/>
        <v>17164.545937499999</v>
      </c>
      <c r="O367" s="6">
        <f t="shared" si="33"/>
        <v>17191.583981481483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31"/>
        <v>592.11111111111109</v>
      </c>
      <c r="G368" t="s">
        <v>20</v>
      </c>
      <c r="H368">
        <v>101</v>
      </c>
      <c r="I368" s="4">
        <f t="shared" si="36"/>
        <v>95.160714285714292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32"/>
        <v>14977.545937499999</v>
      </c>
      <c r="O368" s="6">
        <f t="shared" si="33"/>
        <v>14978.583981481481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31"/>
        <v>18.888888888888889</v>
      </c>
      <c r="G369" t="s">
        <v>14</v>
      </c>
      <c r="H369">
        <v>75</v>
      </c>
      <c r="I369" s="4">
        <f t="shared" si="36"/>
        <v>18.514851485148515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32"/>
        <v>16361.504270833333</v>
      </c>
      <c r="O369" s="6">
        <f t="shared" si="33"/>
        <v>16385.583981481483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31"/>
        <v>276.80769230769232</v>
      </c>
      <c r="G370" t="s">
        <v>20</v>
      </c>
      <c r="H370">
        <v>206</v>
      </c>
      <c r="I370" s="4">
        <f t="shared" si="36"/>
        <v>191.92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32"/>
        <v>14895.504270833333</v>
      </c>
      <c r="O370" s="6">
        <f t="shared" si="33"/>
        <v>14918.542314814815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31"/>
        <v>273.01851851851848</v>
      </c>
      <c r="G371" t="s">
        <v>20</v>
      </c>
      <c r="H371">
        <v>154</v>
      </c>
      <c r="I371" s="4">
        <f t="shared" si="36"/>
        <v>71.567961165048544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32"/>
        <v>15739.545937499999</v>
      </c>
      <c r="O371" s="6">
        <f t="shared" si="33"/>
        <v>15778.542314814815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31"/>
        <v>159.36331255565449</v>
      </c>
      <c r="G372" t="s">
        <v>20</v>
      </c>
      <c r="H372">
        <v>5966</v>
      </c>
      <c r="I372" s="4">
        <f t="shared" si="36"/>
        <v>1162.1103896103896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32"/>
        <v>18001.504270833335</v>
      </c>
      <c r="O372" s="6">
        <f t="shared" si="33"/>
        <v>18007.542314814815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31"/>
        <v>67.869978858350947</v>
      </c>
      <c r="G373" t="s">
        <v>14</v>
      </c>
      <c r="H373">
        <v>2176</v>
      </c>
      <c r="I373" s="4">
        <f t="shared" si="36"/>
        <v>21.523633925578277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32"/>
        <v>16474.545937499999</v>
      </c>
      <c r="O373" s="6">
        <f t="shared" si="33"/>
        <v>16525.542314814815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31"/>
        <v>1591.5555555555554</v>
      </c>
      <c r="G374" t="s">
        <v>20</v>
      </c>
      <c r="H374">
        <v>169</v>
      </c>
      <c r="I374" s="4">
        <f t="shared" si="36"/>
        <v>6.5827205882352944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32"/>
        <v>16443.545937499999</v>
      </c>
      <c r="O374" s="6">
        <f t="shared" si="33"/>
        <v>16463.583981481483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31"/>
        <v>730.18222222222221</v>
      </c>
      <c r="G375" t="s">
        <v>20</v>
      </c>
      <c r="H375">
        <v>2106</v>
      </c>
      <c r="I375" s="4">
        <f t="shared" si="36"/>
        <v>972.13609467455626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32"/>
        <v>17395.504270833335</v>
      </c>
      <c r="O375" s="6">
        <f t="shared" si="33"/>
        <v>17403.542314814815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31"/>
        <v>13.185782556750297</v>
      </c>
      <c r="G376" t="s">
        <v>14</v>
      </c>
      <c r="H376">
        <v>441</v>
      </c>
      <c r="I376" s="4">
        <f t="shared" si="36"/>
        <v>10.481006647673315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32"/>
        <v>17907.545937499999</v>
      </c>
      <c r="O376" s="6">
        <f t="shared" si="33"/>
        <v>17912.583981481483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31"/>
        <v>54.777777777777779</v>
      </c>
      <c r="G377" t="s">
        <v>14</v>
      </c>
      <c r="H377">
        <v>25</v>
      </c>
      <c r="I377" s="4">
        <f t="shared" si="36"/>
        <v>3.3537414965986394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32"/>
        <v>16724.504270833335</v>
      </c>
      <c r="O377" s="6">
        <f t="shared" si="33"/>
        <v>16781.583981481483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31"/>
        <v>361.02941176470591</v>
      </c>
      <c r="G378" t="s">
        <v>20</v>
      </c>
      <c r="H378">
        <v>131</v>
      </c>
      <c r="I378" s="4">
        <f t="shared" si="36"/>
        <v>491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32"/>
        <v>16257.504270833333</v>
      </c>
      <c r="O378" s="6">
        <f t="shared" si="33"/>
        <v>16263.542314814815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31"/>
        <v>10.257545271629779</v>
      </c>
      <c r="G379" t="s">
        <v>14</v>
      </c>
      <c r="H379">
        <v>127</v>
      </c>
      <c r="I379" s="4">
        <f t="shared" si="36"/>
        <v>38.916030534351144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32"/>
        <v>18191.504270833335</v>
      </c>
      <c r="O379" s="6">
        <f t="shared" si="33"/>
        <v>18205.583981481483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31"/>
        <v>13.962962962962964</v>
      </c>
      <c r="G380" t="s">
        <v>14</v>
      </c>
      <c r="H380">
        <v>355</v>
      </c>
      <c r="I380" s="4">
        <f t="shared" si="36"/>
        <v>195.92125984251967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32"/>
        <v>17672.504270833335</v>
      </c>
      <c r="O380" s="6">
        <f t="shared" si="33"/>
        <v>17710.542314814815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31"/>
        <v>40.444444444444443</v>
      </c>
      <c r="G381" t="s">
        <v>14</v>
      </c>
      <c r="H381">
        <v>44</v>
      </c>
      <c r="I381" s="4">
        <f t="shared" si="36"/>
        <v>8.2028169014084504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32"/>
        <v>15274.504270833333</v>
      </c>
      <c r="O381" s="6">
        <f t="shared" si="33"/>
        <v>15288.583981481481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31"/>
        <v>160.32</v>
      </c>
      <c r="G382" t="s">
        <v>20</v>
      </c>
      <c r="H382">
        <v>84</v>
      </c>
      <c r="I382" s="4">
        <f t="shared" si="36"/>
        <v>91.090909090909093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32"/>
        <v>15879.504270833333</v>
      </c>
      <c r="O382" s="6">
        <f t="shared" si="33"/>
        <v>15884.542314814815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31"/>
        <v>183.9433962264151</v>
      </c>
      <c r="G383" t="s">
        <v>20</v>
      </c>
      <c r="H383">
        <v>155</v>
      </c>
      <c r="I383" s="4">
        <f t="shared" si="36"/>
        <v>116.05952380952381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32"/>
        <v>16594.504270833335</v>
      </c>
      <c r="O383" s="6">
        <f t="shared" si="33"/>
        <v>16640.542314814815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31"/>
        <v>63.769230769230766</v>
      </c>
      <c r="G384" t="s">
        <v>14</v>
      </c>
      <c r="H384">
        <v>67</v>
      </c>
      <c r="I384" s="4">
        <f t="shared" si="36"/>
        <v>37.438709677419354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32"/>
        <v>17455.504270833335</v>
      </c>
      <c r="O384" s="6">
        <f t="shared" si="33"/>
        <v>17474.542314814815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31"/>
        <v>225.38095238095238</v>
      </c>
      <c r="G385" t="s">
        <v>20</v>
      </c>
      <c r="H385">
        <v>189</v>
      </c>
      <c r="I385" s="4">
        <f t="shared" si="36"/>
        <v>211.92537313432837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32"/>
        <v>17940.545937499999</v>
      </c>
      <c r="O385" s="6">
        <f t="shared" si="33"/>
        <v>17946.583981481483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31"/>
        <v>172.00961538461539</v>
      </c>
      <c r="G386" t="s">
        <v>20</v>
      </c>
      <c r="H386">
        <v>4799</v>
      </c>
      <c r="I386" s="4">
        <f t="shared" si="36"/>
        <v>1041.1587301587301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si="32"/>
        <v>17207.545937499999</v>
      </c>
      <c r="O386" s="6">
        <f t="shared" si="33"/>
        <v>17234.583981481483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37">(E387/D387)*100</f>
        <v>146.16709511568124</v>
      </c>
      <c r="G387" t="s">
        <v>20</v>
      </c>
      <c r="H387">
        <v>1137</v>
      </c>
      <c r="I387" s="4">
        <f t="shared" si="36"/>
        <v>11.848093352781829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ref="N387:N450" si="38">(L387+DATE(1970,1,1))/86400</f>
        <v>17984.504270833335</v>
      </c>
      <c r="O387" s="6">
        <f t="shared" ref="O387:O450" si="39">(M387+DATE(1979,1,1))/86400</f>
        <v>18016.542314814815</v>
      </c>
      <c r="P387" t="b">
        <v>0</v>
      </c>
      <c r="Q387" t="b">
        <v>0</v>
      </c>
      <c r="R387" t="s">
        <v>68</v>
      </c>
      <c r="S387" t="str">
        <f t="shared" ref="S387:S450" si="40">LEFT(R387,FIND("/",R387) -1)</f>
        <v>publishing</v>
      </c>
      <c r="T387" t="str">
        <f t="shared" ref="T387:T450" si="41">MID(R387, FIND("/", R387) +1, LEN(R387) - FIND("/", R387))</f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37"/>
        <v>76.42361623616236</v>
      </c>
      <c r="G388" t="s">
        <v>14</v>
      </c>
      <c r="H388">
        <v>1068</v>
      </c>
      <c r="I388" s="4">
        <f t="shared" si="36"/>
        <v>91.076517150395773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si="38"/>
        <v>14786.504270833333</v>
      </c>
      <c r="O388" s="6">
        <f t="shared" si="39"/>
        <v>14798.542314814815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37"/>
        <v>39.261467889908261</v>
      </c>
      <c r="G389" t="s">
        <v>14</v>
      </c>
      <c r="H389">
        <v>424</v>
      </c>
      <c r="I389" s="4">
        <f t="shared" si="36"/>
        <v>40.070224719101127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38"/>
        <v>15503.504270833333</v>
      </c>
      <c r="O389" s="6">
        <f t="shared" si="39"/>
        <v>15508.542314814815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37"/>
        <v>11.270034843205574</v>
      </c>
      <c r="G390" t="s">
        <v>74</v>
      </c>
      <c r="H390">
        <v>145</v>
      </c>
      <c r="I390" s="4">
        <f t="shared" ref="I390:I453" si="42">(E390/H389)</f>
        <v>30.514150943396228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38"/>
        <v>15343.545937499999</v>
      </c>
      <c r="O390" s="6">
        <f t="shared" si="39"/>
        <v>15345.583981481481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37"/>
        <v>122.11084337349398</v>
      </c>
      <c r="G391" t="s">
        <v>20</v>
      </c>
      <c r="H391">
        <v>1152</v>
      </c>
      <c r="I391" s="4">
        <f t="shared" si="42"/>
        <v>698.97931034482758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38"/>
        <v>14910.504270833333</v>
      </c>
      <c r="O391" s="6">
        <f t="shared" si="39"/>
        <v>14937.583981481481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37"/>
        <v>186.54166666666669</v>
      </c>
      <c r="G392" t="s">
        <v>20</v>
      </c>
      <c r="H392">
        <v>50</v>
      </c>
      <c r="I392" s="4">
        <f t="shared" si="42"/>
        <v>3.8862847222222223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38"/>
        <v>15961.504270833333</v>
      </c>
      <c r="O392" s="6">
        <f t="shared" si="39"/>
        <v>15976.542314814815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37"/>
        <v>7.2731788079470201</v>
      </c>
      <c r="G393" t="s">
        <v>14</v>
      </c>
      <c r="H393">
        <v>151</v>
      </c>
      <c r="I393" s="4">
        <f t="shared" si="42"/>
        <v>87.86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38"/>
        <v>16084.545937499999</v>
      </c>
      <c r="O393" s="6">
        <f t="shared" si="39"/>
        <v>16086.583981481481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37"/>
        <v>65.642371234207957</v>
      </c>
      <c r="G394" t="s">
        <v>14</v>
      </c>
      <c r="H394">
        <v>1608</v>
      </c>
      <c r="I394" s="4">
        <f t="shared" si="42"/>
        <v>447.3245033112583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38"/>
        <v>14980.545937499999</v>
      </c>
      <c r="O394" s="6">
        <f t="shared" si="39"/>
        <v>14982.583981481481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37"/>
        <v>228.96178343949046</v>
      </c>
      <c r="G395" t="s">
        <v>20</v>
      </c>
      <c r="H395">
        <v>3059</v>
      </c>
      <c r="I395" s="4">
        <f t="shared" si="42"/>
        <v>89.420398009950247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38"/>
        <v>17364.504270833335</v>
      </c>
      <c r="O395" s="6">
        <f t="shared" si="39"/>
        <v>17365.542314814815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37"/>
        <v>469.37499999999994</v>
      </c>
      <c r="G396" t="s">
        <v>20</v>
      </c>
      <c r="H396">
        <v>34</v>
      </c>
      <c r="I396" s="4">
        <f t="shared" si="42"/>
        <v>1.2275253350768225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38"/>
        <v>15915.504270833333</v>
      </c>
      <c r="O396" s="6">
        <f t="shared" si="39"/>
        <v>15925.542314814815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37"/>
        <v>130.11267605633802</v>
      </c>
      <c r="G397" t="s">
        <v>20</v>
      </c>
      <c r="H397">
        <v>220</v>
      </c>
      <c r="I397" s="4">
        <f t="shared" si="42"/>
        <v>271.70588235294116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38"/>
        <v>15316.545937499999</v>
      </c>
      <c r="O397" s="6">
        <f t="shared" si="39"/>
        <v>15317.583981481481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37"/>
        <v>167.05422993492408</v>
      </c>
      <c r="G398" t="s">
        <v>20</v>
      </c>
      <c r="H398">
        <v>1604</v>
      </c>
      <c r="I398" s="4">
        <f t="shared" si="42"/>
        <v>350.05454545454546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38"/>
        <v>17809.504270833335</v>
      </c>
      <c r="O398" s="6">
        <f t="shared" si="39"/>
        <v>17817.542314814815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37"/>
        <v>173.8641975308642</v>
      </c>
      <c r="G399" t="s">
        <v>20</v>
      </c>
      <c r="H399">
        <v>454</v>
      </c>
      <c r="I399" s="4">
        <f t="shared" si="42"/>
        <v>8.7799251870324184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38"/>
        <v>15848.504270833333</v>
      </c>
      <c r="O399" s="6">
        <f t="shared" si="39"/>
        <v>15854.542314814815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37"/>
        <v>717.76470588235293</v>
      </c>
      <c r="G400" t="s">
        <v>20</v>
      </c>
      <c r="H400">
        <v>123</v>
      </c>
      <c r="I400" s="4">
        <f t="shared" si="42"/>
        <v>26.876651982378856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38"/>
        <v>17659.504270833335</v>
      </c>
      <c r="O400" s="6">
        <f t="shared" si="39"/>
        <v>17661.542314814815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37"/>
        <v>63.850976361767728</v>
      </c>
      <c r="G401" t="s">
        <v>14</v>
      </c>
      <c r="H401">
        <v>941</v>
      </c>
      <c r="I401" s="4">
        <f t="shared" si="42"/>
        <v>505.09756097560978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38"/>
        <v>15007.545937499999</v>
      </c>
      <c r="O401" s="6">
        <f t="shared" si="39"/>
        <v>15014.583981481481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37"/>
        <v>2</v>
      </c>
      <c r="G402" t="s">
        <v>14</v>
      </c>
      <c r="H402">
        <v>1</v>
      </c>
      <c r="I402" s="4">
        <f t="shared" si="42"/>
        <v>2.1253985122210413E-3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38"/>
        <v>15933.504270833333</v>
      </c>
      <c r="O402" s="6">
        <f t="shared" si="39"/>
        <v>15955.542314814815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37"/>
        <v>1530.2222222222222</v>
      </c>
      <c r="G403" t="s">
        <v>20</v>
      </c>
      <c r="H403">
        <v>299</v>
      </c>
      <c r="I403" s="4">
        <f t="shared" si="42"/>
        <v>13772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38"/>
        <v>18196.504270833335</v>
      </c>
      <c r="O403" s="6">
        <f t="shared" si="39"/>
        <v>18196.542314814815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37"/>
        <v>40.356164383561641</v>
      </c>
      <c r="G404" t="s">
        <v>14</v>
      </c>
      <c r="H404">
        <v>40</v>
      </c>
      <c r="I404" s="4">
        <f t="shared" si="42"/>
        <v>9.8528428093645477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38"/>
        <v>15345.545937499999</v>
      </c>
      <c r="O404" s="6">
        <f t="shared" si="39"/>
        <v>15392.583981481481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37"/>
        <v>86.220633299284984</v>
      </c>
      <c r="G405" t="s">
        <v>14</v>
      </c>
      <c r="H405">
        <v>3015</v>
      </c>
      <c r="I405" s="4">
        <f t="shared" si="42"/>
        <v>4220.5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38"/>
        <v>14741.504270833333</v>
      </c>
      <c r="O405" s="6">
        <f t="shared" si="39"/>
        <v>14777.542314814815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37"/>
        <v>315.58486707566465</v>
      </c>
      <c r="G406" t="s">
        <v>20</v>
      </c>
      <c r="H406">
        <v>2237</v>
      </c>
      <c r="I406" s="4">
        <f t="shared" si="42"/>
        <v>51.184411276948587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38"/>
        <v>17484.545937499999</v>
      </c>
      <c r="O406" s="6">
        <f t="shared" si="39"/>
        <v>17487.583981481483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37"/>
        <v>89.618243243243242</v>
      </c>
      <c r="G407" t="s">
        <v>14</v>
      </c>
      <c r="H407">
        <v>435</v>
      </c>
      <c r="I407" s="4">
        <f t="shared" si="42"/>
        <v>11.858292355833706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38"/>
        <v>17686.504270833335</v>
      </c>
      <c r="O407" s="6">
        <f t="shared" si="39"/>
        <v>17736.542314814815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37"/>
        <v>182.14503816793894</v>
      </c>
      <c r="G408" t="s">
        <v>20</v>
      </c>
      <c r="H408">
        <v>645</v>
      </c>
      <c r="I408" s="4">
        <f t="shared" si="42"/>
        <v>164.55862068965519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38"/>
        <v>15735.545937499999</v>
      </c>
      <c r="O408" s="6">
        <f t="shared" si="39"/>
        <v>15747.583981481481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37"/>
        <v>355.88235294117646</v>
      </c>
      <c r="G409" t="s">
        <v>20</v>
      </c>
      <c r="H409">
        <v>484</v>
      </c>
      <c r="I409" s="4">
        <f t="shared" si="42"/>
        <v>18.759689922480622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38"/>
        <v>18182.504270833335</v>
      </c>
      <c r="O409" s="6">
        <f t="shared" si="39"/>
        <v>18189.542314814815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37"/>
        <v>131.83695652173913</v>
      </c>
      <c r="G410" t="s">
        <v>20</v>
      </c>
      <c r="H410">
        <v>154</v>
      </c>
      <c r="I410" s="4">
        <f t="shared" si="42"/>
        <v>25.059917355371901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38"/>
        <v>16972.504270833335</v>
      </c>
      <c r="O410" s="6">
        <f t="shared" si="39"/>
        <v>16992.542314814815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37"/>
        <v>46.315634218289084</v>
      </c>
      <c r="G411" t="s">
        <v>14</v>
      </c>
      <c r="H411">
        <v>714</v>
      </c>
      <c r="I411" s="4">
        <f t="shared" si="42"/>
        <v>407.81818181818181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38"/>
        <v>17274.504270833335</v>
      </c>
      <c r="O411" s="6">
        <f t="shared" si="39"/>
        <v>17278.542314814815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37"/>
        <v>36.132726089785294</v>
      </c>
      <c r="G412" t="s">
        <v>47</v>
      </c>
      <c r="H412">
        <v>1111</v>
      </c>
      <c r="I412" s="4">
        <f t="shared" si="42"/>
        <v>77.78151260504201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38"/>
        <v>16553.504270833335</v>
      </c>
      <c r="O412" s="6">
        <f t="shared" si="39"/>
        <v>16553.542314814815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37"/>
        <v>104.62820512820512</v>
      </c>
      <c r="G413" t="s">
        <v>20</v>
      </c>
      <c r="H413">
        <v>82</v>
      </c>
      <c r="I413" s="4">
        <f t="shared" si="42"/>
        <v>7.345634563456346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38"/>
        <v>17315.504270833335</v>
      </c>
      <c r="O413" s="6">
        <f t="shared" si="39"/>
        <v>17317.542314814815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37"/>
        <v>668.85714285714289</v>
      </c>
      <c r="G414" t="s">
        <v>20</v>
      </c>
      <c r="H414">
        <v>134</v>
      </c>
      <c r="I414" s="4">
        <f t="shared" si="42"/>
        <v>171.29268292682926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38"/>
        <v>16073.545937499999</v>
      </c>
      <c r="O414" s="6">
        <f t="shared" si="39"/>
        <v>16083.583981481481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37"/>
        <v>62.072823218997364</v>
      </c>
      <c r="G415" t="s">
        <v>47</v>
      </c>
      <c r="H415">
        <v>1089</v>
      </c>
      <c r="I415" s="4">
        <f t="shared" si="42"/>
        <v>877.82089552238801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38"/>
        <v>17862.545937499999</v>
      </c>
      <c r="O415" s="6">
        <f t="shared" si="39"/>
        <v>17889.583981481483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37"/>
        <v>84.699787460148784</v>
      </c>
      <c r="G416" t="s">
        <v>14</v>
      </c>
      <c r="H416">
        <v>5497</v>
      </c>
      <c r="I416" s="4">
        <f t="shared" si="42"/>
        <v>146.37741046831957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38"/>
        <v>14719.504270833333</v>
      </c>
      <c r="O416" s="6">
        <f t="shared" si="39"/>
        <v>14727.542314814815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37"/>
        <v>11.059030837004405</v>
      </c>
      <c r="G417" t="s">
        <v>14</v>
      </c>
      <c r="H417">
        <v>418</v>
      </c>
      <c r="I417" s="4">
        <f t="shared" si="42"/>
        <v>2.2834273239949061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38"/>
        <v>15352.545937499999</v>
      </c>
      <c r="O417" s="6">
        <f t="shared" si="39"/>
        <v>15369.583981481481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37"/>
        <v>43.838781575037146</v>
      </c>
      <c r="G418" t="s">
        <v>14</v>
      </c>
      <c r="H418">
        <v>1439</v>
      </c>
      <c r="I418" s="4">
        <f t="shared" si="42"/>
        <v>141.16507177033492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38"/>
        <v>14991.545937499999</v>
      </c>
      <c r="O418" s="6">
        <f t="shared" si="39"/>
        <v>15000.583981481481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37"/>
        <v>55.470588235294116</v>
      </c>
      <c r="G419" t="s">
        <v>14</v>
      </c>
      <c r="H419">
        <v>15</v>
      </c>
      <c r="I419" s="4">
        <f t="shared" si="42"/>
        <v>0.655316191799861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38"/>
        <v>17838.504270833335</v>
      </c>
      <c r="O419" s="6">
        <f t="shared" si="39"/>
        <v>17862.583981481483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37"/>
        <v>57.399511301160658</v>
      </c>
      <c r="G420" t="s">
        <v>14</v>
      </c>
      <c r="H420">
        <v>1999</v>
      </c>
      <c r="I420" s="4">
        <f t="shared" si="42"/>
        <v>6264.2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38"/>
        <v>15466.504270833333</v>
      </c>
      <c r="O420" s="6">
        <f t="shared" si="39"/>
        <v>15467.542314814815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37"/>
        <v>123.43497363796135</v>
      </c>
      <c r="G421" t="s">
        <v>20</v>
      </c>
      <c r="H421">
        <v>5203</v>
      </c>
      <c r="I421" s="4">
        <f t="shared" si="42"/>
        <v>70.269634817408701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38"/>
        <v>15330.545937499999</v>
      </c>
      <c r="O421" s="6">
        <f t="shared" si="39"/>
        <v>15336.583981481481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37"/>
        <v>128.46</v>
      </c>
      <c r="G422" t="s">
        <v>20</v>
      </c>
      <c r="H422">
        <v>94</v>
      </c>
      <c r="I422" s="4">
        <f t="shared" si="42"/>
        <v>1.2344801076302134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38"/>
        <v>17342.504270833335</v>
      </c>
      <c r="O422" s="6">
        <f t="shared" si="39"/>
        <v>17356.542314814815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37"/>
        <v>63.989361702127653</v>
      </c>
      <c r="G423" t="s">
        <v>14</v>
      </c>
      <c r="H423">
        <v>118</v>
      </c>
      <c r="I423" s="4">
        <f t="shared" si="42"/>
        <v>63.98936170212766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38"/>
        <v>17346.504270833335</v>
      </c>
      <c r="O423" s="6">
        <f t="shared" si="39"/>
        <v>17376.542314814815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37"/>
        <v>127.29885057471265</v>
      </c>
      <c r="G424" t="s">
        <v>20</v>
      </c>
      <c r="H424">
        <v>205</v>
      </c>
      <c r="I424" s="4">
        <f t="shared" si="42"/>
        <v>93.855932203389827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38"/>
        <v>14716.504270833333</v>
      </c>
      <c r="O424" s="6">
        <f t="shared" si="39"/>
        <v>14736.542314814815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37"/>
        <v>10.638024357239512</v>
      </c>
      <c r="G425" t="s">
        <v>14</v>
      </c>
      <c r="H425">
        <v>162</v>
      </c>
      <c r="I425" s="4">
        <f t="shared" si="42"/>
        <v>76.697560975609761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38"/>
        <v>15239.504270833333</v>
      </c>
      <c r="O425" s="6">
        <f t="shared" si="39"/>
        <v>15241.542314814815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37"/>
        <v>40.470588235294116</v>
      </c>
      <c r="G426" t="s">
        <v>14</v>
      </c>
      <c r="H426">
        <v>83</v>
      </c>
      <c r="I426" s="4">
        <f t="shared" si="42"/>
        <v>12.74074074074074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38"/>
        <v>17639.504270833335</v>
      </c>
      <c r="O426" s="6">
        <f t="shared" si="39"/>
        <v>17645.542314814815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37"/>
        <v>287.66666666666663</v>
      </c>
      <c r="G427" t="s">
        <v>20</v>
      </c>
      <c r="H427">
        <v>92</v>
      </c>
      <c r="I427" s="4">
        <f t="shared" si="42"/>
        <v>93.578313253012041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38"/>
        <v>16644.504270833335</v>
      </c>
      <c r="O427" s="6">
        <f t="shared" si="39"/>
        <v>16650.542314814815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37"/>
        <v>572.94444444444446</v>
      </c>
      <c r="G428" t="s">
        <v>20</v>
      </c>
      <c r="H428">
        <v>219</v>
      </c>
      <c r="I428" s="4">
        <f t="shared" si="42"/>
        <v>112.09782608695652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38"/>
        <v>15763.545937499999</v>
      </c>
      <c r="O428" s="6">
        <f t="shared" si="39"/>
        <v>15770.583981481481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37"/>
        <v>112.90429799426933</v>
      </c>
      <c r="G429" t="s">
        <v>20</v>
      </c>
      <c r="H429">
        <v>2526</v>
      </c>
      <c r="I429" s="4">
        <f t="shared" si="42"/>
        <v>899.6255707762557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38"/>
        <v>16326.504270833333</v>
      </c>
      <c r="O429" s="6">
        <f t="shared" si="39"/>
        <v>16358.542314814815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37"/>
        <v>46.387573964497044</v>
      </c>
      <c r="G430" t="s">
        <v>14</v>
      </c>
      <c r="H430">
        <v>747</v>
      </c>
      <c r="I430" s="4">
        <f t="shared" si="42"/>
        <v>18.621140142517813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38"/>
        <v>15016.545937499999</v>
      </c>
      <c r="O430" s="6">
        <f t="shared" si="39"/>
        <v>15023.583981481481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37"/>
        <v>90.675916230366497</v>
      </c>
      <c r="G431" t="s">
        <v>74</v>
      </c>
      <c r="H431">
        <v>2138</v>
      </c>
      <c r="I431" s="4">
        <f t="shared" si="42"/>
        <v>231.84872824631861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38"/>
        <v>16111.545937499999</v>
      </c>
      <c r="O431" s="6">
        <f t="shared" si="39"/>
        <v>16139.542314814815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37"/>
        <v>67.740740740740748</v>
      </c>
      <c r="G432" t="s">
        <v>14</v>
      </c>
      <c r="H432">
        <v>84</v>
      </c>
      <c r="I432" s="4">
        <f t="shared" si="42"/>
        <v>2.5664172123479889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38"/>
        <v>18168.504270833335</v>
      </c>
      <c r="O432" s="6">
        <f t="shared" si="39"/>
        <v>18202.542314814815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37"/>
        <v>192.49019607843135</v>
      </c>
      <c r="G433" t="s">
        <v>20</v>
      </c>
      <c r="H433">
        <v>94</v>
      </c>
      <c r="I433" s="4">
        <f t="shared" si="42"/>
        <v>116.86904761904762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38"/>
        <v>17704.504270833335</v>
      </c>
      <c r="O433" s="6">
        <f t="shared" si="39"/>
        <v>17721.542314814815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37"/>
        <v>82.714285714285722</v>
      </c>
      <c r="G434" t="s">
        <v>14</v>
      </c>
      <c r="H434">
        <v>91</v>
      </c>
      <c r="I434" s="4">
        <f t="shared" si="42"/>
        <v>67.755319148936167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38"/>
        <v>16192.504270833333</v>
      </c>
      <c r="O434" s="6">
        <f t="shared" si="39"/>
        <v>16212.542314814815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37"/>
        <v>54.163920922570021</v>
      </c>
      <c r="G435" t="s">
        <v>14</v>
      </c>
      <c r="H435">
        <v>792</v>
      </c>
      <c r="I435" s="4">
        <f t="shared" si="42"/>
        <v>722.58241758241763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38"/>
        <v>16034.545937499999</v>
      </c>
      <c r="O435" s="6">
        <f t="shared" si="39"/>
        <v>16050.583981481481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37"/>
        <v>16.722222222222221</v>
      </c>
      <c r="G436" t="s">
        <v>74</v>
      </c>
      <c r="H436">
        <v>10</v>
      </c>
      <c r="I436" s="4">
        <f t="shared" si="42"/>
        <v>1.1401515151515151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38"/>
        <v>17136.545937499999</v>
      </c>
      <c r="O436" s="6">
        <f t="shared" si="39"/>
        <v>17150.583981481483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37"/>
        <v>116.87664041994749</v>
      </c>
      <c r="G437" t="s">
        <v>20</v>
      </c>
      <c r="H437">
        <v>1713</v>
      </c>
      <c r="I437" s="4">
        <f t="shared" si="42"/>
        <v>17812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38"/>
        <v>16419.545937499999</v>
      </c>
      <c r="O437" s="6">
        <f t="shared" si="39"/>
        <v>16431.583981481483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37"/>
        <v>1052.1538461538462</v>
      </c>
      <c r="G438" t="s">
        <v>20</v>
      </c>
      <c r="H438">
        <v>249</v>
      </c>
      <c r="I438" s="4">
        <f t="shared" si="42"/>
        <v>7.9848219497956805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38"/>
        <v>18006.504270833335</v>
      </c>
      <c r="O438" s="6">
        <f t="shared" si="39"/>
        <v>18007.542314814815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37"/>
        <v>123.07407407407408</v>
      </c>
      <c r="G439" t="s">
        <v>20</v>
      </c>
      <c r="H439">
        <v>192</v>
      </c>
      <c r="I439" s="4">
        <f t="shared" si="42"/>
        <v>40.036144578313255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38"/>
        <v>16691.504270833335</v>
      </c>
      <c r="O439" s="6">
        <f t="shared" si="39"/>
        <v>16694.542314814815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37"/>
        <v>178.63855421686748</v>
      </c>
      <c r="G440" t="s">
        <v>20</v>
      </c>
      <c r="H440">
        <v>247</v>
      </c>
      <c r="I440" s="4">
        <f t="shared" si="42"/>
        <v>77.223958333333329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38"/>
        <v>15768.545937499999</v>
      </c>
      <c r="O440" s="6">
        <f t="shared" si="39"/>
        <v>15798.542314814815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37"/>
        <v>355.28169014084506</v>
      </c>
      <c r="G441" t="s">
        <v>20</v>
      </c>
      <c r="H441">
        <v>2293</v>
      </c>
      <c r="I441" s="4">
        <f t="shared" si="42"/>
        <v>408.502024291498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38"/>
        <v>17111.504270833335</v>
      </c>
      <c r="O441" s="6">
        <f t="shared" si="39"/>
        <v>17118.583981481483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37"/>
        <v>161.90634146341463</v>
      </c>
      <c r="G442" t="s">
        <v>20</v>
      </c>
      <c r="H442">
        <v>3131</v>
      </c>
      <c r="I442" s="4">
        <f t="shared" si="42"/>
        <v>72.374182293938077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38"/>
        <v>17347.504270833335</v>
      </c>
      <c r="O442" s="6">
        <f t="shared" si="39"/>
        <v>17357.542314814815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37"/>
        <v>24.914285714285715</v>
      </c>
      <c r="G443" t="s">
        <v>14</v>
      </c>
      <c r="H443">
        <v>32</v>
      </c>
      <c r="I443" s="4">
        <f t="shared" si="42"/>
        <v>0.55701053976365378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38"/>
        <v>15456.504270833333</v>
      </c>
      <c r="O443" s="6">
        <f t="shared" si="39"/>
        <v>15484.542314814815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37"/>
        <v>198.72222222222223</v>
      </c>
      <c r="G444" t="s">
        <v>20</v>
      </c>
      <c r="H444">
        <v>143</v>
      </c>
      <c r="I444" s="4">
        <f t="shared" si="42"/>
        <v>335.34375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38"/>
        <v>17411.504270833335</v>
      </c>
      <c r="O444" s="6">
        <f t="shared" si="39"/>
        <v>17427.542314814815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37"/>
        <v>34.752688172043008</v>
      </c>
      <c r="G445" t="s">
        <v>74</v>
      </c>
      <c r="H445">
        <v>90</v>
      </c>
      <c r="I445" s="4">
        <f t="shared" si="42"/>
        <v>22.6013986013986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38"/>
        <v>14882.504270833333</v>
      </c>
      <c r="O445" s="6">
        <f t="shared" si="39"/>
        <v>14901.542314814815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37"/>
        <v>176.41935483870967</v>
      </c>
      <c r="G446" t="s">
        <v>20</v>
      </c>
      <c r="H446">
        <v>296</v>
      </c>
      <c r="I446" s="4">
        <f t="shared" si="42"/>
        <v>121.53333333333333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38"/>
        <v>15179.504270833333</v>
      </c>
      <c r="O446" s="6">
        <f t="shared" si="39"/>
        <v>15181.542314814815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37"/>
        <v>511.38095238095235</v>
      </c>
      <c r="G447" t="s">
        <v>20</v>
      </c>
      <c r="H447">
        <v>170</v>
      </c>
      <c r="I447" s="4">
        <f t="shared" si="42"/>
        <v>36.280405405405403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38"/>
        <v>14946.545937499999</v>
      </c>
      <c r="O447" s="6">
        <f t="shared" si="39"/>
        <v>14967.583981481481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37"/>
        <v>82.044117647058826</v>
      </c>
      <c r="G448" t="s">
        <v>14</v>
      </c>
      <c r="H448">
        <v>186</v>
      </c>
      <c r="I448" s="4">
        <f t="shared" si="42"/>
        <v>32.817647058823532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38"/>
        <v>15692.545937499999</v>
      </c>
      <c r="O448" s="6">
        <f t="shared" si="39"/>
        <v>15694.583981481481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37"/>
        <v>24.326030927835053</v>
      </c>
      <c r="G449" t="s">
        <v>74</v>
      </c>
      <c r="H449">
        <v>439</v>
      </c>
      <c r="I449" s="4">
        <f t="shared" si="42"/>
        <v>202.97849462365591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38"/>
        <v>17519.545937499999</v>
      </c>
      <c r="O449" s="6">
        <f t="shared" si="39"/>
        <v>17535.583981481483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37"/>
        <v>50.482758620689658</v>
      </c>
      <c r="G450" t="s">
        <v>14</v>
      </c>
      <c r="H450">
        <v>605</v>
      </c>
      <c r="I450" s="4">
        <f t="shared" si="42"/>
        <v>103.38041002277905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si="38"/>
        <v>15809.504270833333</v>
      </c>
      <c r="O450" s="6">
        <f t="shared" si="39"/>
        <v>15811.542314814815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43">(E451/D451)*100</f>
        <v>967</v>
      </c>
      <c r="G451" t="s">
        <v>20</v>
      </c>
      <c r="H451">
        <v>86</v>
      </c>
      <c r="I451" s="4">
        <f t="shared" si="42"/>
        <v>14.38512396694215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ref="N451:N514" si="44">(L451+DATE(1970,1,1))/86400</f>
        <v>17961.545937499999</v>
      </c>
      <c r="O451" s="6">
        <f t="shared" ref="O451:O514" si="45">(M451+DATE(1979,1,1))/86400</f>
        <v>17978.542314814815</v>
      </c>
      <c r="P451" t="b">
        <v>0</v>
      </c>
      <c r="Q451" t="b">
        <v>0</v>
      </c>
      <c r="R451" t="s">
        <v>89</v>
      </c>
      <c r="S451" t="str">
        <f t="shared" ref="S451:S514" si="46">LEFT(R451,FIND("/",R451) -1)</f>
        <v>games</v>
      </c>
      <c r="T451" t="str">
        <f t="shared" ref="T451:T514" si="47">MID(R451, FIND("/", R451) +1, LEN(R451) - FIND("/", R451))</f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43"/>
        <v>4</v>
      </c>
      <c r="G452" t="s">
        <v>14</v>
      </c>
      <c r="H452">
        <v>1</v>
      </c>
      <c r="I452" s="4">
        <f t="shared" si="42"/>
        <v>4.6511627906976744E-2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si="44"/>
        <v>17825.504270833335</v>
      </c>
      <c r="O452" s="6">
        <f t="shared" si="45"/>
        <v>17848.583981481483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43"/>
        <v>122.84501347708894</v>
      </c>
      <c r="G453" t="s">
        <v>20</v>
      </c>
      <c r="H453">
        <v>6286</v>
      </c>
      <c r="I453" s="4">
        <f t="shared" si="42"/>
        <v>182302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44"/>
        <v>17366.504270833335</v>
      </c>
      <c r="O453" s="6">
        <f t="shared" si="45"/>
        <v>17397.542314814815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43"/>
        <v>63.4375</v>
      </c>
      <c r="G454" t="s">
        <v>14</v>
      </c>
      <c r="H454">
        <v>31</v>
      </c>
      <c r="I454" s="4">
        <f t="shared" ref="I454:I517" si="48">(E454/H453)</f>
        <v>0.4844097995545657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44"/>
        <v>14796.504270833333</v>
      </c>
      <c r="O454" s="6">
        <f t="shared" si="45"/>
        <v>14797.542314814815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43"/>
        <v>56.331688596491226</v>
      </c>
      <c r="G455" t="s">
        <v>14</v>
      </c>
      <c r="H455">
        <v>1181</v>
      </c>
      <c r="I455" s="4">
        <f t="shared" si="48"/>
        <v>3314.483870967742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44"/>
        <v>17136.545937499999</v>
      </c>
      <c r="O455" s="6">
        <f t="shared" si="45"/>
        <v>17177.583981481483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43"/>
        <v>44.074999999999996</v>
      </c>
      <c r="G456" t="s">
        <v>14</v>
      </c>
      <c r="H456">
        <v>39</v>
      </c>
      <c r="I456" s="4">
        <f t="shared" si="48"/>
        <v>1.4928027095681626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44"/>
        <v>15999.504270833333</v>
      </c>
      <c r="O456" s="6">
        <f t="shared" si="45"/>
        <v>16035.583981481481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43"/>
        <v>118.37253218884121</v>
      </c>
      <c r="G457" t="s">
        <v>20</v>
      </c>
      <c r="H457">
        <v>3727</v>
      </c>
      <c r="I457" s="4">
        <f t="shared" si="48"/>
        <v>3536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44"/>
        <v>15240.504270833333</v>
      </c>
      <c r="O457" s="6">
        <f t="shared" si="45"/>
        <v>15263.542314814815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43"/>
        <v>104.1243169398907</v>
      </c>
      <c r="G458" t="s">
        <v>20</v>
      </c>
      <c r="H458">
        <v>1605</v>
      </c>
      <c r="I458" s="4">
        <f t="shared" si="48"/>
        <v>40.900992755567479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44"/>
        <v>17572.545937499999</v>
      </c>
      <c r="O458" s="6">
        <f t="shared" si="45"/>
        <v>17572.583981481483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43"/>
        <v>26.640000000000004</v>
      </c>
      <c r="G459" t="s">
        <v>14</v>
      </c>
      <c r="H459">
        <v>46</v>
      </c>
      <c r="I459" s="4">
        <f t="shared" si="48"/>
        <v>0.82990654205607473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44"/>
        <v>17088.504270833335</v>
      </c>
      <c r="O459" s="6">
        <f t="shared" si="45"/>
        <v>17090.542314814815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43"/>
        <v>351.20118343195264</v>
      </c>
      <c r="G460" t="s">
        <v>20</v>
      </c>
      <c r="H460">
        <v>2120</v>
      </c>
      <c r="I460" s="4">
        <f t="shared" si="48"/>
        <v>2580.5652173913045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44"/>
        <v>14696.504270833333</v>
      </c>
      <c r="O460" s="6">
        <f t="shared" si="45"/>
        <v>14740.542314814815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43"/>
        <v>90.063492063492063</v>
      </c>
      <c r="G461" t="s">
        <v>14</v>
      </c>
      <c r="H461">
        <v>105</v>
      </c>
      <c r="I461" s="4">
        <f t="shared" si="48"/>
        <v>2.6764150943396228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44"/>
        <v>16432.545937499999</v>
      </c>
      <c r="O461" s="6">
        <f t="shared" si="45"/>
        <v>16457.583981481483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43"/>
        <v>171.625</v>
      </c>
      <c r="G462" t="s">
        <v>20</v>
      </c>
      <c r="H462">
        <v>50</v>
      </c>
      <c r="I462" s="4">
        <f t="shared" si="48"/>
        <v>39.228571428571428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44"/>
        <v>14830.504270833333</v>
      </c>
      <c r="O462" s="6">
        <f t="shared" si="45"/>
        <v>14833.542314814815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43"/>
        <v>141.04655870445345</v>
      </c>
      <c r="G463" t="s">
        <v>20</v>
      </c>
      <c r="H463">
        <v>2080</v>
      </c>
      <c r="I463" s="4">
        <f t="shared" si="48"/>
        <v>2787.08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44"/>
        <v>16188.504270833333</v>
      </c>
      <c r="O463" s="6">
        <f t="shared" si="45"/>
        <v>16208.542314814815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43"/>
        <v>30.57944915254237</v>
      </c>
      <c r="G464" t="s">
        <v>14</v>
      </c>
      <c r="H464">
        <v>535</v>
      </c>
      <c r="I464" s="4">
        <f t="shared" si="48"/>
        <v>27.756730769230771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44"/>
        <v>15735.545937499999</v>
      </c>
      <c r="O464" s="6">
        <f t="shared" si="45"/>
        <v>15773.583981481481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43"/>
        <v>108.16455696202532</v>
      </c>
      <c r="G465" t="s">
        <v>20</v>
      </c>
      <c r="H465">
        <v>2105</v>
      </c>
      <c r="I465" s="4">
        <f t="shared" si="48"/>
        <v>271.52336448598129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44"/>
        <v>16070.545937499999</v>
      </c>
      <c r="O465" s="6">
        <f t="shared" si="45"/>
        <v>16074.583981481481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43"/>
        <v>133.45505617977528</v>
      </c>
      <c r="G466" t="s">
        <v>20</v>
      </c>
      <c r="H466">
        <v>2436</v>
      </c>
      <c r="I466" s="4">
        <f t="shared" si="48"/>
        <v>45.140142517814724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44"/>
        <v>17573.545937499999</v>
      </c>
      <c r="O466" s="6">
        <f t="shared" si="45"/>
        <v>17587.583981481483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43"/>
        <v>187.85106382978722</v>
      </c>
      <c r="G467" t="s">
        <v>20</v>
      </c>
      <c r="H467">
        <v>80</v>
      </c>
      <c r="I467" s="4">
        <f t="shared" si="48"/>
        <v>3.624384236453202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44"/>
        <v>17558.545937499999</v>
      </c>
      <c r="O467" s="6">
        <f t="shared" si="45"/>
        <v>17567.583981481483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43"/>
        <v>332</v>
      </c>
      <c r="G468" t="s">
        <v>20</v>
      </c>
      <c r="H468">
        <v>42</v>
      </c>
      <c r="I468" s="4">
        <f t="shared" si="48"/>
        <v>49.8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44"/>
        <v>15840.504270833333</v>
      </c>
      <c r="O468" s="6">
        <f t="shared" si="45"/>
        <v>15863.542314814815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43"/>
        <v>575.21428571428578</v>
      </c>
      <c r="G469" t="s">
        <v>20</v>
      </c>
      <c r="H469">
        <v>139</v>
      </c>
      <c r="I469" s="4">
        <f t="shared" si="48"/>
        <v>191.73809523809524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44"/>
        <v>16762.545937499999</v>
      </c>
      <c r="O469" s="6">
        <f t="shared" si="45"/>
        <v>16769.583981481483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43"/>
        <v>40.5</v>
      </c>
      <c r="G470" t="s">
        <v>14</v>
      </c>
      <c r="H470">
        <v>16</v>
      </c>
      <c r="I470" s="4">
        <f t="shared" si="48"/>
        <v>11.654676258992806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44"/>
        <v>18000.504270833335</v>
      </c>
      <c r="O470" s="6">
        <f t="shared" si="45"/>
        <v>18016.542314814815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43"/>
        <v>184.42857142857144</v>
      </c>
      <c r="G471" t="s">
        <v>20</v>
      </c>
      <c r="H471">
        <v>159</v>
      </c>
      <c r="I471" s="4">
        <f t="shared" si="48"/>
        <v>645.5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44"/>
        <v>16573.504270833335</v>
      </c>
      <c r="O471" s="6">
        <f t="shared" si="45"/>
        <v>16575.542314814815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43"/>
        <v>285.80555555555554</v>
      </c>
      <c r="G472" t="s">
        <v>20</v>
      </c>
      <c r="H472">
        <v>381</v>
      </c>
      <c r="I472" s="4">
        <f t="shared" si="48"/>
        <v>64.710691823899367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44"/>
        <v>17147.545937499999</v>
      </c>
      <c r="O472" s="6">
        <f t="shared" si="45"/>
        <v>17154.583981481483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43"/>
        <v>319</v>
      </c>
      <c r="G473" t="s">
        <v>20</v>
      </c>
      <c r="H473">
        <v>194</v>
      </c>
      <c r="I473" s="4">
        <f t="shared" si="48"/>
        <v>25.955380577427821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44"/>
        <v>15462.504270833333</v>
      </c>
      <c r="O473" s="6">
        <f t="shared" si="45"/>
        <v>15462.542314814815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43"/>
        <v>39.234070221066318</v>
      </c>
      <c r="G474" t="s">
        <v>14</v>
      </c>
      <c r="H474">
        <v>575</v>
      </c>
      <c r="I474" s="4">
        <f t="shared" si="48"/>
        <v>311.04123711340208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44"/>
        <v>17966.504270833335</v>
      </c>
      <c r="O474" s="6">
        <f t="shared" si="45"/>
        <v>18020.542314814815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43"/>
        <v>178.14000000000001</v>
      </c>
      <c r="G475" t="s">
        <v>20</v>
      </c>
      <c r="H475">
        <v>106</v>
      </c>
      <c r="I475" s="4">
        <f t="shared" si="48"/>
        <v>15.490434782608695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44"/>
        <v>17708.504270833335</v>
      </c>
      <c r="O475" s="6">
        <f t="shared" si="45"/>
        <v>17709.542314814815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43"/>
        <v>365.15</v>
      </c>
      <c r="G476" t="s">
        <v>20</v>
      </c>
      <c r="H476">
        <v>142</v>
      </c>
      <c r="I476" s="4">
        <f t="shared" si="48"/>
        <v>137.79245283018867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44"/>
        <v>16420.545937499999</v>
      </c>
      <c r="O476" s="6">
        <f t="shared" si="45"/>
        <v>16421.583981481483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43"/>
        <v>113.94594594594594</v>
      </c>
      <c r="G477" t="s">
        <v>20</v>
      </c>
      <c r="H477">
        <v>211</v>
      </c>
      <c r="I477" s="4">
        <f t="shared" si="48"/>
        <v>59.380281690140848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44"/>
        <v>15881.504270833333</v>
      </c>
      <c r="O477" s="6">
        <f t="shared" si="45"/>
        <v>15885.542314814815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43"/>
        <v>29.828720626631856</v>
      </c>
      <c r="G478" t="s">
        <v>14</v>
      </c>
      <c r="H478">
        <v>1120</v>
      </c>
      <c r="I478" s="4">
        <f t="shared" si="48"/>
        <v>270.72037914691941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44"/>
        <v>17753.504270833335</v>
      </c>
      <c r="O478" s="6">
        <f t="shared" si="45"/>
        <v>17759.542314814815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43"/>
        <v>54.270588235294113</v>
      </c>
      <c r="G479" t="s">
        <v>14</v>
      </c>
      <c r="H479">
        <v>113</v>
      </c>
      <c r="I479" s="4">
        <f t="shared" si="48"/>
        <v>4.1187500000000004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44"/>
        <v>15151.504270833333</v>
      </c>
      <c r="O479" s="6">
        <f t="shared" si="45"/>
        <v>15178.542314814815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43"/>
        <v>236.34156976744185</v>
      </c>
      <c r="G480" t="s">
        <v>20</v>
      </c>
      <c r="H480">
        <v>2756</v>
      </c>
      <c r="I480" s="4">
        <f t="shared" si="48"/>
        <v>1438.9646017699115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44"/>
        <v>16503.504270833335</v>
      </c>
      <c r="O480" s="6">
        <f t="shared" si="45"/>
        <v>16515.542314814815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43"/>
        <v>512.91666666666663</v>
      </c>
      <c r="G481" t="s">
        <v>20</v>
      </c>
      <c r="H481">
        <v>173</v>
      </c>
      <c r="I481" s="4">
        <f t="shared" si="48"/>
        <v>4.466618287373004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44"/>
        <v>17376.504270833335</v>
      </c>
      <c r="O481" s="6">
        <f t="shared" si="45"/>
        <v>17378.542314814815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43"/>
        <v>100.65116279069768</v>
      </c>
      <c r="G482" t="s">
        <v>20</v>
      </c>
      <c r="H482">
        <v>87</v>
      </c>
      <c r="I482" s="4">
        <f t="shared" si="48"/>
        <v>50.034682080924853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44"/>
        <v>14679.545937499999</v>
      </c>
      <c r="O482" s="6">
        <f t="shared" si="45"/>
        <v>14688.542314814815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43"/>
        <v>81.348423194303152</v>
      </c>
      <c r="G483" t="s">
        <v>14</v>
      </c>
      <c r="H483">
        <v>1538</v>
      </c>
      <c r="I483" s="4">
        <f t="shared" si="48"/>
        <v>1838.2873563218391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44"/>
        <v>16344.504270833333</v>
      </c>
      <c r="O483" s="6">
        <f t="shared" si="45"/>
        <v>16386.583981481483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43"/>
        <v>16.404761904761905</v>
      </c>
      <c r="G484" t="s">
        <v>14</v>
      </c>
      <c r="H484">
        <v>9</v>
      </c>
      <c r="I484" s="4">
        <f t="shared" si="48"/>
        <v>0.44798439531859557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44"/>
        <v>15394.545937499999</v>
      </c>
      <c r="O484" s="6">
        <f t="shared" si="45"/>
        <v>15405.583981481481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43"/>
        <v>52.774617067833695</v>
      </c>
      <c r="G485" t="s">
        <v>14</v>
      </c>
      <c r="H485">
        <v>554</v>
      </c>
      <c r="I485" s="4">
        <f t="shared" si="48"/>
        <v>5359.5555555555557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44"/>
        <v>18242.545937499999</v>
      </c>
      <c r="O485" s="6">
        <f t="shared" si="45"/>
        <v>18249.583981481483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43"/>
        <v>260.20608108108109</v>
      </c>
      <c r="G486" t="s">
        <v>20</v>
      </c>
      <c r="H486">
        <v>1572</v>
      </c>
      <c r="I486" s="4">
        <f t="shared" si="48"/>
        <v>139.02707581227438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44"/>
        <v>16286.504270833333</v>
      </c>
      <c r="O486" s="6">
        <f t="shared" si="45"/>
        <v>16335.542314814815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43"/>
        <v>30.73289183222958</v>
      </c>
      <c r="G487" t="s">
        <v>14</v>
      </c>
      <c r="H487">
        <v>648</v>
      </c>
      <c r="I487" s="4">
        <f t="shared" si="48"/>
        <v>17.712468193384225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44"/>
        <v>18057.504270833335</v>
      </c>
      <c r="O487" s="6">
        <f t="shared" si="45"/>
        <v>18098.542314814815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43"/>
        <v>13.5</v>
      </c>
      <c r="G488" t="s">
        <v>14</v>
      </c>
      <c r="H488">
        <v>21</v>
      </c>
      <c r="I488" s="4">
        <f t="shared" si="48"/>
        <v>1.0833333333333333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44"/>
        <v>17599.545937499999</v>
      </c>
      <c r="O488" s="6">
        <f t="shared" si="45"/>
        <v>17614.542314814815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43"/>
        <v>178.62556663644605</v>
      </c>
      <c r="G489" t="s">
        <v>20</v>
      </c>
      <c r="H489">
        <v>2346</v>
      </c>
      <c r="I489" s="4">
        <f t="shared" si="48"/>
        <v>9382.0952380952385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44"/>
        <v>17276.504270833335</v>
      </c>
      <c r="O489" s="6">
        <f t="shared" si="45"/>
        <v>17309.542314814815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43"/>
        <v>220.0566037735849</v>
      </c>
      <c r="G490" t="s">
        <v>20</v>
      </c>
      <c r="H490">
        <v>115</v>
      </c>
      <c r="I490" s="4">
        <f t="shared" si="48"/>
        <v>4.9714407502131284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44"/>
        <v>16834.545937499999</v>
      </c>
      <c r="O490" s="6">
        <f t="shared" si="45"/>
        <v>16851.583981481483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43"/>
        <v>101.5108695652174</v>
      </c>
      <c r="G491" t="s">
        <v>20</v>
      </c>
      <c r="H491">
        <v>85</v>
      </c>
      <c r="I491" s="4">
        <f t="shared" si="48"/>
        <v>81.208695652173915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44"/>
        <v>14837.504270833333</v>
      </c>
      <c r="O491" s="6">
        <f t="shared" si="45"/>
        <v>14842.542314814815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43"/>
        <v>191.5</v>
      </c>
      <c r="G492" t="s">
        <v>20</v>
      </c>
      <c r="H492">
        <v>144</v>
      </c>
      <c r="I492" s="4">
        <f t="shared" si="48"/>
        <v>54.070588235294117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44"/>
        <v>18217.545937499999</v>
      </c>
      <c r="O492" s="6">
        <f t="shared" si="45"/>
        <v>18224.583981481483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43"/>
        <v>305.34683098591546</v>
      </c>
      <c r="G493" t="s">
        <v>20</v>
      </c>
      <c r="H493">
        <v>2443</v>
      </c>
      <c r="I493" s="4">
        <f t="shared" si="48"/>
        <v>1204.4236111111111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44"/>
        <v>15887.504270833333</v>
      </c>
      <c r="O493" s="6">
        <f t="shared" si="45"/>
        <v>15913.542314814815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43"/>
        <v>23.995287958115181</v>
      </c>
      <c r="G494" t="s">
        <v>74</v>
      </c>
      <c r="H494">
        <v>595</v>
      </c>
      <c r="I494" s="4">
        <f t="shared" si="48"/>
        <v>18.760130986492019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44"/>
        <v>14767.504270833333</v>
      </c>
      <c r="O494" s="6">
        <f t="shared" si="45"/>
        <v>14802.542314814815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43"/>
        <v>723.77777777777771</v>
      </c>
      <c r="G495" t="s">
        <v>20</v>
      </c>
      <c r="H495">
        <v>64</v>
      </c>
      <c r="I495" s="4">
        <f t="shared" si="48"/>
        <v>10.947899159663866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44"/>
        <v>18076.504270833335</v>
      </c>
      <c r="O495" s="6">
        <f t="shared" si="45"/>
        <v>18089.542314814815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43"/>
        <v>547.36</v>
      </c>
      <c r="G496" t="s">
        <v>20</v>
      </c>
      <c r="H496">
        <v>268</v>
      </c>
      <c r="I496" s="4">
        <f t="shared" si="48"/>
        <v>213.8125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44"/>
        <v>15421.504270833333</v>
      </c>
      <c r="O496" s="6">
        <f t="shared" si="45"/>
        <v>15422.542314814815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43"/>
        <v>414.49999999999994</v>
      </c>
      <c r="G497" t="s">
        <v>20</v>
      </c>
      <c r="H497">
        <v>195</v>
      </c>
      <c r="I497" s="4">
        <f t="shared" si="48"/>
        <v>49.492537313432834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44"/>
        <v>16231.504270833333</v>
      </c>
      <c r="O497" s="6">
        <f t="shared" si="45"/>
        <v>16235.542314814815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43"/>
        <v>0.90696409140369971</v>
      </c>
      <c r="G498" t="s">
        <v>14</v>
      </c>
      <c r="H498">
        <v>54</v>
      </c>
      <c r="I498" s="4">
        <f t="shared" si="48"/>
        <v>8.5487179487179485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44"/>
        <v>17307.504270833335</v>
      </c>
      <c r="O498" s="6">
        <f t="shared" si="45"/>
        <v>17324.542314814815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43"/>
        <v>34.173469387755098</v>
      </c>
      <c r="G499" t="s">
        <v>14</v>
      </c>
      <c r="H499">
        <v>120</v>
      </c>
      <c r="I499" s="4">
        <f t="shared" si="48"/>
        <v>62.018518518518519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44"/>
        <v>17155.545937499999</v>
      </c>
      <c r="O499" s="6">
        <f t="shared" si="45"/>
        <v>17155.583981481483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43"/>
        <v>23.948810754912099</v>
      </c>
      <c r="G500" t="s">
        <v>14</v>
      </c>
      <c r="H500">
        <v>579</v>
      </c>
      <c r="I500" s="4">
        <f t="shared" si="48"/>
        <v>385.97500000000002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44"/>
        <v>16436.545937499999</v>
      </c>
      <c r="O500" s="6">
        <f t="shared" si="45"/>
        <v>16438.583981481483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43"/>
        <v>48.072649572649574</v>
      </c>
      <c r="G501" t="s">
        <v>14</v>
      </c>
      <c r="H501">
        <v>2072</v>
      </c>
      <c r="I501" s="4">
        <f t="shared" si="48"/>
        <v>135.99827288428324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44"/>
        <v>16875.504270833335</v>
      </c>
      <c r="O501" s="6">
        <f t="shared" si="45"/>
        <v>16880.542314814815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43"/>
        <v>0</v>
      </c>
      <c r="G502" t="s">
        <v>14</v>
      </c>
      <c r="H502">
        <v>0</v>
      </c>
      <c r="I502" s="4">
        <f t="shared" si="48"/>
        <v>0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44"/>
        <v>15826.504270833333</v>
      </c>
      <c r="O502" s="6">
        <f t="shared" si="45"/>
        <v>15854.542314814815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43"/>
        <v>70.145182291666657</v>
      </c>
      <c r="G503" t="s">
        <v>14</v>
      </c>
      <c r="H503">
        <v>1796</v>
      </c>
      <c r="I503" s="4" t="e">
        <f t="shared" si="48"/>
        <v>#DIV/0!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44"/>
        <v>15776.504270833333</v>
      </c>
      <c r="O503" s="6">
        <f t="shared" si="45"/>
        <v>15778.542314814815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43"/>
        <v>529.92307692307691</v>
      </c>
      <c r="G504" t="s">
        <v>20</v>
      </c>
      <c r="H504">
        <v>186</v>
      </c>
      <c r="I504" s="4">
        <f t="shared" si="48"/>
        <v>3.8357461024498885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44"/>
        <v>15548.504270833333</v>
      </c>
      <c r="O504" s="6">
        <f t="shared" si="45"/>
        <v>15577.542314814815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43"/>
        <v>180.32549019607845</v>
      </c>
      <c r="G505" t="s">
        <v>20</v>
      </c>
      <c r="H505">
        <v>460</v>
      </c>
      <c r="I505" s="4">
        <f t="shared" si="48"/>
        <v>247.22043010752688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44"/>
        <v>16617.504270833335</v>
      </c>
      <c r="O505" s="6">
        <f t="shared" si="45"/>
        <v>16637.542314814815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43"/>
        <v>92.320000000000007</v>
      </c>
      <c r="G506" t="s">
        <v>14</v>
      </c>
      <c r="H506">
        <v>62</v>
      </c>
      <c r="I506" s="4">
        <f t="shared" si="48"/>
        <v>15.052173913043479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44"/>
        <v>16573.504270833335</v>
      </c>
      <c r="O506" s="6">
        <f t="shared" si="45"/>
        <v>16574.542314814815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43"/>
        <v>13.901001112347053</v>
      </c>
      <c r="G507" t="s">
        <v>14</v>
      </c>
      <c r="H507">
        <v>347</v>
      </c>
      <c r="I507" s="4">
        <f t="shared" si="48"/>
        <v>201.56451612903226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44"/>
        <v>15772.545937499999</v>
      </c>
      <c r="O507" s="6">
        <f t="shared" si="45"/>
        <v>15814.542314814815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43"/>
        <v>927.07777777777767</v>
      </c>
      <c r="G508" t="s">
        <v>20</v>
      </c>
      <c r="H508">
        <v>2528</v>
      </c>
      <c r="I508" s="4">
        <f t="shared" si="48"/>
        <v>480.90489913544667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44"/>
        <v>17493.545937499999</v>
      </c>
      <c r="O508" s="6">
        <f t="shared" si="45"/>
        <v>17510.583981481483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43"/>
        <v>39.857142857142861</v>
      </c>
      <c r="G509" t="s">
        <v>14</v>
      </c>
      <c r="H509">
        <v>19</v>
      </c>
      <c r="I509" s="4">
        <f t="shared" si="48"/>
        <v>0.33109177215189872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44"/>
        <v>15804.504270833333</v>
      </c>
      <c r="O509" s="6">
        <f t="shared" si="45"/>
        <v>15853.542314814815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43"/>
        <v>112.22929936305732</v>
      </c>
      <c r="G510" t="s">
        <v>20</v>
      </c>
      <c r="H510">
        <v>3657</v>
      </c>
      <c r="I510" s="4">
        <f t="shared" si="48"/>
        <v>10201.052631578947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44"/>
        <v>17741.504270833335</v>
      </c>
      <c r="O510" s="6">
        <f t="shared" si="45"/>
        <v>17762.542314814815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43"/>
        <v>70.925816023738875</v>
      </c>
      <c r="G511" t="s">
        <v>14</v>
      </c>
      <c r="H511">
        <v>1258</v>
      </c>
      <c r="I511" s="4">
        <f t="shared" si="48"/>
        <v>32.679792179382005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44"/>
        <v>15465.504270833333</v>
      </c>
      <c r="O511" s="6">
        <f t="shared" si="45"/>
        <v>15475.542314814815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43"/>
        <v>119.08974358974358</v>
      </c>
      <c r="G512" t="s">
        <v>20</v>
      </c>
      <c r="H512">
        <v>131</v>
      </c>
      <c r="I512" s="4">
        <f t="shared" si="48"/>
        <v>7.3839427662957071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44"/>
        <v>17682.504270833335</v>
      </c>
      <c r="O512" s="6">
        <f t="shared" si="45"/>
        <v>17706.542314814815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43"/>
        <v>24.017591339648174</v>
      </c>
      <c r="G513" t="s">
        <v>14</v>
      </c>
      <c r="H513">
        <v>362</v>
      </c>
      <c r="I513" s="4">
        <f t="shared" si="48"/>
        <v>270.97709923664121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44"/>
        <v>18102.504270833335</v>
      </c>
      <c r="O513" s="6">
        <f t="shared" si="45"/>
        <v>18112.542314814815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43"/>
        <v>139.31868131868131</v>
      </c>
      <c r="G514" t="s">
        <v>20</v>
      </c>
      <c r="H514">
        <v>239</v>
      </c>
      <c r="I514" s="4">
        <f t="shared" si="48"/>
        <v>35.02209944751381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si="44"/>
        <v>16256.504270833333</v>
      </c>
      <c r="O514" s="6">
        <f t="shared" si="45"/>
        <v>16257.542314814815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49">(E515/D515)*100</f>
        <v>39.277108433734945</v>
      </c>
      <c r="G515" t="s">
        <v>74</v>
      </c>
      <c r="H515">
        <v>35</v>
      </c>
      <c r="I515" s="4">
        <f t="shared" si="48"/>
        <v>13.640167364016737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ref="N515:N578" si="50">(L515+DATE(1970,1,1))/86400</f>
        <v>14861.504270833333</v>
      </c>
      <c r="O515" s="6">
        <f t="shared" ref="O515:O578" si="51">(M515+DATE(1979,1,1))/86400</f>
        <v>14863.542314814815</v>
      </c>
      <c r="P515" t="b">
        <v>0</v>
      </c>
      <c r="Q515" t="b">
        <v>0</v>
      </c>
      <c r="R515" t="s">
        <v>269</v>
      </c>
      <c r="S515" t="str">
        <f t="shared" ref="S515:S578" si="52">LEFT(R515,FIND("/",R515) -1)</f>
        <v>film &amp; video</v>
      </c>
      <c r="T515" t="str">
        <f t="shared" ref="T515:T578" si="53">MID(R515, FIND("/", R515) +1, LEN(R515) - FIND("/", R515))</f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49"/>
        <v>22.439077144917089</v>
      </c>
      <c r="G516" t="s">
        <v>74</v>
      </c>
      <c r="H516">
        <v>528</v>
      </c>
      <c r="I516" s="4">
        <f t="shared" si="48"/>
        <v>889.2285714285714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si="50"/>
        <v>16045.545937499999</v>
      </c>
      <c r="O516" s="6">
        <f t="shared" si="51"/>
        <v>16050.583981481481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49"/>
        <v>55.779069767441861</v>
      </c>
      <c r="G517" t="s">
        <v>14</v>
      </c>
      <c r="H517">
        <v>133</v>
      </c>
      <c r="I517" s="4">
        <f t="shared" si="48"/>
        <v>9.0852272727272734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50"/>
        <v>15331.545937499999</v>
      </c>
      <c r="O517" s="6">
        <f t="shared" si="51"/>
        <v>15333.583981481481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49"/>
        <v>42.523125996810208</v>
      </c>
      <c r="G518" t="s">
        <v>14</v>
      </c>
      <c r="H518">
        <v>846</v>
      </c>
      <c r="I518" s="4">
        <f t="shared" ref="I518:I581" si="54">(E518/H517)</f>
        <v>400.93233082706769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50"/>
        <v>14827.504270833333</v>
      </c>
      <c r="O518" s="6">
        <f t="shared" si="51"/>
        <v>14865.542314814815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49"/>
        <v>112.00000000000001</v>
      </c>
      <c r="G519" t="s">
        <v>20</v>
      </c>
      <c r="H519">
        <v>78</v>
      </c>
      <c r="I519" s="4">
        <f t="shared" si="54"/>
        <v>7.8108747044917255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50"/>
        <v>17291.504270833335</v>
      </c>
      <c r="O519" s="6">
        <f t="shared" si="51"/>
        <v>17296.542314814815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49"/>
        <v>7.0681818181818183</v>
      </c>
      <c r="G520" t="s">
        <v>14</v>
      </c>
      <c r="H520">
        <v>10</v>
      </c>
      <c r="I520" s="4">
        <f t="shared" si="54"/>
        <v>7.9743589743589745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50"/>
        <v>17585.545937499999</v>
      </c>
      <c r="O520" s="6">
        <f t="shared" si="51"/>
        <v>17587.583981481483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49"/>
        <v>101.74563871693867</v>
      </c>
      <c r="G521" t="s">
        <v>20</v>
      </c>
      <c r="H521">
        <v>1773</v>
      </c>
      <c r="I521" s="4">
        <f t="shared" si="54"/>
        <v>18080.2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50"/>
        <v>16443.545937499999</v>
      </c>
      <c r="O521" s="6">
        <f t="shared" si="51"/>
        <v>16457.583981481483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49"/>
        <v>425.75</v>
      </c>
      <c r="G522" t="s">
        <v>20</v>
      </c>
      <c r="H522">
        <v>32</v>
      </c>
      <c r="I522" s="4">
        <f t="shared" si="54"/>
        <v>1.9210377890580936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50"/>
        <v>18005.504270833335</v>
      </c>
      <c r="O522" s="6">
        <f t="shared" si="51"/>
        <v>18008.542314814815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49"/>
        <v>145.53947368421052</v>
      </c>
      <c r="G523" t="s">
        <v>20</v>
      </c>
      <c r="H523">
        <v>369</v>
      </c>
      <c r="I523" s="4">
        <f t="shared" si="54"/>
        <v>345.65625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50"/>
        <v>17036.504270833335</v>
      </c>
      <c r="O523" s="6">
        <f t="shared" si="51"/>
        <v>17042.542314814815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49"/>
        <v>32.453465346534657</v>
      </c>
      <c r="G524" t="s">
        <v>14</v>
      </c>
      <c r="H524">
        <v>191</v>
      </c>
      <c r="I524" s="4">
        <f t="shared" si="54"/>
        <v>44.414634146341463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50"/>
        <v>15524.504270833333</v>
      </c>
      <c r="O524" s="6">
        <f t="shared" si="51"/>
        <v>15536.542314814815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49"/>
        <v>700.33333333333326</v>
      </c>
      <c r="G525" t="s">
        <v>20</v>
      </c>
      <c r="H525">
        <v>89</v>
      </c>
      <c r="I525" s="4">
        <f t="shared" si="54"/>
        <v>33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50"/>
        <v>14672.545937499999</v>
      </c>
      <c r="O525" s="6">
        <f t="shared" si="51"/>
        <v>14677.583981481481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49"/>
        <v>83.904860392967933</v>
      </c>
      <c r="G526" t="s">
        <v>14</v>
      </c>
      <c r="H526">
        <v>1979</v>
      </c>
      <c r="I526" s="4">
        <f t="shared" si="54"/>
        <v>911.64044943820227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50"/>
        <v>14725.504270833333</v>
      </c>
      <c r="O526" s="6">
        <f t="shared" si="51"/>
        <v>14738.542314814815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49"/>
        <v>84.19047619047619</v>
      </c>
      <c r="G527" t="s">
        <v>14</v>
      </c>
      <c r="H527">
        <v>63</v>
      </c>
      <c r="I527" s="4">
        <f t="shared" si="54"/>
        <v>0.89338049519959573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50"/>
        <v>14936.545937499999</v>
      </c>
      <c r="O527" s="6">
        <f t="shared" si="51"/>
        <v>14940.583981481481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49"/>
        <v>155.95180722891567</v>
      </c>
      <c r="G528" t="s">
        <v>20</v>
      </c>
      <c r="H528">
        <v>147</v>
      </c>
      <c r="I528" s="4">
        <f t="shared" si="54"/>
        <v>205.46031746031747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50"/>
        <v>16795.545937499999</v>
      </c>
      <c r="O528" s="6">
        <f t="shared" si="51"/>
        <v>16832.583981481483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49"/>
        <v>99.619450317124731</v>
      </c>
      <c r="G529" t="s">
        <v>14</v>
      </c>
      <c r="H529">
        <v>6080</v>
      </c>
      <c r="I529" s="4">
        <f t="shared" si="54"/>
        <v>1282.1768707482993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50"/>
        <v>16836.545937499999</v>
      </c>
      <c r="O529" s="6">
        <f t="shared" si="51"/>
        <v>16872.583981481483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49"/>
        <v>80.300000000000011</v>
      </c>
      <c r="G530" t="s">
        <v>14</v>
      </c>
      <c r="H530">
        <v>80</v>
      </c>
      <c r="I530" s="4">
        <f t="shared" si="54"/>
        <v>1.1886513157894736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50"/>
        <v>16032.545937499999</v>
      </c>
      <c r="O530" s="6">
        <f t="shared" si="51"/>
        <v>16077.583981481481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49"/>
        <v>11.254901960784313</v>
      </c>
      <c r="G531" t="s">
        <v>14</v>
      </c>
      <c r="H531">
        <v>9</v>
      </c>
      <c r="I531" s="4">
        <f t="shared" si="54"/>
        <v>7.1749999999999998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50"/>
        <v>16200.504270833333</v>
      </c>
      <c r="O531" s="6">
        <f t="shared" si="51"/>
        <v>16228.542314814815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49"/>
        <v>91.740952380952379</v>
      </c>
      <c r="G532" t="s">
        <v>14</v>
      </c>
      <c r="H532">
        <v>1784</v>
      </c>
      <c r="I532" s="4">
        <f t="shared" si="54"/>
        <v>10703.111111111111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50"/>
        <v>14852.504270833333</v>
      </c>
      <c r="O532" s="6">
        <f t="shared" si="51"/>
        <v>14866.542314814815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49"/>
        <v>95.521156936261391</v>
      </c>
      <c r="G533" t="s">
        <v>47</v>
      </c>
      <c r="H533">
        <v>3640</v>
      </c>
      <c r="I533" s="4">
        <f t="shared" si="54"/>
        <v>99.965246636771298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50"/>
        <v>16020.545937499999</v>
      </c>
      <c r="O533" s="6">
        <f t="shared" si="51"/>
        <v>16076.583981481481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49"/>
        <v>502.87499999999994</v>
      </c>
      <c r="G534" t="s">
        <v>20</v>
      </c>
      <c r="H534">
        <v>126</v>
      </c>
      <c r="I534" s="4">
        <f t="shared" si="54"/>
        <v>2.2104395604395606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50"/>
        <v>17556.545937499999</v>
      </c>
      <c r="O534" s="6">
        <f t="shared" si="51"/>
        <v>17557.583981481483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49"/>
        <v>159.24394463667818</v>
      </c>
      <c r="G535" t="s">
        <v>20</v>
      </c>
      <c r="H535">
        <v>2218</v>
      </c>
      <c r="I535" s="4">
        <f t="shared" si="54"/>
        <v>1461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50"/>
        <v>15910.504270833333</v>
      </c>
      <c r="O535" s="6">
        <f t="shared" si="51"/>
        <v>15946.542314814815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49"/>
        <v>15.022446689113355</v>
      </c>
      <c r="G536" t="s">
        <v>14</v>
      </c>
      <c r="H536">
        <v>243</v>
      </c>
      <c r="I536" s="4">
        <f t="shared" si="54"/>
        <v>6.0347159603246165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50"/>
        <v>17760.504270833335</v>
      </c>
      <c r="O536" s="6">
        <f t="shared" si="51"/>
        <v>17761.542314814815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49"/>
        <v>482.03846153846149</v>
      </c>
      <c r="G537" t="s">
        <v>20</v>
      </c>
      <c r="H537">
        <v>202</v>
      </c>
      <c r="I537" s="4">
        <f t="shared" si="54"/>
        <v>51.5761316872428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50"/>
        <v>17690.504270833335</v>
      </c>
      <c r="O537" s="6">
        <f t="shared" si="51"/>
        <v>17692.542314814815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49"/>
        <v>149.96938775510205</v>
      </c>
      <c r="G538" t="s">
        <v>20</v>
      </c>
      <c r="H538">
        <v>140</v>
      </c>
      <c r="I538" s="4">
        <f t="shared" si="54"/>
        <v>72.757425742574256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50"/>
        <v>14845.504270833333</v>
      </c>
      <c r="O538" s="6">
        <f t="shared" si="51"/>
        <v>14871.542314814815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49"/>
        <v>117.22156398104266</v>
      </c>
      <c r="G539" t="s">
        <v>20</v>
      </c>
      <c r="H539">
        <v>1052</v>
      </c>
      <c r="I539" s="4">
        <f t="shared" si="54"/>
        <v>706.67857142857144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50"/>
        <v>17773.504270833335</v>
      </c>
      <c r="O539" s="6">
        <f t="shared" si="51"/>
        <v>17796.542314814815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49"/>
        <v>37.695968274950431</v>
      </c>
      <c r="G540" t="s">
        <v>14</v>
      </c>
      <c r="H540">
        <v>1296</v>
      </c>
      <c r="I540" s="4">
        <f t="shared" si="54"/>
        <v>54.2148288973384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50"/>
        <v>15970.504270833333</v>
      </c>
      <c r="O540" s="6">
        <f t="shared" si="51"/>
        <v>15986.542314814815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49"/>
        <v>72.653061224489804</v>
      </c>
      <c r="G541" t="s">
        <v>14</v>
      </c>
      <c r="H541">
        <v>77</v>
      </c>
      <c r="I541" s="4">
        <f t="shared" si="54"/>
        <v>5.4938271604938276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50"/>
        <v>18078.504270833335</v>
      </c>
      <c r="O541" s="6">
        <f t="shared" si="51"/>
        <v>18084.542314814815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49"/>
        <v>265.98113207547169</v>
      </c>
      <c r="G542" t="s">
        <v>20</v>
      </c>
      <c r="H542">
        <v>247</v>
      </c>
      <c r="I542" s="4">
        <f t="shared" si="54"/>
        <v>183.07792207792207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50"/>
        <v>17656.504270833335</v>
      </c>
      <c r="O542" s="6">
        <f t="shared" si="51"/>
        <v>17678.542314814815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49"/>
        <v>24.205617977528089</v>
      </c>
      <c r="G543" t="s">
        <v>14</v>
      </c>
      <c r="H543">
        <v>395</v>
      </c>
      <c r="I543" s="4">
        <f t="shared" si="54"/>
        <v>174.43724696356276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50"/>
        <v>16596.504270833335</v>
      </c>
      <c r="O543" s="6">
        <f t="shared" si="51"/>
        <v>16622.542314814815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49"/>
        <v>2.5064935064935066</v>
      </c>
      <c r="G544" t="s">
        <v>14</v>
      </c>
      <c r="H544">
        <v>49</v>
      </c>
      <c r="I544" s="4">
        <f t="shared" si="54"/>
        <v>4.8860759493670889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50"/>
        <v>16822.545937499999</v>
      </c>
      <c r="O544" s="6">
        <f t="shared" si="51"/>
        <v>16852.583981481483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49"/>
        <v>16.329799764428738</v>
      </c>
      <c r="G545" t="s">
        <v>14</v>
      </c>
      <c r="H545">
        <v>180</v>
      </c>
      <c r="I545" s="4">
        <f t="shared" si="54"/>
        <v>282.9387755102041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50"/>
        <v>15959.504270833333</v>
      </c>
      <c r="O545" s="6">
        <f t="shared" si="51"/>
        <v>15974.542314814815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49"/>
        <v>276.5</v>
      </c>
      <c r="G546" t="s">
        <v>20</v>
      </c>
      <c r="H546">
        <v>84</v>
      </c>
      <c r="I546" s="4">
        <f t="shared" si="54"/>
        <v>43.011111111111113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50"/>
        <v>16808.545937499999</v>
      </c>
      <c r="O546" s="6">
        <f t="shared" si="51"/>
        <v>16821.583981481483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49"/>
        <v>88.803571428571431</v>
      </c>
      <c r="G547" t="s">
        <v>14</v>
      </c>
      <c r="H547">
        <v>2690</v>
      </c>
      <c r="I547" s="4">
        <f t="shared" si="54"/>
        <v>1953.6785714285713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50"/>
        <v>18255.545937499999</v>
      </c>
      <c r="O547" s="6">
        <f t="shared" si="51"/>
        <v>18275.583981481483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49"/>
        <v>163.57142857142856</v>
      </c>
      <c r="G548" t="s">
        <v>20</v>
      </c>
      <c r="H548">
        <v>88</v>
      </c>
      <c r="I548" s="4">
        <f t="shared" si="54"/>
        <v>2.553903345724907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50"/>
        <v>17791.504270833335</v>
      </c>
      <c r="O548" s="6">
        <f t="shared" si="51"/>
        <v>17794.542314814815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49"/>
        <v>969</v>
      </c>
      <c r="G549" t="s">
        <v>20</v>
      </c>
      <c r="H549">
        <v>156</v>
      </c>
      <c r="I549" s="4">
        <f t="shared" si="54"/>
        <v>143.14772727272728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50"/>
        <v>16460.545937499999</v>
      </c>
      <c r="O549" s="6">
        <f t="shared" si="51"/>
        <v>16472.583981481483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49"/>
        <v>270.91376701966715</v>
      </c>
      <c r="G550" t="s">
        <v>20</v>
      </c>
      <c r="H550">
        <v>2985</v>
      </c>
      <c r="I550" s="4">
        <f t="shared" si="54"/>
        <v>1147.9102564102564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50"/>
        <v>16892.504270833335</v>
      </c>
      <c r="O550" s="6">
        <f t="shared" si="51"/>
        <v>16905.542314814815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49"/>
        <v>284.21355932203392</v>
      </c>
      <c r="G551" t="s">
        <v>20</v>
      </c>
      <c r="H551">
        <v>762</v>
      </c>
      <c r="I551" s="4">
        <f t="shared" si="54"/>
        <v>28.088107202680067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50"/>
        <v>15853.504270833333</v>
      </c>
      <c r="O551" s="6">
        <f t="shared" si="51"/>
        <v>15862.542314814815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49"/>
        <v>4</v>
      </c>
      <c r="G552" t="s">
        <v>74</v>
      </c>
      <c r="H552">
        <v>1</v>
      </c>
      <c r="I552" s="4">
        <f t="shared" si="54"/>
        <v>5.2493438320209973E-3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50"/>
        <v>15399.545937499999</v>
      </c>
      <c r="O552" s="6">
        <f t="shared" si="51"/>
        <v>15420.542314814815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49"/>
        <v>58.6329816768462</v>
      </c>
      <c r="G553" t="s">
        <v>14</v>
      </c>
      <c r="H553">
        <v>2779</v>
      </c>
      <c r="I553" s="4">
        <f t="shared" si="54"/>
        <v>105598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50"/>
        <v>16424.545937499999</v>
      </c>
      <c r="O553" s="6">
        <f t="shared" si="51"/>
        <v>16464.583981481483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49"/>
        <v>98.51111111111112</v>
      </c>
      <c r="G554" t="s">
        <v>14</v>
      </c>
      <c r="H554">
        <v>92</v>
      </c>
      <c r="I554" s="4">
        <f t="shared" si="54"/>
        <v>3.1903562432529688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50"/>
        <v>17131.545937499999</v>
      </c>
      <c r="O554" s="6">
        <f t="shared" si="51"/>
        <v>17133.583981481483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49"/>
        <v>43.975381008206334</v>
      </c>
      <c r="G555" t="s">
        <v>14</v>
      </c>
      <c r="H555">
        <v>1028</v>
      </c>
      <c r="I555" s="4">
        <f t="shared" si="54"/>
        <v>815.45652173913038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50"/>
        <v>14976.545937499999</v>
      </c>
      <c r="O555" s="6">
        <f t="shared" si="51"/>
        <v>14977.583981481481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49"/>
        <v>151.66315789473683</v>
      </c>
      <c r="G556" t="s">
        <v>20</v>
      </c>
      <c r="H556">
        <v>554</v>
      </c>
      <c r="I556" s="4">
        <f t="shared" si="54"/>
        <v>14.01556420233463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50"/>
        <v>17154.545937499999</v>
      </c>
      <c r="O556" s="6">
        <f t="shared" si="51"/>
        <v>17160.583981481483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49"/>
        <v>223.63492063492063</v>
      </c>
      <c r="G557" t="s">
        <v>20</v>
      </c>
      <c r="H557">
        <v>135</v>
      </c>
      <c r="I557" s="4">
        <f t="shared" si="54"/>
        <v>25.431407942238266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50"/>
        <v>16162.504270833333</v>
      </c>
      <c r="O557" s="6">
        <f t="shared" si="51"/>
        <v>16193.542314814815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49"/>
        <v>239.75</v>
      </c>
      <c r="G558" t="s">
        <v>20</v>
      </c>
      <c r="H558">
        <v>122</v>
      </c>
      <c r="I558" s="4">
        <f t="shared" si="54"/>
        <v>92.348148148148155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50"/>
        <v>15223.504270833333</v>
      </c>
      <c r="O558" s="6">
        <f t="shared" si="51"/>
        <v>15230.542314814815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49"/>
        <v>199.33333333333334</v>
      </c>
      <c r="G559" t="s">
        <v>20</v>
      </c>
      <c r="H559">
        <v>221</v>
      </c>
      <c r="I559" s="4">
        <f t="shared" si="54"/>
        <v>98.032786885245898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50"/>
        <v>16710.504270833335</v>
      </c>
      <c r="O559" s="6">
        <f t="shared" si="51"/>
        <v>16713.542314814815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49"/>
        <v>137.34482758620689</v>
      </c>
      <c r="G560" t="s">
        <v>20</v>
      </c>
      <c r="H560">
        <v>126</v>
      </c>
      <c r="I560" s="4">
        <f t="shared" si="54"/>
        <v>36.04524886877828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50"/>
        <v>16855.545937499999</v>
      </c>
      <c r="O560" s="6">
        <f t="shared" si="51"/>
        <v>16898.542314814815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49"/>
        <v>100.9696106362773</v>
      </c>
      <c r="G561" t="s">
        <v>20</v>
      </c>
      <c r="H561">
        <v>1022</v>
      </c>
      <c r="I561" s="4">
        <f t="shared" si="54"/>
        <v>843.81746031746036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50"/>
        <v>17015.504270833335</v>
      </c>
      <c r="O561" s="6">
        <f t="shared" si="51"/>
        <v>17022.542314814815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49"/>
        <v>794.16</v>
      </c>
      <c r="G562" t="s">
        <v>20</v>
      </c>
      <c r="H562">
        <v>3177</v>
      </c>
      <c r="I562" s="4">
        <f t="shared" si="54"/>
        <v>155.412915851272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50"/>
        <v>15296.545937499999</v>
      </c>
      <c r="O562" s="6">
        <f t="shared" si="51"/>
        <v>15336.583981481481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49"/>
        <v>369.7</v>
      </c>
      <c r="G563" t="s">
        <v>20</v>
      </c>
      <c r="H563">
        <v>198</v>
      </c>
      <c r="I563" s="4">
        <f t="shared" si="54"/>
        <v>3.4910292728989614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50"/>
        <v>15264.504270833333</v>
      </c>
      <c r="O563" s="6">
        <f t="shared" si="51"/>
        <v>15266.542314814815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49"/>
        <v>12.818181818181817</v>
      </c>
      <c r="G564" t="s">
        <v>14</v>
      </c>
      <c r="H564">
        <v>26</v>
      </c>
      <c r="I564" s="4">
        <f t="shared" si="54"/>
        <v>6.4090909090909092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50"/>
        <v>17967.504270833335</v>
      </c>
      <c r="O564" s="6">
        <f t="shared" si="51"/>
        <v>17969.542314814815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49"/>
        <v>138.02702702702703</v>
      </c>
      <c r="G565" t="s">
        <v>20</v>
      </c>
      <c r="H565">
        <v>85</v>
      </c>
      <c r="I565" s="4">
        <f t="shared" si="54"/>
        <v>196.42307692307693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50"/>
        <v>17848.545937499999</v>
      </c>
      <c r="O565" s="6">
        <f t="shared" si="51"/>
        <v>17868.583981481483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49"/>
        <v>83.813278008298752</v>
      </c>
      <c r="G566" t="s">
        <v>14</v>
      </c>
      <c r="H566">
        <v>1790</v>
      </c>
      <c r="I566" s="4">
        <f t="shared" si="54"/>
        <v>1663.4470588235295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50"/>
        <v>16509.504270833335</v>
      </c>
      <c r="O566" s="6">
        <f t="shared" si="51"/>
        <v>16517.542314814815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49"/>
        <v>204.60063224446787</v>
      </c>
      <c r="G567" t="s">
        <v>20</v>
      </c>
      <c r="H567">
        <v>3596</v>
      </c>
      <c r="I567" s="4">
        <f t="shared" si="54"/>
        <v>108.47262569832402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50"/>
        <v>15293.545937499999</v>
      </c>
      <c r="O567" s="6">
        <f t="shared" si="51"/>
        <v>15313.583981481481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49"/>
        <v>44.344086021505376</v>
      </c>
      <c r="G568" t="s">
        <v>14</v>
      </c>
      <c r="H568">
        <v>37</v>
      </c>
      <c r="I568" s="4">
        <f t="shared" si="54"/>
        <v>1.1468298109010011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50"/>
        <v>16855.545937499999</v>
      </c>
      <c r="O568" s="6">
        <f t="shared" si="51"/>
        <v>16878.542314814815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49"/>
        <v>218.60294117647058</v>
      </c>
      <c r="G569" t="s">
        <v>20</v>
      </c>
      <c r="H569">
        <v>244</v>
      </c>
      <c r="I569" s="4">
        <f t="shared" si="54"/>
        <v>401.75675675675677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50"/>
        <v>16261.504270833333</v>
      </c>
      <c r="O569" s="6">
        <f t="shared" si="51"/>
        <v>16263.542314814815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49"/>
        <v>186.03314917127071</v>
      </c>
      <c r="G570" t="s">
        <v>20</v>
      </c>
      <c r="H570">
        <v>5180</v>
      </c>
      <c r="I570" s="4">
        <f t="shared" si="54"/>
        <v>552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50"/>
        <v>14805.504270833333</v>
      </c>
      <c r="O570" s="6">
        <f t="shared" si="51"/>
        <v>14850.542314814815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49"/>
        <v>237.33830845771143</v>
      </c>
      <c r="G571" t="s">
        <v>20</v>
      </c>
      <c r="H571">
        <v>589</v>
      </c>
      <c r="I571" s="4">
        <f t="shared" si="54"/>
        <v>9.2094594594594597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50"/>
        <v>14985.545937499999</v>
      </c>
      <c r="O571" s="6">
        <f t="shared" si="51"/>
        <v>14997.583981481481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49"/>
        <v>305.65384615384613</v>
      </c>
      <c r="G572" t="s">
        <v>20</v>
      </c>
      <c r="H572">
        <v>2725</v>
      </c>
      <c r="I572" s="4">
        <f t="shared" si="54"/>
        <v>161.90831918505941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50"/>
        <v>16424.545937499999</v>
      </c>
      <c r="O572" s="6">
        <f t="shared" si="51"/>
        <v>16430.583981481483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49"/>
        <v>94.142857142857139</v>
      </c>
      <c r="G573" t="s">
        <v>14</v>
      </c>
      <c r="H573">
        <v>35</v>
      </c>
      <c r="I573" s="4">
        <f t="shared" si="54"/>
        <v>1.2091743119266054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50"/>
        <v>16605.504270833335</v>
      </c>
      <c r="O573" s="6">
        <f t="shared" si="51"/>
        <v>16652.542314814815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49"/>
        <v>54.400000000000006</v>
      </c>
      <c r="G574" t="s">
        <v>74</v>
      </c>
      <c r="H574">
        <v>94</v>
      </c>
      <c r="I574" s="4">
        <f t="shared" si="54"/>
        <v>139.88571428571427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50"/>
        <v>16706.504270833335</v>
      </c>
      <c r="O574" s="6">
        <f t="shared" si="51"/>
        <v>16722.542314814815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49"/>
        <v>111.88059701492537</v>
      </c>
      <c r="G575" t="s">
        <v>20</v>
      </c>
      <c r="H575">
        <v>300</v>
      </c>
      <c r="I575" s="4">
        <f t="shared" si="54"/>
        <v>79.744680851063833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50"/>
        <v>16192.504270833333</v>
      </c>
      <c r="O575" s="6">
        <f t="shared" si="51"/>
        <v>16194.542314814815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49"/>
        <v>369.14814814814815</v>
      </c>
      <c r="G576" t="s">
        <v>20</v>
      </c>
      <c r="H576">
        <v>144</v>
      </c>
      <c r="I576" s="4">
        <f t="shared" si="54"/>
        <v>33.223333333333336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50"/>
        <v>18237.545937499999</v>
      </c>
      <c r="O576" s="6">
        <f t="shared" si="51"/>
        <v>18247.583981481483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49"/>
        <v>62.930372148859547</v>
      </c>
      <c r="G577" t="s">
        <v>14</v>
      </c>
      <c r="H577">
        <v>558</v>
      </c>
      <c r="I577" s="4">
        <f t="shared" si="54"/>
        <v>364.03472222222223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50"/>
        <v>16210.504270833333</v>
      </c>
      <c r="O577" s="6">
        <f t="shared" si="51"/>
        <v>16213.542314814815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49"/>
        <v>64.927835051546396</v>
      </c>
      <c r="G578" t="s">
        <v>14</v>
      </c>
      <c r="H578">
        <v>64</v>
      </c>
      <c r="I578" s="4">
        <f t="shared" si="54"/>
        <v>11.286738351254479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si="50"/>
        <v>17471.504270833335</v>
      </c>
      <c r="O578" s="6">
        <f t="shared" si="51"/>
        <v>17488.583981481483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55">(E579/D579)*100</f>
        <v>18.853658536585368</v>
      </c>
      <c r="G579" t="s">
        <v>74</v>
      </c>
      <c r="H579">
        <v>37</v>
      </c>
      <c r="I579" s="4">
        <f t="shared" si="54"/>
        <v>24.15625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ref="N579:N642" si="56">(L579+DATE(1970,1,1))/86400</f>
        <v>15044.545937499999</v>
      </c>
      <c r="O579" s="6">
        <f t="shared" ref="O579:O642" si="57">(M579+DATE(1979,1,1))/86400</f>
        <v>15070.542314814815</v>
      </c>
      <c r="P579" t="b">
        <v>0</v>
      </c>
      <c r="Q579" t="b">
        <v>0</v>
      </c>
      <c r="R579" t="s">
        <v>159</v>
      </c>
      <c r="S579" t="str">
        <f t="shared" ref="S579:S642" si="58">LEFT(R579,FIND("/",R579) -1)</f>
        <v>music</v>
      </c>
      <c r="T579" t="str">
        <f t="shared" ref="T579:T642" si="59">MID(R579, FIND("/", R579) +1, LEN(R579) - FIND("/", R579))</f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55"/>
        <v>16.754404145077721</v>
      </c>
      <c r="G580" t="s">
        <v>14</v>
      </c>
      <c r="H580">
        <v>245</v>
      </c>
      <c r="I580" s="4">
        <f t="shared" si="54"/>
        <v>436.97297297297297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si="56"/>
        <v>15309.545937499999</v>
      </c>
      <c r="O580" s="6">
        <f t="shared" si="57"/>
        <v>15312.583981481481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55"/>
        <v>101.11290322580646</v>
      </c>
      <c r="G581" t="s">
        <v>20</v>
      </c>
      <c r="H581">
        <v>87</v>
      </c>
      <c r="I581" s="4">
        <f t="shared" si="54"/>
        <v>25.587755102040816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56"/>
        <v>15193.504270833333</v>
      </c>
      <c r="O581" s="6">
        <f t="shared" si="57"/>
        <v>15205.542314814815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55"/>
        <v>341.5022831050228</v>
      </c>
      <c r="G582" t="s">
        <v>20</v>
      </c>
      <c r="H582">
        <v>3116</v>
      </c>
      <c r="I582" s="4">
        <f t="shared" ref="I582:I645" si="60">(E582/H581)</f>
        <v>1719.2873563218391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56"/>
        <v>16127.545937499999</v>
      </c>
      <c r="O582" s="6">
        <f t="shared" si="57"/>
        <v>16135.583981481481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55"/>
        <v>64.016666666666666</v>
      </c>
      <c r="G583" t="s">
        <v>14</v>
      </c>
      <c r="H583">
        <v>71</v>
      </c>
      <c r="I583" s="4">
        <f t="shared" si="60"/>
        <v>1.2326700898587932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56"/>
        <v>15093.504270833333</v>
      </c>
      <c r="O583" s="6">
        <f t="shared" si="57"/>
        <v>15108.542314814815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55"/>
        <v>52.080459770114942</v>
      </c>
      <c r="G584" t="s">
        <v>14</v>
      </c>
      <c r="H584">
        <v>42</v>
      </c>
      <c r="I584" s="4">
        <f t="shared" si="60"/>
        <v>63.816901408450704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56"/>
        <v>16596.504270833335</v>
      </c>
      <c r="O584" s="6">
        <f t="shared" si="57"/>
        <v>16601.542314814815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55"/>
        <v>322.40211640211641</v>
      </c>
      <c r="G585" t="s">
        <v>20</v>
      </c>
      <c r="H585">
        <v>909</v>
      </c>
      <c r="I585" s="4">
        <f t="shared" si="60"/>
        <v>1450.8095238095239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56"/>
        <v>15390.545937499999</v>
      </c>
      <c r="O585" s="6">
        <f t="shared" si="57"/>
        <v>15407.583981481481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55"/>
        <v>119.50810185185186</v>
      </c>
      <c r="G586" t="s">
        <v>20</v>
      </c>
      <c r="H586">
        <v>1613</v>
      </c>
      <c r="I586" s="4">
        <f t="shared" si="60"/>
        <v>113.59185918591859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56"/>
        <v>15455.504270833333</v>
      </c>
      <c r="O586" s="6">
        <f t="shared" si="57"/>
        <v>15469.542314814815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55"/>
        <v>146.79775280898878</v>
      </c>
      <c r="G587" t="s">
        <v>20</v>
      </c>
      <c r="H587">
        <v>136</v>
      </c>
      <c r="I587" s="4">
        <f t="shared" si="60"/>
        <v>8.0998140111593298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56"/>
        <v>14686.504270833333</v>
      </c>
      <c r="O587" s="6">
        <f t="shared" si="57"/>
        <v>14696.542314814815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55"/>
        <v>950.57142857142856</v>
      </c>
      <c r="G588" t="s">
        <v>20</v>
      </c>
      <c r="H588">
        <v>130</v>
      </c>
      <c r="I588" s="4">
        <f t="shared" si="60"/>
        <v>48.926470588235297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56"/>
        <v>14930.545937499999</v>
      </c>
      <c r="O588" s="6">
        <f t="shared" si="57"/>
        <v>14949.583981481481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55"/>
        <v>72.893617021276597</v>
      </c>
      <c r="G589" t="s">
        <v>14</v>
      </c>
      <c r="H589">
        <v>156</v>
      </c>
      <c r="I589" s="4">
        <f t="shared" si="60"/>
        <v>52.707692307692305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56"/>
        <v>17915.545937499999</v>
      </c>
      <c r="O589" s="6">
        <f t="shared" si="57"/>
        <v>17967.542314814815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55"/>
        <v>79.008248730964468</v>
      </c>
      <c r="G590" t="s">
        <v>14</v>
      </c>
      <c r="H590">
        <v>1368</v>
      </c>
      <c r="I590" s="4">
        <f t="shared" si="60"/>
        <v>798.18589743589746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56"/>
        <v>14693.504270833333</v>
      </c>
      <c r="O590" s="6">
        <f t="shared" si="57"/>
        <v>14724.542314814815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55"/>
        <v>64.721518987341781</v>
      </c>
      <c r="G591" t="s">
        <v>14</v>
      </c>
      <c r="H591">
        <v>102</v>
      </c>
      <c r="I591" s="4">
        <f t="shared" si="60"/>
        <v>3.7375730994152048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56"/>
        <v>16621.504270833335</v>
      </c>
      <c r="O591" s="6">
        <f t="shared" si="57"/>
        <v>16628.542314814815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55"/>
        <v>82.028169014084511</v>
      </c>
      <c r="G592" t="s">
        <v>14</v>
      </c>
      <c r="H592">
        <v>86</v>
      </c>
      <c r="I592" s="4">
        <f t="shared" si="60"/>
        <v>57.098039215686278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56"/>
        <v>16425.545937499999</v>
      </c>
      <c r="O592" s="6">
        <f t="shared" si="57"/>
        <v>16436.583981481483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55"/>
        <v>1037.6666666666667</v>
      </c>
      <c r="G593" t="s">
        <v>20</v>
      </c>
      <c r="H593">
        <v>102</v>
      </c>
      <c r="I593" s="4">
        <f t="shared" si="60"/>
        <v>72.395348837209298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56"/>
        <v>14804.504270833333</v>
      </c>
      <c r="O593" s="6">
        <f t="shared" si="57"/>
        <v>14814.542314814815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55"/>
        <v>12.910076530612244</v>
      </c>
      <c r="G594" t="s">
        <v>14</v>
      </c>
      <c r="H594">
        <v>253</v>
      </c>
      <c r="I594" s="4">
        <f t="shared" si="60"/>
        <v>198.4607843137255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56"/>
        <v>16220.504270833333</v>
      </c>
      <c r="O594" s="6">
        <f t="shared" si="57"/>
        <v>16229.542314814815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55"/>
        <v>154.84210526315789</v>
      </c>
      <c r="G595" t="s">
        <v>20</v>
      </c>
      <c r="H595">
        <v>4006</v>
      </c>
      <c r="I595" s="4">
        <f t="shared" si="60"/>
        <v>744.22134387351775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56"/>
        <v>16155.504270833333</v>
      </c>
      <c r="O595" s="6">
        <f t="shared" si="57"/>
        <v>16168.542314814815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55"/>
        <v>7.0991735537190088</v>
      </c>
      <c r="G596" t="s">
        <v>14</v>
      </c>
      <c r="H596">
        <v>157</v>
      </c>
      <c r="I596" s="4">
        <f t="shared" si="60"/>
        <v>2.7875686470294556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56"/>
        <v>16979.504270833335</v>
      </c>
      <c r="O596" s="6">
        <f t="shared" si="57"/>
        <v>16982.542314814815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55"/>
        <v>208.52773826458036</v>
      </c>
      <c r="G597" t="s">
        <v>20</v>
      </c>
      <c r="H597">
        <v>1629</v>
      </c>
      <c r="I597" s="4">
        <f t="shared" si="60"/>
        <v>933.72611464968156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56"/>
        <v>14684.504270833333</v>
      </c>
      <c r="O597" s="6">
        <f t="shared" si="57"/>
        <v>14705.542314814815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55"/>
        <v>99.683544303797461</v>
      </c>
      <c r="G598" t="s">
        <v>14</v>
      </c>
      <c r="H598">
        <v>183</v>
      </c>
      <c r="I598" s="4">
        <f t="shared" si="60"/>
        <v>4.834254143646409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56"/>
        <v>16865.545937499999</v>
      </c>
      <c r="O598" s="6">
        <f t="shared" si="57"/>
        <v>16872.583981481483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55"/>
        <v>201.59756097560978</v>
      </c>
      <c r="G599" t="s">
        <v>20</v>
      </c>
      <c r="H599">
        <v>2188</v>
      </c>
      <c r="I599" s="4">
        <f t="shared" si="60"/>
        <v>813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56"/>
        <v>18217.545937499999</v>
      </c>
      <c r="O599" s="6">
        <f t="shared" si="57"/>
        <v>18235.583981481483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55"/>
        <v>162.09032258064516</v>
      </c>
      <c r="G600" t="s">
        <v>20</v>
      </c>
      <c r="H600">
        <v>2409</v>
      </c>
      <c r="I600" s="4">
        <f t="shared" si="60"/>
        <v>80.378427787934186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56"/>
        <v>14775.504270833333</v>
      </c>
      <c r="O600" s="6">
        <f t="shared" si="57"/>
        <v>14804.542314814815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55"/>
        <v>3.6436208125445471</v>
      </c>
      <c r="G601" t="s">
        <v>14</v>
      </c>
      <c r="H601">
        <v>82</v>
      </c>
      <c r="I601" s="4">
        <f t="shared" si="60"/>
        <v>2.1220423412204235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56"/>
        <v>16478.545937499999</v>
      </c>
      <c r="O601" s="6">
        <f t="shared" si="57"/>
        <v>16486.583981481483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55"/>
        <v>5</v>
      </c>
      <c r="G602" t="s">
        <v>14</v>
      </c>
      <c r="H602">
        <v>1</v>
      </c>
      <c r="I602" s="4">
        <f t="shared" si="60"/>
        <v>6.097560975609756E-2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56"/>
        <v>15916.504270833333</v>
      </c>
      <c r="O602" s="6">
        <f t="shared" si="57"/>
        <v>15928.542314814815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55"/>
        <v>206.63492063492063</v>
      </c>
      <c r="G603" t="s">
        <v>20</v>
      </c>
      <c r="H603">
        <v>194</v>
      </c>
      <c r="I603" s="4">
        <f t="shared" si="60"/>
        <v>13018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56"/>
        <v>16220.504270833333</v>
      </c>
      <c r="O603" s="6">
        <f t="shared" si="57"/>
        <v>16237.542314814815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55"/>
        <v>128.23628691983123</v>
      </c>
      <c r="G604" t="s">
        <v>20</v>
      </c>
      <c r="H604">
        <v>1140</v>
      </c>
      <c r="I604" s="4">
        <f t="shared" si="60"/>
        <v>469.97938144329896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56"/>
        <v>16591.504270833335</v>
      </c>
      <c r="O604" s="6">
        <f t="shared" si="57"/>
        <v>16602.542314814815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55"/>
        <v>119.66037735849055</v>
      </c>
      <c r="G605" t="s">
        <v>20</v>
      </c>
      <c r="H605">
        <v>102</v>
      </c>
      <c r="I605" s="4">
        <f t="shared" si="60"/>
        <v>5.5631578947368423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56"/>
        <v>18004.504270833335</v>
      </c>
      <c r="O605" s="6">
        <f t="shared" si="57"/>
        <v>18031.542314814815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55"/>
        <v>170.73055242390078</v>
      </c>
      <c r="G606" t="s">
        <v>20</v>
      </c>
      <c r="H606">
        <v>2857</v>
      </c>
      <c r="I606" s="4">
        <f t="shared" si="60"/>
        <v>1484.686274509804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56"/>
        <v>14996.545937499999</v>
      </c>
      <c r="O606" s="6">
        <f t="shared" si="57"/>
        <v>15017.583981481481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55"/>
        <v>187.21212121212122</v>
      </c>
      <c r="G607" t="s">
        <v>20</v>
      </c>
      <c r="H607">
        <v>107</v>
      </c>
      <c r="I607" s="4">
        <f t="shared" si="60"/>
        <v>2.1624081204060204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56"/>
        <v>16711.504270833335</v>
      </c>
      <c r="O607" s="6">
        <f t="shared" si="57"/>
        <v>16752.583981481483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55"/>
        <v>188.38235294117646</v>
      </c>
      <c r="G608" t="s">
        <v>20</v>
      </c>
      <c r="H608">
        <v>160</v>
      </c>
      <c r="I608" s="4">
        <f t="shared" si="60"/>
        <v>59.859813084112147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56"/>
        <v>16867.545937499999</v>
      </c>
      <c r="O608" s="6">
        <f t="shared" si="57"/>
        <v>16878.542314814815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55"/>
        <v>131.29869186046511</v>
      </c>
      <c r="G609" t="s">
        <v>20</v>
      </c>
      <c r="H609">
        <v>2230</v>
      </c>
      <c r="I609" s="4">
        <f t="shared" si="60"/>
        <v>1129.16875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56"/>
        <v>16152.504270833333</v>
      </c>
      <c r="O609" s="6">
        <f t="shared" si="57"/>
        <v>16154.542314814815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55"/>
        <v>283.97435897435901</v>
      </c>
      <c r="G610" t="s">
        <v>20</v>
      </c>
      <c r="H610">
        <v>316</v>
      </c>
      <c r="I610" s="4">
        <f t="shared" si="60"/>
        <v>4.9663677130044839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56"/>
        <v>17961.545937499999</v>
      </c>
      <c r="O610" s="6">
        <f t="shared" si="57"/>
        <v>17965.583981481483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55"/>
        <v>120.41999999999999</v>
      </c>
      <c r="G611" t="s">
        <v>20</v>
      </c>
      <c r="H611">
        <v>117</v>
      </c>
      <c r="I611" s="4">
        <f t="shared" si="60"/>
        <v>38.107594936708864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56"/>
        <v>17912.545937499999</v>
      </c>
      <c r="O611" s="6">
        <f t="shared" si="57"/>
        <v>17929.583981481483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55"/>
        <v>419.0560747663551</v>
      </c>
      <c r="G612" t="s">
        <v>20</v>
      </c>
      <c r="H612">
        <v>6406</v>
      </c>
      <c r="I612" s="4">
        <f t="shared" si="60"/>
        <v>1532.9572649572649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56"/>
        <v>15690.545937499999</v>
      </c>
      <c r="O612" s="6">
        <f t="shared" si="57"/>
        <v>15704.583981481481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55"/>
        <v>13.853658536585368</v>
      </c>
      <c r="G613" t="s">
        <v>74</v>
      </c>
      <c r="H613">
        <v>15</v>
      </c>
      <c r="I613" s="4">
        <f t="shared" si="60"/>
        <v>0.17733374960974088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56"/>
        <v>15911.504270833333</v>
      </c>
      <c r="O613" s="6">
        <f t="shared" si="57"/>
        <v>15923.542314814815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55"/>
        <v>139.43548387096774</v>
      </c>
      <c r="G614" t="s">
        <v>20</v>
      </c>
      <c r="H614">
        <v>192</v>
      </c>
      <c r="I614" s="4">
        <f t="shared" si="60"/>
        <v>576.33333333333337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56"/>
        <v>14905.504270833333</v>
      </c>
      <c r="O614" s="6">
        <f t="shared" si="57"/>
        <v>14928.583981481481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55"/>
        <v>174</v>
      </c>
      <c r="G615" t="s">
        <v>20</v>
      </c>
      <c r="H615">
        <v>26</v>
      </c>
      <c r="I615" s="4">
        <f t="shared" si="60"/>
        <v>9.96875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56"/>
        <v>17404.504270833335</v>
      </c>
      <c r="O615" s="6">
        <f t="shared" si="57"/>
        <v>17413.542314814815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55"/>
        <v>155.49056603773585</v>
      </c>
      <c r="G616" t="s">
        <v>20</v>
      </c>
      <c r="H616">
        <v>723</v>
      </c>
      <c r="I616" s="4">
        <f t="shared" si="60"/>
        <v>1584.8076923076924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56"/>
        <v>17177.545937499999</v>
      </c>
      <c r="O616" s="6">
        <f t="shared" si="57"/>
        <v>17195.583981481483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55"/>
        <v>170.44705882352943</v>
      </c>
      <c r="G617" t="s">
        <v>20</v>
      </c>
      <c r="H617">
        <v>170</v>
      </c>
      <c r="I617" s="4">
        <f t="shared" si="60"/>
        <v>20.038727524204702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56"/>
        <v>16920.504270833335</v>
      </c>
      <c r="O617" s="6">
        <f t="shared" si="57"/>
        <v>16930.542314814815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55"/>
        <v>189.515625</v>
      </c>
      <c r="G618" t="s">
        <v>20</v>
      </c>
      <c r="H618">
        <v>238</v>
      </c>
      <c r="I618" s="4">
        <f t="shared" si="60"/>
        <v>71.347058823529409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56"/>
        <v>15968.504270833333</v>
      </c>
      <c r="O618" s="6">
        <f t="shared" si="57"/>
        <v>15969.542314814815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55"/>
        <v>249.71428571428572</v>
      </c>
      <c r="G619" t="s">
        <v>20</v>
      </c>
      <c r="H619">
        <v>55</v>
      </c>
      <c r="I619" s="4">
        <f t="shared" si="60"/>
        <v>14.6890756302521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56"/>
        <v>16225.504270833333</v>
      </c>
      <c r="O619" s="6">
        <f t="shared" si="57"/>
        <v>16235.542314814815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55"/>
        <v>48.860523665659613</v>
      </c>
      <c r="G620" t="s">
        <v>14</v>
      </c>
      <c r="H620">
        <v>1198</v>
      </c>
      <c r="I620" s="4">
        <f t="shared" si="60"/>
        <v>1764.3090909090909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56"/>
        <v>15827.504270833333</v>
      </c>
      <c r="O620" s="6">
        <f t="shared" si="57"/>
        <v>15848.542314814815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55"/>
        <v>28.461970393057683</v>
      </c>
      <c r="G621" t="s">
        <v>14</v>
      </c>
      <c r="H621">
        <v>648</v>
      </c>
      <c r="I621" s="4">
        <f t="shared" si="60"/>
        <v>46.541736227045078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56"/>
        <v>15100.504270833333</v>
      </c>
      <c r="O621" s="6">
        <f t="shared" si="57"/>
        <v>15101.542314814815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55"/>
        <v>268.02325581395348</v>
      </c>
      <c r="G622" t="s">
        <v>20</v>
      </c>
      <c r="H622">
        <v>128</v>
      </c>
      <c r="I622" s="4">
        <f t="shared" si="60"/>
        <v>17.785493827160494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56"/>
        <v>16990.504270833335</v>
      </c>
      <c r="O622" s="6">
        <f t="shared" si="57"/>
        <v>16994.542314814815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55"/>
        <v>619.80078125</v>
      </c>
      <c r="G623" t="s">
        <v>20</v>
      </c>
      <c r="H623">
        <v>2144</v>
      </c>
      <c r="I623" s="4">
        <f t="shared" si="60"/>
        <v>1239.6015625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56"/>
        <v>17057.504270833335</v>
      </c>
      <c r="O623" s="6">
        <f t="shared" si="57"/>
        <v>17062.542314814815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55"/>
        <v>3.1301587301587301</v>
      </c>
      <c r="G624" t="s">
        <v>14</v>
      </c>
      <c r="H624">
        <v>64</v>
      </c>
      <c r="I624" s="4">
        <f t="shared" si="60"/>
        <v>2.7593283582089554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56"/>
        <v>17636.504270833335</v>
      </c>
      <c r="O624" s="6">
        <f t="shared" si="57"/>
        <v>17662.542314814815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55"/>
        <v>159.92152704135739</v>
      </c>
      <c r="G625" t="s">
        <v>20</v>
      </c>
      <c r="H625">
        <v>2693</v>
      </c>
      <c r="I625" s="4">
        <f t="shared" si="60"/>
        <v>2356.34375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56"/>
        <v>16632.504270833335</v>
      </c>
      <c r="O625" s="6">
        <f t="shared" si="57"/>
        <v>16637.542314814815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55"/>
        <v>279.39215686274508</v>
      </c>
      <c r="G626" t="s">
        <v>20</v>
      </c>
      <c r="H626">
        <v>432</v>
      </c>
      <c r="I626" s="4">
        <f t="shared" si="60"/>
        <v>5.2911251392499068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56"/>
        <v>16460.545937499999</v>
      </c>
      <c r="O626" s="6">
        <f t="shared" si="57"/>
        <v>16466.583981481483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55"/>
        <v>77.373333333333335</v>
      </c>
      <c r="G627" t="s">
        <v>14</v>
      </c>
      <c r="H627">
        <v>62</v>
      </c>
      <c r="I627" s="4">
        <f t="shared" si="60"/>
        <v>13.43287037037037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56"/>
        <v>18288.545937499999</v>
      </c>
      <c r="O627" s="6">
        <f t="shared" si="57"/>
        <v>18302.583981481483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55"/>
        <v>206.32812500000003</v>
      </c>
      <c r="G628" t="s">
        <v>20</v>
      </c>
      <c r="H628">
        <v>189</v>
      </c>
      <c r="I628" s="4">
        <f t="shared" si="60"/>
        <v>212.98387096774192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56"/>
        <v>14880.504270833333</v>
      </c>
      <c r="O628" s="6">
        <f t="shared" si="57"/>
        <v>14889.542314814815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55"/>
        <v>694.25</v>
      </c>
      <c r="G629" t="s">
        <v>20</v>
      </c>
      <c r="H629">
        <v>154</v>
      </c>
      <c r="I629" s="4">
        <f t="shared" si="60"/>
        <v>58.772486772486772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56"/>
        <v>14776.504270833333</v>
      </c>
      <c r="O629" s="6">
        <f t="shared" si="57"/>
        <v>14800.542314814815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55"/>
        <v>151.78947368421052</v>
      </c>
      <c r="G630" t="s">
        <v>20</v>
      </c>
      <c r="H630">
        <v>96</v>
      </c>
      <c r="I630" s="4">
        <f t="shared" si="60"/>
        <v>18.727272727272727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56"/>
        <v>14886.504270833333</v>
      </c>
      <c r="O630" s="6">
        <f t="shared" si="57"/>
        <v>14889.542314814815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55"/>
        <v>64.58207217694995</v>
      </c>
      <c r="G631" t="s">
        <v>14</v>
      </c>
      <c r="H631">
        <v>750</v>
      </c>
      <c r="I631" s="4">
        <f t="shared" si="60"/>
        <v>577.875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56"/>
        <v>16988.504270833335</v>
      </c>
      <c r="O631" s="6">
        <f t="shared" si="57"/>
        <v>16990.542314814815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55"/>
        <v>62.873684210526314</v>
      </c>
      <c r="G632" t="s">
        <v>74</v>
      </c>
      <c r="H632">
        <v>87</v>
      </c>
      <c r="I632" s="4">
        <f t="shared" si="60"/>
        <v>7.9640000000000004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56"/>
        <v>18017.504270833335</v>
      </c>
      <c r="O632" s="6">
        <f t="shared" si="57"/>
        <v>18028.542314814815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55"/>
        <v>310.39864864864865</v>
      </c>
      <c r="G633" t="s">
        <v>20</v>
      </c>
      <c r="H633">
        <v>3063</v>
      </c>
      <c r="I633" s="4">
        <f t="shared" si="60"/>
        <v>2112.1379310344828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56"/>
        <v>17981.504270833335</v>
      </c>
      <c r="O633" s="6">
        <f t="shared" si="57"/>
        <v>17985.542314814815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55"/>
        <v>42.859916782246884</v>
      </c>
      <c r="G634" t="s">
        <v>47</v>
      </c>
      <c r="H634">
        <v>278</v>
      </c>
      <c r="I634" s="4">
        <f t="shared" si="60"/>
        <v>10.088801828272935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56"/>
        <v>16376.504270833333</v>
      </c>
      <c r="O634" s="6">
        <f t="shared" si="57"/>
        <v>16394.583981481483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55"/>
        <v>83.119402985074629</v>
      </c>
      <c r="G635" t="s">
        <v>14</v>
      </c>
      <c r="H635">
        <v>105</v>
      </c>
      <c r="I635" s="4">
        <f t="shared" si="60"/>
        <v>20.032374100719423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56"/>
        <v>16746.545937499999</v>
      </c>
      <c r="O635" s="6">
        <f t="shared" si="57"/>
        <v>16750.583981481483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55"/>
        <v>78.531302876480552</v>
      </c>
      <c r="G636" t="s">
        <v>74</v>
      </c>
      <c r="H636">
        <v>1658</v>
      </c>
      <c r="I636" s="4">
        <f t="shared" si="60"/>
        <v>884.03809523809525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56"/>
        <v>17250.504270833335</v>
      </c>
      <c r="O636" s="6">
        <f t="shared" si="57"/>
        <v>17264.542314814815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55"/>
        <v>114.09352517985612</v>
      </c>
      <c r="G637" t="s">
        <v>20</v>
      </c>
      <c r="H637">
        <v>2266</v>
      </c>
      <c r="I637" s="4">
        <f t="shared" si="60"/>
        <v>95.651387213510247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56"/>
        <v>15745.545937499999</v>
      </c>
      <c r="O637" s="6">
        <f t="shared" si="57"/>
        <v>15777.542314814815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55"/>
        <v>64.537683358624179</v>
      </c>
      <c r="G638" t="s">
        <v>14</v>
      </c>
      <c r="H638">
        <v>2604</v>
      </c>
      <c r="I638" s="4">
        <f t="shared" si="60"/>
        <v>56.306707855251545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56"/>
        <v>15357.545937499999</v>
      </c>
      <c r="O638" s="6">
        <f t="shared" si="57"/>
        <v>15402.583981481481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55"/>
        <v>79.411764705882348</v>
      </c>
      <c r="G639" t="s">
        <v>14</v>
      </c>
      <c r="H639">
        <v>65</v>
      </c>
      <c r="I639" s="4">
        <f t="shared" si="60"/>
        <v>2.5921658986175116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56"/>
        <v>17119.545937499999</v>
      </c>
      <c r="O639" s="6">
        <f t="shared" si="57"/>
        <v>17127.583981481483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55"/>
        <v>11.419117647058824</v>
      </c>
      <c r="G640" t="s">
        <v>14</v>
      </c>
      <c r="H640">
        <v>94</v>
      </c>
      <c r="I640" s="4">
        <f t="shared" si="60"/>
        <v>143.35384615384615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56"/>
        <v>14817.504270833333</v>
      </c>
      <c r="O640" s="6">
        <f t="shared" si="57"/>
        <v>14829.542314814815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55"/>
        <v>56.186046511627907</v>
      </c>
      <c r="G641" t="s">
        <v>47</v>
      </c>
      <c r="H641">
        <v>45</v>
      </c>
      <c r="I641" s="4">
        <f t="shared" si="60"/>
        <v>51.404255319148938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56"/>
        <v>17740.504270833335</v>
      </c>
      <c r="O641" s="6">
        <f t="shared" si="57"/>
        <v>17740.542314814815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55"/>
        <v>16.501669449081803</v>
      </c>
      <c r="G642" t="s">
        <v>14</v>
      </c>
      <c r="H642">
        <v>257</v>
      </c>
      <c r="I642" s="4">
        <f t="shared" si="60"/>
        <v>439.31111111111113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si="56"/>
        <v>16818.545937499999</v>
      </c>
      <c r="O642" s="6">
        <f t="shared" si="57"/>
        <v>16821.583981481483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61">(E643/D643)*100</f>
        <v>119.96808510638297</v>
      </c>
      <c r="G643" t="s">
        <v>20</v>
      </c>
      <c r="H643">
        <v>194</v>
      </c>
      <c r="I643" s="4">
        <f t="shared" si="60"/>
        <v>43.879377431906612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ref="N643:N706" si="62">(L643+DATE(1970,1,1))/86400</f>
        <v>17217.545937499999</v>
      </c>
      <c r="O643" s="6">
        <f t="shared" ref="O643:O706" si="63">(M643+DATE(1979,1,1))/86400</f>
        <v>17245.542314814815</v>
      </c>
      <c r="P643" t="b">
        <v>0</v>
      </c>
      <c r="Q643" t="b">
        <v>0</v>
      </c>
      <c r="R643" t="s">
        <v>33</v>
      </c>
      <c r="S643" t="str">
        <f t="shared" ref="S643:S706" si="64">LEFT(R643,FIND("/",R643) -1)</f>
        <v>theater</v>
      </c>
      <c r="T643" t="str">
        <f t="shared" ref="T643:T706" si="65">MID(R643, FIND("/", R643) +1, LEN(R643) - FIND("/", R643))</f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61"/>
        <v>145.45652173913044</v>
      </c>
      <c r="G644" t="s">
        <v>20</v>
      </c>
      <c r="H644">
        <v>129</v>
      </c>
      <c r="I644" s="4">
        <f t="shared" si="60"/>
        <v>68.979381443298962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si="62"/>
        <v>17882.545937499999</v>
      </c>
      <c r="O644" s="6">
        <f t="shared" si="63"/>
        <v>17891.583981481483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61"/>
        <v>221.38255033557047</v>
      </c>
      <c r="G645" t="s">
        <v>20</v>
      </c>
      <c r="H645">
        <v>375</v>
      </c>
      <c r="I645" s="4">
        <f t="shared" si="60"/>
        <v>255.70542635658916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62"/>
        <v>17226.545937499999</v>
      </c>
      <c r="O645" s="6">
        <f t="shared" si="63"/>
        <v>17244.542314814815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61"/>
        <v>48.396694214876035</v>
      </c>
      <c r="G646" t="s">
        <v>14</v>
      </c>
      <c r="H646">
        <v>2928</v>
      </c>
      <c r="I646" s="4">
        <f t="shared" ref="I646:I709" si="66">(E646/H645)</f>
        <v>218.624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62"/>
        <v>17883.545937499999</v>
      </c>
      <c r="O646" s="6">
        <f t="shared" si="63"/>
        <v>17899.583981481483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61"/>
        <v>92.911504424778755</v>
      </c>
      <c r="G647" t="s">
        <v>14</v>
      </c>
      <c r="H647">
        <v>4697</v>
      </c>
      <c r="I647" s="4">
        <f t="shared" si="66"/>
        <v>60.957308743169399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62"/>
        <v>17800.504270833335</v>
      </c>
      <c r="O647" s="6">
        <f t="shared" si="63"/>
        <v>17821.542314814815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61"/>
        <v>88.599797365754824</v>
      </c>
      <c r="G648" t="s">
        <v>14</v>
      </c>
      <c r="H648">
        <v>2915</v>
      </c>
      <c r="I648" s="4">
        <f t="shared" si="66"/>
        <v>18.617841175218224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62"/>
        <v>15777.504270833333</v>
      </c>
      <c r="O648" s="6">
        <f t="shared" si="63"/>
        <v>15788.542314814815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61"/>
        <v>41.4</v>
      </c>
      <c r="G649" t="s">
        <v>14</v>
      </c>
      <c r="H649">
        <v>18</v>
      </c>
      <c r="I649" s="4">
        <f t="shared" si="66"/>
        <v>0.63910806174957113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62"/>
        <v>17630.504270833335</v>
      </c>
      <c r="O649" s="6">
        <f t="shared" si="63"/>
        <v>17654.542314814815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61"/>
        <v>63.056795131845846</v>
      </c>
      <c r="G650" t="s">
        <v>74</v>
      </c>
      <c r="H650">
        <v>723</v>
      </c>
      <c r="I650" s="4">
        <f t="shared" si="66"/>
        <v>3454.1111111111113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62"/>
        <v>17353.504270833335</v>
      </c>
      <c r="O650" s="6">
        <f t="shared" si="63"/>
        <v>17371.542314814815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61"/>
        <v>48.482333607230892</v>
      </c>
      <c r="G651" t="s">
        <v>14</v>
      </c>
      <c r="H651">
        <v>602</v>
      </c>
      <c r="I651" s="4">
        <f t="shared" si="66"/>
        <v>81.608575380359611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62"/>
        <v>14902.504270833333</v>
      </c>
      <c r="O651" s="6">
        <f t="shared" si="63"/>
        <v>14913.542314814815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61"/>
        <v>2</v>
      </c>
      <c r="G652" t="s">
        <v>14</v>
      </c>
      <c r="H652">
        <v>1</v>
      </c>
      <c r="I652" s="4">
        <f t="shared" si="66"/>
        <v>3.3222591362126247E-3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62"/>
        <v>16259.504270833333</v>
      </c>
      <c r="O652" s="6">
        <f t="shared" si="63"/>
        <v>16286.542314814815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61"/>
        <v>88.47941026944585</v>
      </c>
      <c r="G653" t="s">
        <v>14</v>
      </c>
      <c r="H653">
        <v>3868</v>
      </c>
      <c r="I653" s="4">
        <f t="shared" si="66"/>
        <v>174039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62"/>
        <v>16123.545937499999</v>
      </c>
      <c r="O653" s="6">
        <f t="shared" si="63"/>
        <v>16138.583981481481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61"/>
        <v>126.84</v>
      </c>
      <c r="G654" t="s">
        <v>20</v>
      </c>
      <c r="H654">
        <v>409</v>
      </c>
      <c r="I654" s="4">
        <f t="shared" si="66"/>
        <v>3.2792140641158221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62"/>
        <v>17018.504270833335</v>
      </c>
      <c r="O654" s="6">
        <f t="shared" si="63"/>
        <v>17061.542314814815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61"/>
        <v>2338.833333333333</v>
      </c>
      <c r="G655" t="s">
        <v>20</v>
      </c>
      <c r="H655">
        <v>234</v>
      </c>
      <c r="I655" s="4">
        <f t="shared" si="66"/>
        <v>34.310513447432761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62"/>
        <v>16899.504270833335</v>
      </c>
      <c r="O655" s="6">
        <f t="shared" si="63"/>
        <v>16901.542314814815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61"/>
        <v>508.38857142857148</v>
      </c>
      <c r="G656" t="s">
        <v>20</v>
      </c>
      <c r="H656">
        <v>3016</v>
      </c>
      <c r="I656" s="4">
        <f t="shared" si="66"/>
        <v>760.41025641025647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62"/>
        <v>16671.504270833335</v>
      </c>
      <c r="O656" s="6">
        <f t="shared" si="63"/>
        <v>16676.542314814815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61"/>
        <v>191.47826086956522</v>
      </c>
      <c r="G657" t="s">
        <v>20</v>
      </c>
      <c r="H657">
        <v>264</v>
      </c>
      <c r="I657" s="4">
        <f t="shared" si="66"/>
        <v>4.3806366047745362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62"/>
        <v>17227.545937499999</v>
      </c>
      <c r="O657" s="6">
        <f t="shared" si="63"/>
        <v>17240.542314814815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61"/>
        <v>42.127533783783782</v>
      </c>
      <c r="G658" t="s">
        <v>14</v>
      </c>
      <c r="H658">
        <v>504</v>
      </c>
      <c r="I658" s="4">
        <f t="shared" si="66"/>
        <v>188.93560606060606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62"/>
        <v>17528.545937499999</v>
      </c>
      <c r="O658" s="6">
        <f t="shared" si="63"/>
        <v>17533.583981481483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61"/>
        <v>8.24</v>
      </c>
      <c r="G659" t="s">
        <v>14</v>
      </c>
      <c r="H659">
        <v>14</v>
      </c>
      <c r="I659" s="4">
        <f t="shared" si="66"/>
        <v>1.6349206349206349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62"/>
        <v>17527.545937499999</v>
      </c>
      <c r="O659" s="6">
        <f t="shared" si="63"/>
        <v>17543.583981481483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61"/>
        <v>60.064638783269963</v>
      </c>
      <c r="G660" t="s">
        <v>74</v>
      </c>
      <c r="H660">
        <v>390</v>
      </c>
      <c r="I660" s="4">
        <f t="shared" si="66"/>
        <v>2256.7142857142858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62"/>
        <v>16677.504270833335</v>
      </c>
      <c r="O660" s="6">
        <f t="shared" si="63"/>
        <v>16700.542314814815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61"/>
        <v>47.232808616404313</v>
      </c>
      <c r="G661" t="s">
        <v>14</v>
      </c>
      <c r="H661">
        <v>750</v>
      </c>
      <c r="I661" s="4">
        <f t="shared" si="66"/>
        <v>146.17948717948718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62"/>
        <v>15001.545937499999</v>
      </c>
      <c r="O661" s="6">
        <f t="shared" si="63"/>
        <v>15002.583981481481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61"/>
        <v>81.736263736263737</v>
      </c>
      <c r="G662" t="s">
        <v>14</v>
      </c>
      <c r="H662">
        <v>77</v>
      </c>
      <c r="I662" s="4">
        <f t="shared" si="66"/>
        <v>9.9173333333333336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62"/>
        <v>16668.504270833335</v>
      </c>
      <c r="O662" s="6">
        <f t="shared" si="63"/>
        <v>16677.542314814815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61"/>
        <v>54.187265917603</v>
      </c>
      <c r="G663" t="s">
        <v>14</v>
      </c>
      <c r="H663">
        <v>752</v>
      </c>
      <c r="I663" s="4">
        <f t="shared" si="66"/>
        <v>751.58441558441564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62"/>
        <v>15427.504270833333</v>
      </c>
      <c r="O663" s="6">
        <f t="shared" si="63"/>
        <v>15457.542314814815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61"/>
        <v>97.868131868131869</v>
      </c>
      <c r="G664" t="s">
        <v>14</v>
      </c>
      <c r="H664">
        <v>131</v>
      </c>
      <c r="I664" s="4">
        <f t="shared" si="66"/>
        <v>11.843085106382979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62"/>
        <v>17874.545937499999</v>
      </c>
      <c r="O664" s="6">
        <f t="shared" si="63"/>
        <v>17878.583981481483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61"/>
        <v>77.239999999999995</v>
      </c>
      <c r="G665" t="s">
        <v>14</v>
      </c>
      <c r="H665">
        <v>87</v>
      </c>
      <c r="I665" s="4">
        <f t="shared" si="66"/>
        <v>58.961832061068705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62"/>
        <v>14889.504270833333</v>
      </c>
      <c r="O665" s="6">
        <f t="shared" si="63"/>
        <v>14912.542314814815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61"/>
        <v>33.464735516372798</v>
      </c>
      <c r="G666" t="s">
        <v>14</v>
      </c>
      <c r="H666">
        <v>1063</v>
      </c>
      <c r="I666" s="4">
        <f t="shared" si="66"/>
        <v>305.41379310344826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62"/>
        <v>15390.545937499999</v>
      </c>
      <c r="O666" s="6">
        <f t="shared" si="63"/>
        <v>15400.583981481481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61"/>
        <v>239.58823529411765</v>
      </c>
      <c r="G667" t="s">
        <v>20</v>
      </c>
      <c r="H667">
        <v>272</v>
      </c>
      <c r="I667" s="4">
        <f t="shared" si="66"/>
        <v>11.494825964252117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62"/>
        <v>15164.504270833333</v>
      </c>
      <c r="O667" s="6">
        <f t="shared" si="63"/>
        <v>15178.542314814815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61"/>
        <v>64.032258064516128</v>
      </c>
      <c r="G668" t="s">
        <v>74</v>
      </c>
      <c r="H668">
        <v>25</v>
      </c>
      <c r="I668" s="4">
        <f t="shared" si="66"/>
        <v>7.2977941176470589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62"/>
        <v>15947.504270833333</v>
      </c>
      <c r="O668" s="6">
        <f t="shared" si="63"/>
        <v>15953.542314814815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61"/>
        <v>176.15942028985506</v>
      </c>
      <c r="G669" t="s">
        <v>20</v>
      </c>
      <c r="H669">
        <v>419</v>
      </c>
      <c r="I669" s="4">
        <f t="shared" si="66"/>
        <v>486.2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62"/>
        <v>16323.504270833333</v>
      </c>
      <c r="O669" s="6">
        <f t="shared" si="63"/>
        <v>16332.542314814815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61"/>
        <v>20.33818181818182</v>
      </c>
      <c r="G670" t="s">
        <v>14</v>
      </c>
      <c r="H670">
        <v>76</v>
      </c>
      <c r="I670" s="4">
        <f t="shared" si="66"/>
        <v>13.348448687350835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62"/>
        <v>15553.504270833333</v>
      </c>
      <c r="O670" s="6">
        <f t="shared" si="63"/>
        <v>15565.542314814815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61"/>
        <v>358.64754098360658</v>
      </c>
      <c r="G671" t="s">
        <v>20</v>
      </c>
      <c r="H671">
        <v>1621</v>
      </c>
      <c r="I671" s="4">
        <f t="shared" si="66"/>
        <v>2302.8947368421054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62"/>
        <v>17343.504270833335</v>
      </c>
      <c r="O671" s="6">
        <f t="shared" si="63"/>
        <v>17352.542314814815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61"/>
        <v>468.85802469135803</v>
      </c>
      <c r="G672" t="s">
        <v>20</v>
      </c>
      <c r="H672">
        <v>1101</v>
      </c>
      <c r="I672" s="4">
        <f t="shared" si="66"/>
        <v>46.856878470080197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62"/>
        <v>16856.545937499999</v>
      </c>
      <c r="O672" s="6">
        <f t="shared" si="63"/>
        <v>16868.583981481483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61"/>
        <v>122.05635245901641</v>
      </c>
      <c r="G673" t="s">
        <v>20</v>
      </c>
      <c r="H673">
        <v>1073</v>
      </c>
      <c r="I673" s="4">
        <f t="shared" si="66"/>
        <v>108.19891008174388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62"/>
        <v>14821.504270833333</v>
      </c>
      <c r="O673" s="6">
        <f t="shared" si="63"/>
        <v>14825.542314814815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61"/>
        <v>55.931783729156137</v>
      </c>
      <c r="G674" t="s">
        <v>14</v>
      </c>
      <c r="H674">
        <v>4428</v>
      </c>
      <c r="I674" s="4">
        <f t="shared" si="66"/>
        <v>103.15843429636533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62"/>
        <v>17611.504270833335</v>
      </c>
      <c r="O674" s="6">
        <f t="shared" si="63"/>
        <v>17621.542314814815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61"/>
        <v>43.660714285714285</v>
      </c>
      <c r="G675" t="s">
        <v>14</v>
      </c>
      <c r="H675">
        <v>58</v>
      </c>
      <c r="I675" s="4">
        <f t="shared" si="66"/>
        <v>0.55216802168021684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62"/>
        <v>16906.504270833335</v>
      </c>
      <c r="O675" s="6">
        <f t="shared" si="63"/>
        <v>16927.542314814815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61"/>
        <v>33.53837141183363</v>
      </c>
      <c r="G676" t="s">
        <v>74</v>
      </c>
      <c r="H676">
        <v>1218</v>
      </c>
      <c r="I676" s="4">
        <f t="shared" si="66"/>
        <v>987.06896551724139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62"/>
        <v>15205.504270833333</v>
      </c>
      <c r="O676" s="6">
        <f t="shared" si="63"/>
        <v>15252.542314814815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61"/>
        <v>122.97938144329896</v>
      </c>
      <c r="G677" t="s">
        <v>20</v>
      </c>
      <c r="H677">
        <v>331</v>
      </c>
      <c r="I677" s="4">
        <f t="shared" si="66"/>
        <v>9.7939244663382592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62"/>
        <v>18150.504270833335</v>
      </c>
      <c r="O677" s="6">
        <f t="shared" si="63"/>
        <v>18157.542314814815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61"/>
        <v>189.74959871589084</v>
      </c>
      <c r="G678" t="s">
        <v>20</v>
      </c>
      <c r="H678">
        <v>1170</v>
      </c>
      <c r="I678" s="4">
        <f t="shared" si="66"/>
        <v>357.1419939577039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62"/>
        <v>15609.504270833333</v>
      </c>
      <c r="O678" s="6">
        <f t="shared" si="63"/>
        <v>15618.542314814815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61"/>
        <v>83.622641509433961</v>
      </c>
      <c r="G679" t="s">
        <v>14</v>
      </c>
      <c r="H679">
        <v>111</v>
      </c>
      <c r="I679" s="4">
        <f t="shared" si="66"/>
        <v>3.7880341880341879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62"/>
        <v>16992.504270833335</v>
      </c>
      <c r="O679" s="6">
        <f t="shared" si="63"/>
        <v>17042.542314814815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61"/>
        <v>17.968844221105527</v>
      </c>
      <c r="G680" t="s">
        <v>74</v>
      </c>
      <c r="H680">
        <v>215</v>
      </c>
      <c r="I680" s="4">
        <f t="shared" si="66"/>
        <v>161.07207207207207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62"/>
        <v>17915.545937499999</v>
      </c>
      <c r="O680" s="6">
        <f t="shared" si="63"/>
        <v>17917.583981481483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61"/>
        <v>1036.5</v>
      </c>
      <c r="G681" t="s">
        <v>20</v>
      </c>
      <c r="H681">
        <v>363</v>
      </c>
      <c r="I681" s="4">
        <f t="shared" si="66"/>
        <v>67.493023255813952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62"/>
        <v>18187.504270833335</v>
      </c>
      <c r="O681" s="6">
        <f t="shared" si="63"/>
        <v>18192.542314814815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61"/>
        <v>97.405219780219781</v>
      </c>
      <c r="G682" t="s">
        <v>14</v>
      </c>
      <c r="H682">
        <v>2955</v>
      </c>
      <c r="I682" s="4">
        <f t="shared" si="66"/>
        <v>390.69421487603307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62"/>
        <v>18244.545937499999</v>
      </c>
      <c r="O682" s="6">
        <f t="shared" si="63"/>
        <v>18246.583981481483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61"/>
        <v>86.386203150461711</v>
      </c>
      <c r="G683" t="s">
        <v>14</v>
      </c>
      <c r="H683">
        <v>1657</v>
      </c>
      <c r="I683" s="4">
        <f t="shared" si="66"/>
        <v>53.819627749576988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62"/>
        <v>15329.545937499999</v>
      </c>
      <c r="O683" s="6">
        <f t="shared" si="63"/>
        <v>15335.583981481481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61"/>
        <v>150.16666666666666</v>
      </c>
      <c r="G684" t="s">
        <v>20</v>
      </c>
      <c r="H684">
        <v>103</v>
      </c>
      <c r="I684" s="4">
        <f t="shared" si="66"/>
        <v>4.8937839468919737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62"/>
        <v>16050.545937499999</v>
      </c>
      <c r="O684" s="6">
        <f t="shared" si="63"/>
        <v>16059.583981481481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61"/>
        <v>358.43478260869563</v>
      </c>
      <c r="G685" t="s">
        <v>20</v>
      </c>
      <c r="H685">
        <v>147</v>
      </c>
      <c r="I685" s="4">
        <f t="shared" si="66"/>
        <v>80.038834951456309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62"/>
        <v>17790.504270833335</v>
      </c>
      <c r="O685" s="6">
        <f t="shared" si="63"/>
        <v>17792.542314814815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61"/>
        <v>542.85714285714289</v>
      </c>
      <c r="G686" t="s">
        <v>20</v>
      </c>
      <c r="H686">
        <v>110</v>
      </c>
      <c r="I686" s="4">
        <f t="shared" si="66"/>
        <v>51.700680272108841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62"/>
        <v>14789.504270833333</v>
      </c>
      <c r="O686" s="6">
        <f t="shared" si="63"/>
        <v>14809.542314814815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61"/>
        <v>67.500714285714281</v>
      </c>
      <c r="G687" t="s">
        <v>14</v>
      </c>
      <c r="H687">
        <v>926</v>
      </c>
      <c r="I687" s="4">
        <f t="shared" si="66"/>
        <v>859.1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62"/>
        <v>16670.504270833335</v>
      </c>
      <c r="O687" s="6">
        <f t="shared" si="63"/>
        <v>16694.542314814815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61"/>
        <v>191.74666666666667</v>
      </c>
      <c r="G688" t="s">
        <v>20</v>
      </c>
      <c r="H688">
        <v>134</v>
      </c>
      <c r="I688" s="4">
        <f t="shared" si="66"/>
        <v>15.530237580993521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62"/>
        <v>17617.504270833335</v>
      </c>
      <c r="O688" s="6">
        <f t="shared" si="63"/>
        <v>17628.542314814815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61"/>
        <v>932</v>
      </c>
      <c r="G689" t="s">
        <v>20</v>
      </c>
      <c r="H689">
        <v>269</v>
      </c>
      <c r="I689" s="4">
        <f t="shared" si="66"/>
        <v>104.32835820895522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62"/>
        <v>17237.545937499999</v>
      </c>
      <c r="O689" s="6">
        <f t="shared" si="63"/>
        <v>17240.542314814815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61"/>
        <v>429.27586206896552</v>
      </c>
      <c r="G690" t="s">
        <v>20</v>
      </c>
      <c r="H690">
        <v>175</v>
      </c>
      <c r="I690" s="4">
        <f t="shared" si="66"/>
        <v>46.278810408921935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62"/>
        <v>17906.545937499999</v>
      </c>
      <c r="O690" s="6">
        <f t="shared" si="63"/>
        <v>17922.583981481483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61"/>
        <v>100.65753424657535</v>
      </c>
      <c r="G691" t="s">
        <v>20</v>
      </c>
      <c r="H691">
        <v>69</v>
      </c>
      <c r="I691" s="4">
        <f t="shared" si="66"/>
        <v>41.988571428571426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62"/>
        <v>16007.504270833333</v>
      </c>
      <c r="O691" s="6">
        <f t="shared" si="63"/>
        <v>16019.583981481481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61"/>
        <v>226.61111111111109</v>
      </c>
      <c r="G692" t="s">
        <v>20</v>
      </c>
      <c r="H692">
        <v>190</v>
      </c>
      <c r="I692" s="4">
        <f t="shared" si="66"/>
        <v>118.23188405797102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62"/>
        <v>15305.545937499999</v>
      </c>
      <c r="O692" s="6">
        <f t="shared" si="63"/>
        <v>15311.583981481481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61"/>
        <v>142.38</v>
      </c>
      <c r="G693" t="s">
        <v>20</v>
      </c>
      <c r="H693">
        <v>237</v>
      </c>
      <c r="I693" s="4">
        <f t="shared" si="66"/>
        <v>37.468421052631577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62"/>
        <v>15616.504270833333</v>
      </c>
      <c r="O693" s="6">
        <f t="shared" si="63"/>
        <v>15633.542314814815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61"/>
        <v>90.633333333333326</v>
      </c>
      <c r="G694" t="s">
        <v>14</v>
      </c>
      <c r="H694">
        <v>77</v>
      </c>
      <c r="I694" s="4">
        <f t="shared" si="66"/>
        <v>22.945147679324894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62"/>
        <v>18086.504270833335</v>
      </c>
      <c r="O694" s="6">
        <f t="shared" si="63"/>
        <v>18104.542314814815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61"/>
        <v>63.966740576496676</v>
      </c>
      <c r="G695" t="s">
        <v>14</v>
      </c>
      <c r="H695">
        <v>1748</v>
      </c>
      <c r="I695" s="4">
        <f t="shared" si="66"/>
        <v>1498.6493506493507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62"/>
        <v>17456.504270833335</v>
      </c>
      <c r="O695" s="6">
        <f t="shared" si="63"/>
        <v>17473.542314814815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61"/>
        <v>84.131868131868131</v>
      </c>
      <c r="G696" t="s">
        <v>14</v>
      </c>
      <c r="H696">
        <v>79</v>
      </c>
      <c r="I696" s="4">
        <f t="shared" si="66"/>
        <v>4.3798627002288333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62"/>
        <v>17497.545937499999</v>
      </c>
      <c r="O696" s="6">
        <f t="shared" si="63"/>
        <v>17534.583981481483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61"/>
        <v>133.93478260869566</v>
      </c>
      <c r="G697" t="s">
        <v>20</v>
      </c>
      <c r="H697">
        <v>196</v>
      </c>
      <c r="I697" s="4">
        <f t="shared" si="66"/>
        <v>155.97468354430379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62"/>
        <v>16753.545937499999</v>
      </c>
      <c r="O697" s="6">
        <f t="shared" si="63"/>
        <v>16769.583981481483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61"/>
        <v>59.042047531992694</v>
      </c>
      <c r="G698" t="s">
        <v>14</v>
      </c>
      <c r="H698">
        <v>889</v>
      </c>
      <c r="I698" s="4">
        <f t="shared" si="66"/>
        <v>494.32653061224488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62"/>
        <v>16545.504270833335</v>
      </c>
      <c r="O698" s="6">
        <f t="shared" si="63"/>
        <v>16546.542314814815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61"/>
        <v>152.80062063615205</v>
      </c>
      <c r="G699" t="s">
        <v>20</v>
      </c>
      <c r="H699">
        <v>7295</v>
      </c>
      <c r="I699" s="4">
        <f t="shared" si="66"/>
        <v>221.55230596175477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62"/>
        <v>17621.504270833335</v>
      </c>
      <c r="O699" s="6">
        <f t="shared" si="63"/>
        <v>17623.542314814815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61"/>
        <v>446.69121140142522</v>
      </c>
      <c r="G700" t="s">
        <v>20</v>
      </c>
      <c r="H700">
        <v>2893</v>
      </c>
      <c r="I700" s="4">
        <f t="shared" si="66"/>
        <v>25.77888965044551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62"/>
        <v>15302.545937499999</v>
      </c>
      <c r="O700" s="6">
        <f t="shared" si="63"/>
        <v>15316.583981481481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61"/>
        <v>84.391891891891888</v>
      </c>
      <c r="G701" t="s">
        <v>14</v>
      </c>
      <c r="H701">
        <v>56</v>
      </c>
      <c r="I701" s="4">
        <f t="shared" si="66"/>
        <v>2.1586588316626338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62"/>
        <v>18072.504270833335</v>
      </c>
      <c r="O701" s="6">
        <f t="shared" si="63"/>
        <v>18073.542314814815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61"/>
        <v>3</v>
      </c>
      <c r="G702" t="s">
        <v>14</v>
      </c>
      <c r="H702">
        <v>1</v>
      </c>
      <c r="I702" s="4">
        <f t="shared" si="66"/>
        <v>5.3571428571428568E-2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62"/>
        <v>14634.545937499999</v>
      </c>
      <c r="O702" s="6">
        <f t="shared" si="63"/>
        <v>14649.583981481481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61"/>
        <v>175.02692307692308</v>
      </c>
      <c r="G703" t="s">
        <v>20</v>
      </c>
      <c r="H703">
        <v>820</v>
      </c>
      <c r="I703" s="4">
        <f t="shared" si="66"/>
        <v>91014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62"/>
        <v>15060.504270833333</v>
      </c>
      <c r="O703" s="6">
        <f t="shared" si="63"/>
        <v>15067.542314814815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61"/>
        <v>54.137931034482754</v>
      </c>
      <c r="G704" t="s">
        <v>14</v>
      </c>
      <c r="H704">
        <v>83</v>
      </c>
      <c r="I704" s="4">
        <f t="shared" si="66"/>
        <v>5.7439024390243905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62"/>
        <v>15908.504270833333</v>
      </c>
      <c r="O704" s="6">
        <f t="shared" si="63"/>
        <v>15913.542314814815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61"/>
        <v>311.87381703470032</v>
      </c>
      <c r="G705" t="s">
        <v>20</v>
      </c>
      <c r="H705">
        <v>2038</v>
      </c>
      <c r="I705" s="4">
        <f t="shared" si="66"/>
        <v>2382.265060240964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62"/>
        <v>15451.504270833333</v>
      </c>
      <c r="O705" s="6">
        <f t="shared" si="63"/>
        <v>15468.542314814815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61"/>
        <v>122.78160919540231</v>
      </c>
      <c r="G706" t="s">
        <v>20</v>
      </c>
      <c r="H706">
        <v>116</v>
      </c>
      <c r="I706" s="4">
        <f t="shared" si="66"/>
        <v>5.2414131501472028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si="62"/>
        <v>16986.504270833335</v>
      </c>
      <c r="O706" s="6">
        <f t="shared" si="63"/>
        <v>17001.542314814815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67">(E707/D707)*100</f>
        <v>99.026517383618156</v>
      </c>
      <c r="G707" t="s">
        <v>14</v>
      </c>
      <c r="H707">
        <v>2025</v>
      </c>
      <c r="I707" s="4">
        <f t="shared" si="66"/>
        <v>1448.6896551724137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ref="N707:N770" si="68">(L707+DATE(1970,1,1))/86400</f>
        <v>16050.545937499999</v>
      </c>
      <c r="O707" s="6">
        <f t="shared" ref="O707:O770" si="69">(M707+DATE(1979,1,1))/86400</f>
        <v>16054.583981481481</v>
      </c>
      <c r="P707" t="b">
        <v>0</v>
      </c>
      <c r="Q707" t="b">
        <v>0</v>
      </c>
      <c r="R707" t="s">
        <v>68</v>
      </c>
      <c r="S707" t="str">
        <f t="shared" ref="S707:S770" si="70">LEFT(R707,FIND("/",R707) -1)</f>
        <v>publishing</v>
      </c>
      <c r="T707" t="str">
        <f t="shared" ref="T707:T770" si="71">MID(R707, FIND("/", R707) +1, LEN(R707) - FIND("/", R707))</f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67"/>
        <v>127.84686346863469</v>
      </c>
      <c r="G708" t="s">
        <v>20</v>
      </c>
      <c r="H708">
        <v>1345</v>
      </c>
      <c r="I708" s="4">
        <f t="shared" si="66"/>
        <v>68.437530864197527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si="68"/>
        <v>17902.545937499999</v>
      </c>
      <c r="O708" s="6">
        <f t="shared" si="69"/>
        <v>17910.583981481483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67"/>
        <v>158.61643835616439</v>
      </c>
      <c r="G709" t="s">
        <v>20</v>
      </c>
      <c r="H709">
        <v>168</v>
      </c>
      <c r="I709" s="4">
        <f t="shared" si="66"/>
        <v>8.6089219330855027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68"/>
        <v>17873.545937499999</v>
      </c>
      <c r="O709" s="6">
        <f t="shared" si="69"/>
        <v>17909.583981481483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67"/>
        <v>707.05882352941171</v>
      </c>
      <c r="G710" t="s">
        <v>20</v>
      </c>
      <c r="H710">
        <v>137</v>
      </c>
      <c r="I710" s="4">
        <f t="shared" ref="I710:I773" si="72">(E710/H709)</f>
        <v>71.547619047619051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68"/>
        <v>17308.504270833335</v>
      </c>
      <c r="O710" s="6">
        <f t="shared" si="69"/>
        <v>17318.542314814815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67"/>
        <v>142.38775510204081</v>
      </c>
      <c r="G711" t="s">
        <v>20</v>
      </c>
      <c r="H711">
        <v>186</v>
      </c>
      <c r="I711" s="4">
        <f t="shared" si="72"/>
        <v>101.85401459854015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68"/>
        <v>15449.504270833333</v>
      </c>
      <c r="O711" s="6">
        <f t="shared" si="69"/>
        <v>15456.542314814815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67"/>
        <v>147.86046511627907</v>
      </c>
      <c r="G712" t="s">
        <v>20</v>
      </c>
      <c r="H712">
        <v>125</v>
      </c>
      <c r="I712" s="4">
        <f t="shared" si="72"/>
        <v>34.182795698924728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68"/>
        <v>17726.504270833335</v>
      </c>
      <c r="O712" s="6">
        <f t="shared" si="69"/>
        <v>17733.542314814815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67"/>
        <v>20.322580645161288</v>
      </c>
      <c r="G713" t="s">
        <v>14</v>
      </c>
      <c r="H713">
        <v>14</v>
      </c>
      <c r="I713" s="4">
        <f t="shared" si="72"/>
        <v>10.08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68"/>
        <v>16824.545937499999</v>
      </c>
      <c r="O713" s="6">
        <f t="shared" si="69"/>
        <v>16826.583981481483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67"/>
        <v>1840.625</v>
      </c>
      <c r="G714" t="s">
        <v>20</v>
      </c>
      <c r="H714">
        <v>202</v>
      </c>
      <c r="I714" s="4">
        <f t="shared" si="72"/>
        <v>1051.7857142857142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68"/>
        <v>16990.504270833335</v>
      </c>
      <c r="O714" s="6">
        <f t="shared" si="69"/>
        <v>17031.542314814815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67"/>
        <v>161.94202898550725</v>
      </c>
      <c r="G715" t="s">
        <v>20</v>
      </c>
      <c r="H715">
        <v>103</v>
      </c>
      <c r="I715" s="4">
        <f t="shared" si="72"/>
        <v>55.316831683168317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68"/>
        <v>17035.504270833335</v>
      </c>
      <c r="O715" s="6">
        <f t="shared" si="69"/>
        <v>17047.542314814815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67"/>
        <v>472.82077922077923</v>
      </c>
      <c r="G716" t="s">
        <v>20</v>
      </c>
      <c r="H716">
        <v>1785</v>
      </c>
      <c r="I716" s="4">
        <f t="shared" si="72"/>
        <v>1767.3398058252428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68"/>
        <v>16301.504270833333</v>
      </c>
      <c r="O716" s="6">
        <f t="shared" si="69"/>
        <v>16302.542314814815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67"/>
        <v>24.466101694915253</v>
      </c>
      <c r="G717" t="s">
        <v>14</v>
      </c>
      <c r="H717">
        <v>656</v>
      </c>
      <c r="I717" s="4">
        <f t="shared" si="72"/>
        <v>16.173669467787114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68"/>
        <v>14828.504270833333</v>
      </c>
      <c r="O717" s="6">
        <f t="shared" si="69"/>
        <v>14833.542314814815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67"/>
        <v>517.65</v>
      </c>
      <c r="G718" t="s">
        <v>20</v>
      </c>
      <c r="H718">
        <v>157</v>
      </c>
      <c r="I718" s="4">
        <f t="shared" si="72"/>
        <v>15.782012195121951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68"/>
        <v>15896.504270833333</v>
      </c>
      <c r="O718" s="6">
        <f t="shared" si="69"/>
        <v>15924.542314814815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67"/>
        <v>247.64285714285714</v>
      </c>
      <c r="G719" t="s">
        <v>20</v>
      </c>
      <c r="H719">
        <v>555</v>
      </c>
      <c r="I719" s="4">
        <f t="shared" si="72"/>
        <v>88.331210191082803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68"/>
        <v>15208.504270833333</v>
      </c>
      <c r="O719" s="6">
        <f t="shared" si="69"/>
        <v>15229.542314814815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67"/>
        <v>100.20481927710843</v>
      </c>
      <c r="G720" t="s">
        <v>20</v>
      </c>
      <c r="H720">
        <v>297</v>
      </c>
      <c r="I720" s="4">
        <f t="shared" si="72"/>
        <v>14.985585585585586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68"/>
        <v>15873.504270833333</v>
      </c>
      <c r="O720" s="6">
        <f t="shared" si="69"/>
        <v>15899.542314814815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67"/>
        <v>153</v>
      </c>
      <c r="G721" t="s">
        <v>20</v>
      </c>
      <c r="H721">
        <v>123</v>
      </c>
      <c r="I721" s="4">
        <f t="shared" si="72"/>
        <v>35.545454545454547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68"/>
        <v>15489.504270833333</v>
      </c>
      <c r="O721" s="6">
        <f t="shared" si="69"/>
        <v>15500.542314814815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67"/>
        <v>37.091954022988503</v>
      </c>
      <c r="G722" t="s">
        <v>74</v>
      </c>
      <c r="H722">
        <v>38</v>
      </c>
      <c r="I722" s="4">
        <f t="shared" si="72"/>
        <v>26.235772357723576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68"/>
        <v>17583.545937499999</v>
      </c>
      <c r="O722" s="6">
        <f t="shared" si="69"/>
        <v>17597.583981481483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67"/>
        <v>4.392394822006473</v>
      </c>
      <c r="G723" t="s">
        <v>74</v>
      </c>
      <c r="H723">
        <v>60</v>
      </c>
      <c r="I723" s="4">
        <f t="shared" si="72"/>
        <v>142.86842105263159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68"/>
        <v>17625.504270833335</v>
      </c>
      <c r="O723" s="6">
        <f t="shared" si="69"/>
        <v>17631.542314814815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67"/>
        <v>156.50721649484535</v>
      </c>
      <c r="G724" t="s">
        <v>20</v>
      </c>
      <c r="H724">
        <v>3036</v>
      </c>
      <c r="I724" s="4">
        <f t="shared" si="72"/>
        <v>1265.0999999999999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68"/>
        <v>17476.545937499999</v>
      </c>
      <c r="O724" s="6">
        <f t="shared" si="69"/>
        <v>17503.583981481483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67"/>
        <v>270.40816326530609</v>
      </c>
      <c r="G725" t="s">
        <v>20</v>
      </c>
      <c r="H725">
        <v>144</v>
      </c>
      <c r="I725" s="4">
        <f t="shared" si="72"/>
        <v>4.3642951251646904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68"/>
        <v>16862.545937499999</v>
      </c>
      <c r="O725" s="6">
        <f t="shared" si="69"/>
        <v>16883.542314814815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67"/>
        <v>134.05952380952382</v>
      </c>
      <c r="G726" t="s">
        <v>20</v>
      </c>
      <c r="H726">
        <v>121</v>
      </c>
      <c r="I726" s="4">
        <f t="shared" si="72"/>
        <v>78.201388888888886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68"/>
        <v>16365.504270833333</v>
      </c>
      <c r="O726" s="6">
        <f t="shared" si="69"/>
        <v>16367.542314814815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67"/>
        <v>50.398033126293996</v>
      </c>
      <c r="G727" t="s">
        <v>14</v>
      </c>
      <c r="H727">
        <v>1596</v>
      </c>
      <c r="I727" s="4">
        <f t="shared" si="72"/>
        <v>804.70247933884298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68"/>
        <v>16389.545937499999</v>
      </c>
      <c r="O727" s="6">
        <f t="shared" si="69"/>
        <v>16391.583981481483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67"/>
        <v>88.815837937384899</v>
      </c>
      <c r="G728" t="s">
        <v>74</v>
      </c>
      <c r="H728">
        <v>524</v>
      </c>
      <c r="I728" s="4">
        <f t="shared" si="72"/>
        <v>30.217418546365916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68"/>
        <v>14907.504270833333</v>
      </c>
      <c r="O728" s="6">
        <f t="shared" si="69"/>
        <v>14913.542314814815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67"/>
        <v>165</v>
      </c>
      <c r="G729" t="s">
        <v>20</v>
      </c>
      <c r="H729">
        <v>181</v>
      </c>
      <c r="I729" s="4">
        <f t="shared" si="72"/>
        <v>28.024809160305342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68"/>
        <v>17916.545937499999</v>
      </c>
      <c r="O729" s="6">
        <f t="shared" si="69"/>
        <v>17974.542314814815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67"/>
        <v>17.5</v>
      </c>
      <c r="G730" t="s">
        <v>14</v>
      </c>
      <c r="H730">
        <v>10</v>
      </c>
      <c r="I730" s="4">
        <f t="shared" si="72"/>
        <v>4.0607734806629834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68"/>
        <v>16946.504270833335</v>
      </c>
      <c r="O730" s="6">
        <f t="shared" si="69"/>
        <v>16957.542314814815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67"/>
        <v>185.66071428571428</v>
      </c>
      <c r="G731" t="s">
        <v>20</v>
      </c>
      <c r="H731">
        <v>122</v>
      </c>
      <c r="I731" s="4">
        <f t="shared" si="72"/>
        <v>1039.7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68"/>
        <v>15740.545937499999</v>
      </c>
      <c r="O731" s="6">
        <f t="shared" si="69"/>
        <v>15742.583981481481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67"/>
        <v>412.6631944444444</v>
      </c>
      <c r="G732" t="s">
        <v>20</v>
      </c>
      <c r="H732">
        <v>1071</v>
      </c>
      <c r="I732" s="4">
        <f t="shared" si="72"/>
        <v>974.15573770491801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68"/>
        <v>16578.504270833335</v>
      </c>
      <c r="O732" s="6">
        <f t="shared" si="69"/>
        <v>16584.542314814815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67"/>
        <v>90.25</v>
      </c>
      <c r="G733" t="s">
        <v>74</v>
      </c>
      <c r="H733">
        <v>219</v>
      </c>
      <c r="I733" s="4">
        <f t="shared" si="72"/>
        <v>6.7413632119514473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68"/>
        <v>17370.504270833335</v>
      </c>
      <c r="O733" s="6">
        <f t="shared" si="69"/>
        <v>17371.542314814815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67"/>
        <v>91.984615384615381</v>
      </c>
      <c r="G734" t="s">
        <v>14</v>
      </c>
      <c r="H734">
        <v>1121</v>
      </c>
      <c r="I734" s="4">
        <f t="shared" si="72"/>
        <v>491.42465753424659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68"/>
        <v>17247.504270833335</v>
      </c>
      <c r="O734" s="6">
        <f t="shared" si="69"/>
        <v>17270.542314814815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67"/>
        <v>527.00632911392404</v>
      </c>
      <c r="G735" t="s">
        <v>20</v>
      </c>
      <c r="H735">
        <v>980</v>
      </c>
      <c r="I735" s="4">
        <f t="shared" si="72"/>
        <v>74.279214986619095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68"/>
        <v>16275.504270833333</v>
      </c>
      <c r="O735" s="6">
        <f t="shared" si="69"/>
        <v>16288.542314814815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67"/>
        <v>319.14285714285711</v>
      </c>
      <c r="G736" t="s">
        <v>20</v>
      </c>
      <c r="H736">
        <v>536</v>
      </c>
      <c r="I736" s="4">
        <f t="shared" si="72"/>
        <v>13.677551020408163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68"/>
        <v>17194.545937499999</v>
      </c>
      <c r="O736" s="6">
        <f t="shared" si="69"/>
        <v>17206.583981481483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67"/>
        <v>354.18867924528303</v>
      </c>
      <c r="G737" t="s">
        <v>20</v>
      </c>
      <c r="H737">
        <v>1991</v>
      </c>
      <c r="I737" s="4">
        <f t="shared" si="72"/>
        <v>245.15671641791045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68"/>
        <v>16890.504270833335</v>
      </c>
      <c r="O737" s="6">
        <f t="shared" si="69"/>
        <v>16897.542314814815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67"/>
        <v>32.896103896103895</v>
      </c>
      <c r="G738" t="s">
        <v>74</v>
      </c>
      <c r="H738">
        <v>29</v>
      </c>
      <c r="I738" s="4">
        <f t="shared" si="72"/>
        <v>1.2722250125565042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68"/>
        <v>16486.545937499999</v>
      </c>
      <c r="O738" s="6">
        <f t="shared" si="69"/>
        <v>16490.583981481483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67"/>
        <v>135.8918918918919</v>
      </c>
      <c r="G739" t="s">
        <v>20</v>
      </c>
      <c r="H739">
        <v>180</v>
      </c>
      <c r="I739" s="4">
        <f t="shared" si="72"/>
        <v>173.37931034482759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68"/>
        <v>17116.545937499999</v>
      </c>
      <c r="O739" s="6">
        <f t="shared" si="69"/>
        <v>17128.583981481483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67"/>
        <v>2.0843373493975905</v>
      </c>
      <c r="G740" t="s">
        <v>14</v>
      </c>
      <c r="H740">
        <v>15</v>
      </c>
      <c r="I740" s="4">
        <f t="shared" si="72"/>
        <v>8.65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68"/>
        <v>16390.545937499999</v>
      </c>
      <c r="O740" s="6">
        <f t="shared" si="69"/>
        <v>16412.583981481483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67"/>
        <v>61</v>
      </c>
      <c r="G741" t="s">
        <v>14</v>
      </c>
      <c r="H741">
        <v>191</v>
      </c>
      <c r="I741" s="4">
        <f t="shared" si="72"/>
        <v>406.66666666666669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68"/>
        <v>15520.504270833333</v>
      </c>
      <c r="O741" s="6">
        <f t="shared" si="69"/>
        <v>15521.542314814815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67"/>
        <v>30.037735849056602</v>
      </c>
      <c r="G742" t="s">
        <v>14</v>
      </c>
      <c r="H742">
        <v>16</v>
      </c>
      <c r="I742" s="4">
        <f t="shared" si="72"/>
        <v>8.335078534031414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68"/>
        <v>17200.545937499999</v>
      </c>
      <c r="O742" s="6">
        <f t="shared" si="69"/>
        <v>17203.583981481483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67"/>
        <v>1179.1666666666665</v>
      </c>
      <c r="G743" t="s">
        <v>20</v>
      </c>
      <c r="H743">
        <v>130</v>
      </c>
      <c r="I743" s="4">
        <f t="shared" si="72"/>
        <v>884.375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68"/>
        <v>14752.504270833333</v>
      </c>
      <c r="O743" s="6">
        <f t="shared" si="69"/>
        <v>14753.542314814815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67"/>
        <v>1126.0833333333335</v>
      </c>
      <c r="G744" t="s">
        <v>20</v>
      </c>
      <c r="H744">
        <v>122</v>
      </c>
      <c r="I744" s="4">
        <f t="shared" si="72"/>
        <v>103.94615384615385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68"/>
        <v>14628.545937499999</v>
      </c>
      <c r="O744" s="6">
        <f t="shared" si="69"/>
        <v>14670.583981481481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67"/>
        <v>12.923076923076923</v>
      </c>
      <c r="G745" t="s">
        <v>14</v>
      </c>
      <c r="H745">
        <v>17</v>
      </c>
      <c r="I745" s="4">
        <f t="shared" si="72"/>
        <v>4.1311475409836067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68"/>
        <v>16729.504270833335</v>
      </c>
      <c r="O745" s="6">
        <f t="shared" si="69"/>
        <v>16735.542314814815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67"/>
        <v>712</v>
      </c>
      <c r="G746" t="s">
        <v>20</v>
      </c>
      <c r="H746">
        <v>140</v>
      </c>
      <c r="I746" s="4">
        <f t="shared" si="72"/>
        <v>837.64705882352939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68"/>
        <v>17753.504270833335</v>
      </c>
      <c r="O746" s="6">
        <f t="shared" si="69"/>
        <v>17755.542314814815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67"/>
        <v>30.304347826086957</v>
      </c>
      <c r="G747" t="s">
        <v>14</v>
      </c>
      <c r="H747">
        <v>34</v>
      </c>
      <c r="I747" s="4">
        <f t="shared" si="72"/>
        <v>14.935714285714285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68"/>
        <v>14759.504270833333</v>
      </c>
      <c r="O747" s="6">
        <f t="shared" si="69"/>
        <v>14786.542314814815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67"/>
        <v>212.50896057347671</v>
      </c>
      <c r="G748" t="s">
        <v>20</v>
      </c>
      <c r="H748">
        <v>3388</v>
      </c>
      <c r="I748" s="4">
        <f t="shared" si="72"/>
        <v>3487.6470588235293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68"/>
        <v>15256.504270833333</v>
      </c>
      <c r="O748" s="6">
        <f t="shared" si="69"/>
        <v>15261.542314814815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67"/>
        <v>228.85714285714286</v>
      </c>
      <c r="G749" t="s">
        <v>20</v>
      </c>
      <c r="H749">
        <v>280</v>
      </c>
      <c r="I749" s="4">
        <f t="shared" si="72"/>
        <v>3.3099173553719008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68"/>
        <v>14854.504270833333</v>
      </c>
      <c r="O749" s="6">
        <f t="shared" si="69"/>
        <v>14865.542314814815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67"/>
        <v>34.959979476654695</v>
      </c>
      <c r="G750" t="s">
        <v>74</v>
      </c>
      <c r="H750">
        <v>614</v>
      </c>
      <c r="I750" s="4">
        <f t="shared" si="72"/>
        <v>243.34642857142856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68"/>
        <v>14669.545937499999</v>
      </c>
      <c r="O750" s="6">
        <f t="shared" si="69"/>
        <v>14694.542314814815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67"/>
        <v>157.29069767441862</v>
      </c>
      <c r="G751" t="s">
        <v>20</v>
      </c>
      <c r="H751">
        <v>366</v>
      </c>
      <c r="I751" s="4">
        <f t="shared" si="72"/>
        <v>22.030944625407166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68"/>
        <v>16351.504270833333</v>
      </c>
      <c r="O751" s="6">
        <f t="shared" si="69"/>
        <v>16363.542314814815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67"/>
        <v>1</v>
      </c>
      <c r="G752" t="s">
        <v>14</v>
      </c>
      <c r="H752">
        <v>1</v>
      </c>
      <c r="I752" s="4">
        <f t="shared" si="72"/>
        <v>2.7322404371584699E-3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68"/>
        <v>14791.504270833333</v>
      </c>
      <c r="O752" s="6">
        <f t="shared" si="69"/>
        <v>14816.542314814815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67"/>
        <v>232.30555555555554</v>
      </c>
      <c r="G753" t="s">
        <v>20</v>
      </c>
      <c r="H753">
        <v>270</v>
      </c>
      <c r="I753" s="4">
        <f t="shared" si="72"/>
        <v>8363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68"/>
        <v>16877.504270833335</v>
      </c>
      <c r="O753" s="6">
        <f t="shared" si="69"/>
        <v>16892.542314814815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67"/>
        <v>92.448275862068968</v>
      </c>
      <c r="G754" t="s">
        <v>74</v>
      </c>
      <c r="H754">
        <v>114</v>
      </c>
      <c r="I754" s="4">
        <f t="shared" si="72"/>
        <v>19.859259259259261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68"/>
        <v>14826.504270833333</v>
      </c>
      <c r="O754" s="6">
        <f t="shared" si="69"/>
        <v>14844.542314814815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67"/>
        <v>256.70212765957444</v>
      </c>
      <c r="G755" t="s">
        <v>20</v>
      </c>
      <c r="H755">
        <v>137</v>
      </c>
      <c r="I755" s="4">
        <f t="shared" si="72"/>
        <v>105.83333333333333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68"/>
        <v>14752.504270833333</v>
      </c>
      <c r="O755" s="6">
        <f t="shared" si="69"/>
        <v>14767.542314814815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67"/>
        <v>168.47017045454547</v>
      </c>
      <c r="G756" t="s">
        <v>20</v>
      </c>
      <c r="H756">
        <v>3205</v>
      </c>
      <c r="I756" s="4">
        <f t="shared" si="72"/>
        <v>865.71532846715331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68"/>
        <v>15641.504270833333</v>
      </c>
      <c r="O756" s="6">
        <f t="shared" si="69"/>
        <v>15694.583981481481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67"/>
        <v>166.57777777777778</v>
      </c>
      <c r="G757" t="s">
        <v>20</v>
      </c>
      <c r="H757">
        <v>288</v>
      </c>
      <c r="I757" s="4">
        <f t="shared" si="72"/>
        <v>2.3388455538221531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68"/>
        <v>17527.545937499999</v>
      </c>
      <c r="O757" s="6">
        <f t="shared" si="69"/>
        <v>17539.583981481483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67"/>
        <v>772.07692307692309</v>
      </c>
      <c r="G758" t="s">
        <v>20</v>
      </c>
      <c r="H758">
        <v>148</v>
      </c>
      <c r="I758" s="4">
        <f t="shared" si="72"/>
        <v>34.850694444444443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68"/>
        <v>16455.545937499999</v>
      </c>
      <c r="O758" s="6">
        <f t="shared" si="69"/>
        <v>16461.583981481483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67"/>
        <v>406.85714285714283</v>
      </c>
      <c r="G759" t="s">
        <v>20</v>
      </c>
      <c r="H759">
        <v>114</v>
      </c>
      <c r="I759" s="4">
        <f t="shared" si="72"/>
        <v>38.486486486486484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68"/>
        <v>15106.504270833333</v>
      </c>
      <c r="O759" s="6">
        <f t="shared" si="69"/>
        <v>15110.542314814815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67"/>
        <v>564.20608108108115</v>
      </c>
      <c r="G760" t="s">
        <v>20</v>
      </c>
      <c r="H760">
        <v>1518</v>
      </c>
      <c r="I760" s="4">
        <f t="shared" si="72"/>
        <v>1464.9561403508771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68"/>
        <v>16367.504270833333</v>
      </c>
      <c r="O760" s="6">
        <f t="shared" si="69"/>
        <v>16376.542314814815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67"/>
        <v>68.426865671641792</v>
      </c>
      <c r="G761" t="s">
        <v>14</v>
      </c>
      <c r="H761">
        <v>1274</v>
      </c>
      <c r="I761" s="4">
        <f t="shared" si="72"/>
        <v>75.503952569169954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68"/>
        <v>17567.545937499999</v>
      </c>
      <c r="O761" s="6">
        <f t="shared" si="69"/>
        <v>17597.583981481483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67"/>
        <v>34.351966873706004</v>
      </c>
      <c r="G762" t="s">
        <v>14</v>
      </c>
      <c r="H762">
        <v>210</v>
      </c>
      <c r="I762" s="4">
        <f t="shared" si="72"/>
        <v>13.023547880690737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68"/>
        <v>18109.504270833335</v>
      </c>
      <c r="O762" s="6">
        <f t="shared" si="69"/>
        <v>18138.542314814815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67"/>
        <v>655.4545454545455</v>
      </c>
      <c r="G763" t="s">
        <v>20</v>
      </c>
      <c r="H763">
        <v>166</v>
      </c>
      <c r="I763" s="4">
        <f t="shared" si="72"/>
        <v>68.666666666666671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68"/>
        <v>17369.504270833335</v>
      </c>
      <c r="O763" s="6">
        <f t="shared" si="69"/>
        <v>17374.542314814815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67"/>
        <v>177.25714285714284</v>
      </c>
      <c r="G764" t="s">
        <v>20</v>
      </c>
      <c r="H764">
        <v>100</v>
      </c>
      <c r="I764" s="4">
        <f t="shared" si="72"/>
        <v>37.373493975903614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68"/>
        <v>15672.545937499999</v>
      </c>
      <c r="O764" s="6">
        <f t="shared" si="69"/>
        <v>15683.583981481481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67"/>
        <v>113.17857142857144</v>
      </c>
      <c r="G765" t="s">
        <v>20</v>
      </c>
      <c r="H765">
        <v>235</v>
      </c>
      <c r="I765" s="4">
        <f t="shared" si="72"/>
        <v>63.38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68"/>
        <v>15468.504270833333</v>
      </c>
      <c r="O765" s="6">
        <f t="shared" si="69"/>
        <v>15503.542314814815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67"/>
        <v>728.18181818181824</v>
      </c>
      <c r="G766" t="s">
        <v>20</v>
      </c>
      <c r="H766">
        <v>148</v>
      </c>
      <c r="I766" s="4">
        <f t="shared" si="72"/>
        <v>34.085106382978722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68"/>
        <v>15107.504270833333</v>
      </c>
      <c r="O766" s="6">
        <f t="shared" si="69"/>
        <v>15115.542314814815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67"/>
        <v>208.33333333333334</v>
      </c>
      <c r="G767" t="s">
        <v>20</v>
      </c>
      <c r="H767">
        <v>198</v>
      </c>
      <c r="I767" s="4">
        <f t="shared" si="72"/>
        <v>54.898648648648646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68"/>
        <v>17271.504270833335</v>
      </c>
      <c r="O767" s="6">
        <f t="shared" si="69"/>
        <v>17296.542314814815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67"/>
        <v>31.171232876712331</v>
      </c>
      <c r="G768" t="s">
        <v>14</v>
      </c>
      <c r="H768">
        <v>248</v>
      </c>
      <c r="I768" s="4">
        <f t="shared" si="72"/>
        <v>68.954545454545453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68"/>
        <v>17793.504270833335</v>
      </c>
      <c r="O768" s="6">
        <f t="shared" si="69"/>
        <v>17794.542314814815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67"/>
        <v>56.967078189300416</v>
      </c>
      <c r="G769" t="s">
        <v>14</v>
      </c>
      <c r="H769">
        <v>513</v>
      </c>
      <c r="I769" s="4">
        <f t="shared" si="72"/>
        <v>223.2741935483871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68"/>
        <v>16714.504270833335</v>
      </c>
      <c r="O769" s="6">
        <f t="shared" si="69"/>
        <v>16759.583981481483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67"/>
        <v>231</v>
      </c>
      <c r="G770" t="s">
        <v>20</v>
      </c>
      <c r="H770">
        <v>150</v>
      </c>
      <c r="I770" s="4">
        <f t="shared" si="72"/>
        <v>21.614035087719298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si="68"/>
        <v>16050.545937499999</v>
      </c>
      <c r="O770" s="6">
        <f t="shared" si="69"/>
        <v>16065.583981481481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73">(E771/D771)*100</f>
        <v>86.867834394904463</v>
      </c>
      <c r="G771" t="s">
        <v>14</v>
      </c>
      <c r="H771">
        <v>3410</v>
      </c>
      <c r="I771" s="4">
        <f t="shared" si="72"/>
        <v>727.37333333333333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ref="N771:N834" si="74">(L771+DATE(1970,1,1))/86400</f>
        <v>15932.504270833333</v>
      </c>
      <c r="O771" s="6">
        <f t="shared" ref="O771:O834" si="75">(M771+DATE(1979,1,1))/86400</f>
        <v>15958.542314814815</v>
      </c>
      <c r="P771" t="b">
        <v>0</v>
      </c>
      <c r="Q771" t="b">
        <v>0</v>
      </c>
      <c r="R771" t="s">
        <v>89</v>
      </c>
      <c r="S771" t="str">
        <f t="shared" ref="S771:S834" si="76">LEFT(R771,FIND("/",R771) -1)</f>
        <v>games</v>
      </c>
      <c r="T771" t="str">
        <f t="shared" ref="T771:T834" si="77">MID(R771, FIND("/", R771) +1, LEN(R771) - FIND("/", R771))</f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73"/>
        <v>270.74418604651163</v>
      </c>
      <c r="G772" t="s">
        <v>20</v>
      </c>
      <c r="H772">
        <v>216</v>
      </c>
      <c r="I772" s="4">
        <f t="shared" si="72"/>
        <v>3.4140762463343108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si="74"/>
        <v>16174.504270833333</v>
      </c>
      <c r="O772" s="6">
        <f t="shared" si="75"/>
        <v>16181.542314814815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73"/>
        <v>49.446428571428569</v>
      </c>
      <c r="G773" t="s">
        <v>74</v>
      </c>
      <c r="H773">
        <v>26</v>
      </c>
      <c r="I773" s="4">
        <f t="shared" si="72"/>
        <v>12.819444444444445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74"/>
        <v>17922.545937499999</v>
      </c>
      <c r="O773" s="6">
        <f t="shared" si="75"/>
        <v>17949.583981481483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73"/>
        <v>113.3596256684492</v>
      </c>
      <c r="G774" t="s">
        <v>20</v>
      </c>
      <c r="H774">
        <v>5139</v>
      </c>
      <c r="I774" s="4">
        <f t="shared" ref="I774:I837" si="78">(E774/H773)</f>
        <v>6522.5384615384619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74"/>
        <v>17936.545937499999</v>
      </c>
      <c r="O774" s="6">
        <f t="shared" si="75"/>
        <v>17940.583981481483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73"/>
        <v>190.55555555555554</v>
      </c>
      <c r="G775" t="s">
        <v>20</v>
      </c>
      <c r="H775">
        <v>2353</v>
      </c>
      <c r="I775" s="4">
        <f t="shared" si="78"/>
        <v>19.689628332360382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74"/>
        <v>17269.504270833335</v>
      </c>
      <c r="O775" s="6">
        <f t="shared" si="75"/>
        <v>17279.542314814815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73"/>
        <v>135.5</v>
      </c>
      <c r="G776" t="s">
        <v>20</v>
      </c>
      <c r="H776">
        <v>78</v>
      </c>
      <c r="I776" s="4">
        <f t="shared" si="78"/>
        <v>2.8793030174245642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74"/>
        <v>16944.504270833335</v>
      </c>
      <c r="O776" s="6">
        <f t="shared" si="75"/>
        <v>16985.542314814815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73"/>
        <v>10.297872340425531</v>
      </c>
      <c r="G777" t="s">
        <v>14</v>
      </c>
      <c r="H777">
        <v>10</v>
      </c>
      <c r="I777" s="4">
        <f t="shared" si="78"/>
        <v>12.410256410256411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74"/>
        <v>16380.545937499999</v>
      </c>
      <c r="O777" s="6">
        <f t="shared" si="75"/>
        <v>16390.583981481483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73"/>
        <v>65.544223826714799</v>
      </c>
      <c r="G778" t="s">
        <v>14</v>
      </c>
      <c r="H778">
        <v>2201</v>
      </c>
      <c r="I778" s="4">
        <f t="shared" si="78"/>
        <v>7262.3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74"/>
        <v>18081.504270833335</v>
      </c>
      <c r="O778" s="6">
        <f t="shared" si="75"/>
        <v>18099.542314814815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73"/>
        <v>49.026652452025587</v>
      </c>
      <c r="G779" t="s">
        <v>14</v>
      </c>
      <c r="H779">
        <v>676</v>
      </c>
      <c r="I779" s="4">
        <f t="shared" si="78"/>
        <v>20.893684688777828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74"/>
        <v>15240.504270833333</v>
      </c>
      <c r="O779" s="6">
        <f t="shared" si="75"/>
        <v>15269.542314814815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73"/>
        <v>787.92307692307691</v>
      </c>
      <c r="G780" t="s">
        <v>20</v>
      </c>
      <c r="H780">
        <v>174</v>
      </c>
      <c r="I780" s="4">
        <f t="shared" si="78"/>
        <v>15.152366863905325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74"/>
        <v>15199.504270833333</v>
      </c>
      <c r="O780" s="6">
        <f t="shared" si="75"/>
        <v>15204.542314814815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73"/>
        <v>80.306347746090154</v>
      </c>
      <c r="G781" t="s">
        <v>14</v>
      </c>
      <c r="H781">
        <v>831</v>
      </c>
      <c r="I781" s="4">
        <f t="shared" si="78"/>
        <v>501.68390804597703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74"/>
        <v>16661.504270833335</v>
      </c>
      <c r="O781" s="6">
        <f t="shared" si="75"/>
        <v>16670.542314814815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73"/>
        <v>106.29411764705883</v>
      </c>
      <c r="G782" t="s">
        <v>20</v>
      </c>
      <c r="H782">
        <v>164</v>
      </c>
      <c r="I782" s="4">
        <f t="shared" si="78"/>
        <v>6.5234657039711195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74"/>
        <v>17004.504270833335</v>
      </c>
      <c r="O782" s="6">
        <f t="shared" si="75"/>
        <v>17023.542314814815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73"/>
        <v>50.735632183908038</v>
      </c>
      <c r="G783" t="s">
        <v>74</v>
      </c>
      <c r="H783">
        <v>56</v>
      </c>
      <c r="I783" s="4">
        <f t="shared" si="78"/>
        <v>26.914634146341463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74"/>
        <v>14913.504270833333</v>
      </c>
      <c r="O783" s="6">
        <f t="shared" si="75"/>
        <v>14964.583981481481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73"/>
        <v>215.31372549019611</v>
      </c>
      <c r="G784" t="s">
        <v>20</v>
      </c>
      <c r="H784">
        <v>161</v>
      </c>
      <c r="I784" s="4">
        <f t="shared" si="78"/>
        <v>196.08928571428572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74"/>
        <v>15034.545937499999</v>
      </c>
      <c r="O784" s="6">
        <f t="shared" si="75"/>
        <v>15062.542314814815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73"/>
        <v>141.22972972972974</v>
      </c>
      <c r="G785" t="s">
        <v>20</v>
      </c>
      <c r="H785">
        <v>138</v>
      </c>
      <c r="I785" s="4">
        <f t="shared" si="78"/>
        <v>64.913043478260875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74"/>
        <v>16056.545937499999</v>
      </c>
      <c r="O785" s="6">
        <f t="shared" si="75"/>
        <v>16063.583981481481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73"/>
        <v>115.33745781777279</v>
      </c>
      <c r="G786" t="s">
        <v>20</v>
      </c>
      <c r="H786">
        <v>3308</v>
      </c>
      <c r="I786" s="4">
        <f t="shared" si="78"/>
        <v>743.00724637681162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74"/>
        <v>16866.545937499999</v>
      </c>
      <c r="O786" s="6">
        <f t="shared" si="75"/>
        <v>16877.542314814815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73"/>
        <v>193.11940298507463</v>
      </c>
      <c r="G787" t="s">
        <v>20</v>
      </c>
      <c r="H787">
        <v>127</v>
      </c>
      <c r="I787" s="4">
        <f t="shared" si="78"/>
        <v>3.9114268440145104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74"/>
        <v>18013.504270833335</v>
      </c>
      <c r="O787" s="6">
        <f t="shared" si="75"/>
        <v>18047.542314814815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73"/>
        <v>729.73333333333335</v>
      </c>
      <c r="G788" t="s">
        <v>20</v>
      </c>
      <c r="H788">
        <v>207</v>
      </c>
      <c r="I788" s="4">
        <f t="shared" si="78"/>
        <v>86.188976377952756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74"/>
        <v>17617.504270833335</v>
      </c>
      <c r="O788" s="6">
        <f t="shared" si="75"/>
        <v>17624.542314814815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73"/>
        <v>99.66339869281046</v>
      </c>
      <c r="G789" t="s">
        <v>14</v>
      </c>
      <c r="H789">
        <v>859</v>
      </c>
      <c r="I789" s="4">
        <f t="shared" si="78"/>
        <v>294.65700483091786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74"/>
        <v>15115.504270833333</v>
      </c>
      <c r="O789" s="6">
        <f t="shared" si="75"/>
        <v>15124.542314814815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73"/>
        <v>88.166666666666671</v>
      </c>
      <c r="G790" t="s">
        <v>47</v>
      </c>
      <c r="H790">
        <v>31</v>
      </c>
      <c r="I790" s="4">
        <f t="shared" si="78"/>
        <v>3.6949941792782304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74"/>
        <v>15633.504270833333</v>
      </c>
      <c r="O790" s="6">
        <f t="shared" si="75"/>
        <v>15654.583981481481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73"/>
        <v>37.233333333333334</v>
      </c>
      <c r="G791" t="s">
        <v>14</v>
      </c>
      <c r="H791">
        <v>45</v>
      </c>
      <c r="I791" s="4">
        <f t="shared" si="78"/>
        <v>108.09677419354838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74"/>
        <v>16217.504270833333</v>
      </c>
      <c r="O791" s="6">
        <f t="shared" si="75"/>
        <v>16254.542314814815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73"/>
        <v>30.540075309306079</v>
      </c>
      <c r="G792" t="s">
        <v>74</v>
      </c>
      <c r="H792">
        <v>1113</v>
      </c>
      <c r="I792" s="4">
        <f t="shared" si="78"/>
        <v>1261.6444444444444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74"/>
        <v>14654.545937499999</v>
      </c>
      <c r="O792" s="6">
        <f t="shared" si="75"/>
        <v>14660.583981481481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73"/>
        <v>25.714285714285712</v>
      </c>
      <c r="G793" t="s">
        <v>14</v>
      </c>
      <c r="H793">
        <v>6</v>
      </c>
      <c r="I793" s="4">
        <f t="shared" si="78"/>
        <v>0.48517520215633425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74"/>
        <v>17146.545937499999</v>
      </c>
      <c r="O793" s="6">
        <f t="shared" si="75"/>
        <v>17162.583981481483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73"/>
        <v>34</v>
      </c>
      <c r="G794" t="s">
        <v>14</v>
      </c>
      <c r="H794">
        <v>7</v>
      </c>
      <c r="I794" s="4">
        <f t="shared" si="78"/>
        <v>113.33333333333333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74"/>
        <v>15882.504270833333</v>
      </c>
      <c r="O794" s="6">
        <f t="shared" si="75"/>
        <v>15910.542314814815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73"/>
        <v>1185.909090909091</v>
      </c>
      <c r="G795" t="s">
        <v>20</v>
      </c>
      <c r="H795">
        <v>181</v>
      </c>
      <c r="I795" s="4">
        <f t="shared" si="78"/>
        <v>1863.5714285714287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74"/>
        <v>15881.504270833333</v>
      </c>
      <c r="O795" s="6">
        <f t="shared" si="75"/>
        <v>15885.542314814815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73"/>
        <v>125.39393939393939</v>
      </c>
      <c r="G796" t="s">
        <v>20</v>
      </c>
      <c r="H796">
        <v>110</v>
      </c>
      <c r="I796" s="4">
        <f t="shared" si="78"/>
        <v>45.723756906077348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74"/>
        <v>17522.545937499999</v>
      </c>
      <c r="O796" s="6">
        <f t="shared" si="75"/>
        <v>17534.583981481483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73"/>
        <v>14.394366197183098</v>
      </c>
      <c r="G797" t="s">
        <v>14</v>
      </c>
      <c r="H797">
        <v>31</v>
      </c>
      <c r="I797" s="4">
        <f t="shared" si="78"/>
        <v>9.290909090909091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74"/>
        <v>17106.504270833335</v>
      </c>
      <c r="O797" s="6">
        <f t="shared" si="75"/>
        <v>17109.542314814815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73"/>
        <v>54.807692307692314</v>
      </c>
      <c r="G798" t="s">
        <v>14</v>
      </c>
      <c r="H798">
        <v>78</v>
      </c>
      <c r="I798" s="4">
        <f t="shared" si="78"/>
        <v>137.90322580645162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74"/>
        <v>16290.504270833333</v>
      </c>
      <c r="O798" s="6">
        <f t="shared" si="75"/>
        <v>16297.542314814815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73"/>
        <v>109.63157894736841</v>
      </c>
      <c r="G799" t="s">
        <v>20</v>
      </c>
      <c r="H799">
        <v>185</v>
      </c>
      <c r="I799" s="4">
        <f t="shared" si="78"/>
        <v>106.82051282051282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74"/>
        <v>17895.545937499999</v>
      </c>
      <c r="O799" s="6">
        <f t="shared" si="75"/>
        <v>17918.583981481483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73"/>
        <v>188.47058823529412</v>
      </c>
      <c r="G800" t="s">
        <v>20</v>
      </c>
      <c r="H800">
        <v>121</v>
      </c>
      <c r="I800" s="4">
        <f t="shared" si="78"/>
        <v>34.637837837837836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74"/>
        <v>15491.504270833333</v>
      </c>
      <c r="O800" s="6">
        <f t="shared" si="75"/>
        <v>15519.542314814815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73"/>
        <v>87.008284023668637</v>
      </c>
      <c r="G801" t="s">
        <v>14</v>
      </c>
      <c r="H801">
        <v>1225</v>
      </c>
      <c r="I801" s="4">
        <f t="shared" si="78"/>
        <v>607.61983471074382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74"/>
        <v>16830.545937499999</v>
      </c>
      <c r="O801" s="6">
        <f t="shared" si="75"/>
        <v>16834.583981481483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73"/>
        <v>1</v>
      </c>
      <c r="G802" t="s">
        <v>14</v>
      </c>
      <c r="H802">
        <v>1</v>
      </c>
      <c r="I802" s="4">
        <f t="shared" si="78"/>
        <v>8.1632653061224493E-4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74"/>
        <v>16598.504270833335</v>
      </c>
      <c r="O802" s="6">
        <f t="shared" si="75"/>
        <v>16602.542314814815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73"/>
        <v>202.9130434782609</v>
      </c>
      <c r="G803" t="s">
        <v>20</v>
      </c>
      <c r="H803">
        <v>106</v>
      </c>
      <c r="I803" s="4">
        <f t="shared" si="78"/>
        <v>4667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74"/>
        <v>18261.545937499999</v>
      </c>
      <c r="O803" s="6">
        <f t="shared" si="75"/>
        <v>18283.583981481483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73"/>
        <v>197.03225806451613</v>
      </c>
      <c r="G804" t="s">
        <v>20</v>
      </c>
      <c r="H804">
        <v>142</v>
      </c>
      <c r="I804" s="4">
        <f t="shared" si="78"/>
        <v>115.24528301886792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74"/>
        <v>18081.504270833335</v>
      </c>
      <c r="O804" s="6">
        <f t="shared" si="75"/>
        <v>18083.542314814815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73"/>
        <v>107</v>
      </c>
      <c r="G805" t="s">
        <v>20</v>
      </c>
      <c r="H805">
        <v>233</v>
      </c>
      <c r="I805" s="4">
        <f t="shared" si="78"/>
        <v>45.964788732394368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74"/>
        <v>17923.545937499999</v>
      </c>
      <c r="O805" s="6">
        <f t="shared" si="75"/>
        <v>17957.583981481483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73"/>
        <v>268.73076923076923</v>
      </c>
      <c r="G806" t="s">
        <v>20</v>
      </c>
      <c r="H806">
        <v>218</v>
      </c>
      <c r="I806" s="4">
        <f t="shared" si="78"/>
        <v>29.987124463519315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74"/>
        <v>17533.545937499999</v>
      </c>
      <c r="O806" s="6">
        <f t="shared" si="75"/>
        <v>17553.583981481483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73"/>
        <v>50.845360824742272</v>
      </c>
      <c r="G807" t="s">
        <v>14</v>
      </c>
      <c r="H807">
        <v>67</v>
      </c>
      <c r="I807" s="4">
        <f t="shared" si="78"/>
        <v>22.623853211009173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74"/>
        <v>16389.545937499999</v>
      </c>
      <c r="O807" s="6">
        <f t="shared" si="75"/>
        <v>16440.583981481483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73"/>
        <v>1180.2857142857142</v>
      </c>
      <c r="G808" t="s">
        <v>20</v>
      </c>
      <c r="H808">
        <v>76</v>
      </c>
      <c r="I808" s="4">
        <f t="shared" si="78"/>
        <v>123.31343283582089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74"/>
        <v>15404.545937499999</v>
      </c>
      <c r="O808" s="6">
        <f t="shared" si="75"/>
        <v>15428.542314814815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73"/>
        <v>264</v>
      </c>
      <c r="G809" t="s">
        <v>20</v>
      </c>
      <c r="H809">
        <v>43</v>
      </c>
      <c r="I809" s="4">
        <f t="shared" si="78"/>
        <v>24.315789473684209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74"/>
        <v>18184.504270833335</v>
      </c>
      <c r="O809" s="6">
        <f t="shared" si="75"/>
        <v>18228.583981481483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73"/>
        <v>30.44230769230769</v>
      </c>
      <c r="G810" t="s">
        <v>14</v>
      </c>
      <c r="H810">
        <v>19</v>
      </c>
      <c r="I810" s="4">
        <f t="shared" si="78"/>
        <v>36.813953488372093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74"/>
        <v>16938.504270833335</v>
      </c>
      <c r="O810" s="6">
        <f t="shared" si="75"/>
        <v>16955.542314814815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73"/>
        <v>62.880681818181813</v>
      </c>
      <c r="G811" t="s">
        <v>14</v>
      </c>
      <c r="H811">
        <v>2108</v>
      </c>
      <c r="I811" s="4">
        <f t="shared" si="78"/>
        <v>4659.7894736842109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74"/>
        <v>15566.504270833333</v>
      </c>
      <c r="O811" s="6">
        <f t="shared" si="75"/>
        <v>15567.542314814815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73"/>
        <v>193.125</v>
      </c>
      <c r="G812" t="s">
        <v>20</v>
      </c>
      <c r="H812">
        <v>221</v>
      </c>
      <c r="I812" s="4">
        <f t="shared" si="78"/>
        <v>5.8633776091081593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74"/>
        <v>17498.545937499999</v>
      </c>
      <c r="O812" s="6">
        <f t="shared" si="75"/>
        <v>17508.583981481483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73"/>
        <v>77.102702702702715</v>
      </c>
      <c r="G813" t="s">
        <v>14</v>
      </c>
      <c r="H813">
        <v>679</v>
      </c>
      <c r="I813" s="4">
        <f t="shared" si="78"/>
        <v>322.71493212669685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74"/>
        <v>16809.545937499999</v>
      </c>
      <c r="O813" s="6">
        <f t="shared" si="75"/>
        <v>16811.583981481483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73"/>
        <v>225.52763819095478</v>
      </c>
      <c r="G814" t="s">
        <v>20</v>
      </c>
      <c r="H814">
        <v>2805</v>
      </c>
      <c r="I814" s="4">
        <f t="shared" si="78"/>
        <v>198.29160530191459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74"/>
        <v>17637.504270833335</v>
      </c>
      <c r="O814" s="6">
        <f t="shared" si="75"/>
        <v>17642.542314814815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73"/>
        <v>239.40625</v>
      </c>
      <c r="G815" t="s">
        <v>20</v>
      </c>
      <c r="H815">
        <v>68</v>
      </c>
      <c r="I815" s="4">
        <f t="shared" si="78"/>
        <v>2.731194295900178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74"/>
        <v>15579.504270833333</v>
      </c>
      <c r="O815" s="6">
        <f t="shared" si="75"/>
        <v>15589.542314814815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73"/>
        <v>92.1875</v>
      </c>
      <c r="G816" t="s">
        <v>14</v>
      </c>
      <c r="H816">
        <v>36</v>
      </c>
      <c r="I816" s="4">
        <f t="shared" si="78"/>
        <v>43.382352941176471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74"/>
        <v>16948.504270833335</v>
      </c>
      <c r="O816" s="6">
        <f t="shared" si="75"/>
        <v>16950.542314814815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73"/>
        <v>130.23333333333335</v>
      </c>
      <c r="G817" t="s">
        <v>20</v>
      </c>
      <c r="H817">
        <v>183</v>
      </c>
      <c r="I817" s="4">
        <f t="shared" si="78"/>
        <v>325.58333333333331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74"/>
        <v>17499.545937499999</v>
      </c>
      <c r="O817" s="6">
        <f t="shared" si="75"/>
        <v>17525.583981481483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73"/>
        <v>615.21739130434787</v>
      </c>
      <c r="G818" t="s">
        <v>20</v>
      </c>
      <c r="H818">
        <v>133</v>
      </c>
      <c r="I818" s="4">
        <f t="shared" si="78"/>
        <v>77.322404371584696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74"/>
        <v>16111.545937499999</v>
      </c>
      <c r="O818" s="6">
        <f t="shared" si="75"/>
        <v>16113.583981481481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73"/>
        <v>368.79532163742692</v>
      </c>
      <c r="G819" t="s">
        <v>20</v>
      </c>
      <c r="H819">
        <v>2489</v>
      </c>
      <c r="I819" s="4">
        <f t="shared" si="78"/>
        <v>1422.4962406015038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74"/>
        <v>18020.504270833335</v>
      </c>
      <c r="O819" s="6">
        <f t="shared" si="75"/>
        <v>18048.542314814815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73"/>
        <v>1094.8571428571429</v>
      </c>
      <c r="G820" t="s">
        <v>20</v>
      </c>
      <c r="H820">
        <v>69</v>
      </c>
      <c r="I820" s="4">
        <f t="shared" si="78"/>
        <v>3.0791482523101648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74"/>
        <v>17917.545937499999</v>
      </c>
      <c r="O820" s="6">
        <f t="shared" si="75"/>
        <v>17930.583981481483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73"/>
        <v>50.662921348314605</v>
      </c>
      <c r="G821" t="s">
        <v>14</v>
      </c>
      <c r="H821">
        <v>47</v>
      </c>
      <c r="I821" s="4">
        <f t="shared" si="78"/>
        <v>65.347826086956516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74"/>
        <v>15668.545937499999</v>
      </c>
      <c r="O821" s="6">
        <f t="shared" si="75"/>
        <v>15683.583981481481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73"/>
        <v>800.6</v>
      </c>
      <c r="G822" t="s">
        <v>20</v>
      </c>
      <c r="H822">
        <v>279</v>
      </c>
      <c r="I822" s="4">
        <f t="shared" si="78"/>
        <v>255.51063829787233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74"/>
        <v>17741.504270833335</v>
      </c>
      <c r="O822" s="6">
        <f t="shared" si="75"/>
        <v>17754.542314814815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73"/>
        <v>291.28571428571428</v>
      </c>
      <c r="G823" t="s">
        <v>20</v>
      </c>
      <c r="H823">
        <v>210</v>
      </c>
      <c r="I823" s="4">
        <f t="shared" si="78"/>
        <v>51.157706093189965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74"/>
        <v>17225.545937499999</v>
      </c>
      <c r="O823" s="6">
        <f t="shared" si="75"/>
        <v>17238.542314814815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73"/>
        <v>349.9666666666667</v>
      </c>
      <c r="G824" t="s">
        <v>20</v>
      </c>
      <c r="H824">
        <v>2100</v>
      </c>
      <c r="I824" s="4">
        <f t="shared" si="78"/>
        <v>899.91428571428571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74"/>
        <v>16129.545937499999</v>
      </c>
      <c r="O824" s="6">
        <f t="shared" si="75"/>
        <v>16146.542314814815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73"/>
        <v>357.07317073170731</v>
      </c>
      <c r="G825" t="s">
        <v>20</v>
      </c>
      <c r="H825">
        <v>252</v>
      </c>
      <c r="I825" s="4">
        <f t="shared" si="78"/>
        <v>6.9714285714285715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74"/>
        <v>16323.504270833333</v>
      </c>
      <c r="O825" s="6">
        <f t="shared" si="75"/>
        <v>16348.542314814815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73"/>
        <v>126.48941176470588</v>
      </c>
      <c r="G826" t="s">
        <v>20</v>
      </c>
      <c r="H826">
        <v>1280</v>
      </c>
      <c r="I826" s="4">
        <f t="shared" si="78"/>
        <v>426.65079365079367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74"/>
        <v>14779.504270833333</v>
      </c>
      <c r="O826" s="6">
        <f t="shared" si="75"/>
        <v>14811.542314814815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73"/>
        <v>387.5</v>
      </c>
      <c r="G827" t="s">
        <v>20</v>
      </c>
      <c r="H827">
        <v>157</v>
      </c>
      <c r="I827" s="4">
        <f t="shared" si="78"/>
        <v>10.8984375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74"/>
        <v>17372.504270833335</v>
      </c>
      <c r="O827" s="6">
        <f t="shared" si="75"/>
        <v>17384.542314814815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73"/>
        <v>457.03571428571428</v>
      </c>
      <c r="G828" t="s">
        <v>20</v>
      </c>
      <c r="H828">
        <v>194</v>
      </c>
      <c r="I828" s="4">
        <f t="shared" si="78"/>
        <v>81.509554140127392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74"/>
        <v>14956.545937499999</v>
      </c>
      <c r="O828" s="6">
        <f t="shared" si="75"/>
        <v>14984.583981481481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73"/>
        <v>266.69565217391306</v>
      </c>
      <c r="G829" t="s">
        <v>20</v>
      </c>
      <c r="H829">
        <v>82</v>
      </c>
      <c r="I829" s="4">
        <f t="shared" si="78"/>
        <v>31.618556701030929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74"/>
        <v>15097.504270833333</v>
      </c>
      <c r="O829" s="6">
        <f t="shared" si="75"/>
        <v>15109.542314814815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73"/>
        <v>69</v>
      </c>
      <c r="G830" t="s">
        <v>14</v>
      </c>
      <c r="H830">
        <v>70</v>
      </c>
      <c r="I830" s="4">
        <f t="shared" si="78"/>
        <v>59.743902439024389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74"/>
        <v>17771.504270833335</v>
      </c>
      <c r="O830" s="6">
        <f t="shared" si="75"/>
        <v>17796.542314814815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73"/>
        <v>51.34375</v>
      </c>
      <c r="G831" t="s">
        <v>14</v>
      </c>
      <c r="H831">
        <v>154</v>
      </c>
      <c r="I831" s="4">
        <f t="shared" si="78"/>
        <v>70.414285714285711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74"/>
        <v>16595.504270833335</v>
      </c>
      <c r="O831" s="6">
        <f t="shared" si="75"/>
        <v>16610.542314814815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73"/>
        <v>1.1710526315789473</v>
      </c>
      <c r="G832" t="s">
        <v>14</v>
      </c>
      <c r="H832">
        <v>22</v>
      </c>
      <c r="I832" s="4">
        <f t="shared" si="78"/>
        <v>9.2467532467532472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74"/>
        <v>17534.545937499999</v>
      </c>
      <c r="O832" s="6">
        <f t="shared" si="75"/>
        <v>17593.583981481483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73"/>
        <v>108.97734294541709</v>
      </c>
      <c r="G833" t="s">
        <v>20</v>
      </c>
      <c r="H833">
        <v>4233</v>
      </c>
      <c r="I833" s="4">
        <f t="shared" si="78"/>
        <v>4809.863636363636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74"/>
        <v>15425.504270833333</v>
      </c>
      <c r="O833" s="6">
        <f t="shared" si="75"/>
        <v>15459.542314814815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73"/>
        <v>315.17592592592592</v>
      </c>
      <c r="G834" t="s">
        <v>20</v>
      </c>
      <c r="H834">
        <v>1297</v>
      </c>
      <c r="I834" s="4">
        <f t="shared" si="78"/>
        <v>32.165367351759983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si="74"/>
        <v>16730.504270833335</v>
      </c>
      <c r="O834" s="6">
        <f t="shared" si="75"/>
        <v>16764.583981481483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79">(E835/D835)*100</f>
        <v>157.69117647058823</v>
      </c>
      <c r="G835" t="s">
        <v>20</v>
      </c>
      <c r="H835">
        <v>165</v>
      </c>
      <c r="I835" s="4">
        <f t="shared" si="78"/>
        <v>8.2675404780262145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ref="N835:N898" si="80">(L835+DATE(1970,1,1))/86400</f>
        <v>15019.545937499999</v>
      </c>
      <c r="O835" s="6">
        <f t="shared" ref="O835:O898" si="81">(M835+DATE(1979,1,1))/86400</f>
        <v>15030.583981481481</v>
      </c>
      <c r="P835" t="b">
        <v>0</v>
      </c>
      <c r="Q835" t="b">
        <v>0</v>
      </c>
      <c r="R835" t="s">
        <v>206</v>
      </c>
      <c r="S835" t="str">
        <f t="shared" ref="S835:S898" si="82">LEFT(R835,FIND("/",R835) -1)</f>
        <v>publishing</v>
      </c>
      <c r="T835" t="str">
        <f t="shared" ref="T835:T898" si="83">MID(R835, FIND("/", R835) +1, LEN(R835) - FIND("/", R835))</f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79"/>
        <v>153.8082191780822</v>
      </c>
      <c r="G836" t="s">
        <v>20</v>
      </c>
      <c r="H836">
        <v>119</v>
      </c>
      <c r="I836" s="4">
        <f t="shared" si="78"/>
        <v>68.048484848484847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si="80"/>
        <v>15879.504270833333</v>
      </c>
      <c r="O836" s="6">
        <f t="shared" si="81"/>
        <v>15885.542314814815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79"/>
        <v>89.738979118329468</v>
      </c>
      <c r="G837" t="s">
        <v>14</v>
      </c>
      <c r="H837">
        <v>1758</v>
      </c>
      <c r="I837" s="4">
        <f t="shared" si="78"/>
        <v>650.0420168067227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80"/>
        <v>16494.545937499999</v>
      </c>
      <c r="O837" s="6">
        <f t="shared" si="81"/>
        <v>16500.583981481483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79"/>
        <v>75.135802469135797</v>
      </c>
      <c r="G838" t="s">
        <v>14</v>
      </c>
      <c r="H838">
        <v>94</v>
      </c>
      <c r="I838" s="4">
        <f t="shared" ref="I838:I901" si="84">(E838/H837)</f>
        <v>3.4618885096700796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80"/>
        <v>14645.545937499999</v>
      </c>
      <c r="O838" s="6">
        <f t="shared" si="81"/>
        <v>14656.583981481481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79"/>
        <v>852.88135593220341</v>
      </c>
      <c r="G839" t="s">
        <v>20</v>
      </c>
      <c r="H839">
        <v>1797</v>
      </c>
      <c r="I839" s="4">
        <f t="shared" si="84"/>
        <v>1605.9574468085107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80"/>
        <v>15060.504270833333</v>
      </c>
      <c r="O839" s="6">
        <f t="shared" si="81"/>
        <v>15114.542314814815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79"/>
        <v>138.90625</v>
      </c>
      <c r="G840" t="s">
        <v>20</v>
      </c>
      <c r="H840">
        <v>261</v>
      </c>
      <c r="I840" s="4">
        <f t="shared" si="84"/>
        <v>4.9471341124095716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80"/>
        <v>17801.504270833335</v>
      </c>
      <c r="O840" s="6">
        <f t="shared" si="81"/>
        <v>17810.542314814815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79"/>
        <v>190.18181818181819</v>
      </c>
      <c r="G841" t="s">
        <v>20</v>
      </c>
      <c r="H841">
        <v>157</v>
      </c>
      <c r="I841" s="4">
        <f t="shared" si="84"/>
        <v>56.107279693486589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80"/>
        <v>16146.504270833333</v>
      </c>
      <c r="O841" s="6">
        <f t="shared" si="81"/>
        <v>16191.542314814815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79"/>
        <v>100.24333619948409</v>
      </c>
      <c r="G842" t="s">
        <v>20</v>
      </c>
      <c r="H842">
        <v>3533</v>
      </c>
      <c r="I842" s="4">
        <f t="shared" si="84"/>
        <v>742.56687898089172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80"/>
        <v>16267.504270833333</v>
      </c>
      <c r="O842" s="6">
        <f t="shared" si="81"/>
        <v>16269.542314814815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79"/>
        <v>142.75824175824175</v>
      </c>
      <c r="G843" t="s">
        <v>20</v>
      </c>
      <c r="H843">
        <v>155</v>
      </c>
      <c r="I843" s="4">
        <f t="shared" si="84"/>
        <v>3.6770450042456835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80"/>
        <v>16850.545937499999</v>
      </c>
      <c r="O843" s="6">
        <f t="shared" si="81"/>
        <v>16866.583981481483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79"/>
        <v>563.13333333333333</v>
      </c>
      <c r="G844" t="s">
        <v>20</v>
      </c>
      <c r="H844">
        <v>132</v>
      </c>
      <c r="I844" s="4">
        <f t="shared" si="84"/>
        <v>54.49677419354839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80"/>
        <v>17697.504270833335</v>
      </c>
      <c r="O844" s="6">
        <f t="shared" si="81"/>
        <v>17700.542314814815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79"/>
        <v>30.715909090909086</v>
      </c>
      <c r="G845" t="s">
        <v>14</v>
      </c>
      <c r="H845">
        <v>33</v>
      </c>
      <c r="I845" s="4">
        <f t="shared" si="84"/>
        <v>20.477272727272727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80"/>
        <v>17769.504270833335</v>
      </c>
      <c r="O845" s="6">
        <f t="shared" si="81"/>
        <v>17775.542314814815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79"/>
        <v>99.39772727272728</v>
      </c>
      <c r="G846" t="s">
        <v>74</v>
      </c>
      <c r="H846">
        <v>94</v>
      </c>
      <c r="I846" s="4">
        <f t="shared" si="84"/>
        <v>265.06060606060606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80"/>
        <v>15361.545937499999</v>
      </c>
      <c r="O846" s="6">
        <f t="shared" si="81"/>
        <v>15364.583981481481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79"/>
        <v>197.54935622317598</v>
      </c>
      <c r="G847" t="s">
        <v>20</v>
      </c>
      <c r="H847">
        <v>1354</v>
      </c>
      <c r="I847" s="4">
        <f t="shared" si="84"/>
        <v>1469.0106382978724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80"/>
        <v>17666.504270833335</v>
      </c>
      <c r="O847" s="6">
        <f t="shared" si="81"/>
        <v>17703.542314814815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79"/>
        <v>508.5</v>
      </c>
      <c r="G848" t="s">
        <v>20</v>
      </c>
      <c r="H848">
        <v>48</v>
      </c>
      <c r="I848" s="4">
        <f t="shared" si="84"/>
        <v>3.7555391432791727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80"/>
        <v>17733.504270833335</v>
      </c>
      <c r="O848" s="6">
        <f t="shared" si="81"/>
        <v>17769.542314814815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79"/>
        <v>237.74468085106383</v>
      </c>
      <c r="G849" t="s">
        <v>20</v>
      </c>
      <c r="H849">
        <v>110</v>
      </c>
      <c r="I849" s="4">
        <f t="shared" si="84"/>
        <v>232.79166666666666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80"/>
        <v>17538.545937499999</v>
      </c>
      <c r="O849" s="6">
        <f t="shared" si="81"/>
        <v>17541.583981481483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79"/>
        <v>338.46875</v>
      </c>
      <c r="G850" t="s">
        <v>20</v>
      </c>
      <c r="H850">
        <v>172</v>
      </c>
      <c r="I850" s="4">
        <f t="shared" si="84"/>
        <v>98.463636363636368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80"/>
        <v>14772.504270833333</v>
      </c>
      <c r="O850" s="6">
        <f t="shared" si="81"/>
        <v>14781.542314814815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79"/>
        <v>133.08955223880596</v>
      </c>
      <c r="G851" t="s">
        <v>20</v>
      </c>
      <c r="H851">
        <v>307</v>
      </c>
      <c r="I851" s="4">
        <f t="shared" si="84"/>
        <v>51.843023255813954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80"/>
        <v>15379.545937499999</v>
      </c>
      <c r="O851" s="6">
        <f t="shared" si="81"/>
        <v>15382.583981481481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79"/>
        <v>1</v>
      </c>
      <c r="G852" t="s">
        <v>14</v>
      </c>
      <c r="H852">
        <v>1</v>
      </c>
      <c r="I852" s="4">
        <f t="shared" si="84"/>
        <v>3.2573289902280132E-3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80"/>
        <v>15297.545937499999</v>
      </c>
      <c r="O852" s="6">
        <f t="shared" si="81"/>
        <v>15312.583981481481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79"/>
        <v>207.79999999999998</v>
      </c>
      <c r="G853" t="s">
        <v>20</v>
      </c>
      <c r="H853">
        <v>160</v>
      </c>
      <c r="I853" s="4">
        <f t="shared" si="84"/>
        <v>12468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80"/>
        <v>15462.504270833333</v>
      </c>
      <c r="O853" s="6">
        <f t="shared" si="81"/>
        <v>15495.542314814815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79"/>
        <v>51.122448979591837</v>
      </c>
      <c r="G854" t="s">
        <v>14</v>
      </c>
      <c r="H854">
        <v>31</v>
      </c>
      <c r="I854" s="4">
        <f t="shared" si="84"/>
        <v>15.65625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80"/>
        <v>15171.504270833333</v>
      </c>
      <c r="O854" s="6">
        <f t="shared" si="81"/>
        <v>15181.542314814815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79"/>
        <v>652.05847953216369</v>
      </c>
      <c r="G855" t="s">
        <v>20</v>
      </c>
      <c r="H855">
        <v>1467</v>
      </c>
      <c r="I855" s="4">
        <f t="shared" si="84"/>
        <v>3596.8387096774195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80"/>
        <v>15145.504270833333</v>
      </c>
      <c r="O855" s="6">
        <f t="shared" si="81"/>
        <v>15150.542314814815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79"/>
        <v>113.63099415204678</v>
      </c>
      <c r="G856" t="s">
        <v>20</v>
      </c>
      <c r="H856">
        <v>2662</v>
      </c>
      <c r="I856" s="4">
        <f t="shared" si="84"/>
        <v>132.45330606680301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80"/>
        <v>18218.545937499999</v>
      </c>
      <c r="O856" s="6">
        <f t="shared" si="81"/>
        <v>18245.583981481483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79"/>
        <v>102.37606837606839</v>
      </c>
      <c r="G857" t="s">
        <v>20</v>
      </c>
      <c r="H857">
        <v>452</v>
      </c>
      <c r="I857" s="4">
        <f t="shared" si="84"/>
        <v>8.9992486851990989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80"/>
        <v>15143.504270833333</v>
      </c>
      <c r="O857" s="6">
        <f t="shared" si="81"/>
        <v>15174.542314814815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79"/>
        <v>356.58333333333331</v>
      </c>
      <c r="G858" t="s">
        <v>20</v>
      </c>
      <c r="H858">
        <v>158</v>
      </c>
      <c r="I858" s="4">
        <f t="shared" si="84"/>
        <v>18.93362831858407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80"/>
        <v>15454.504270833333</v>
      </c>
      <c r="O858" s="6">
        <f t="shared" si="81"/>
        <v>15471.542314814815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79"/>
        <v>139.86792452830187</v>
      </c>
      <c r="G859" t="s">
        <v>20</v>
      </c>
      <c r="H859">
        <v>225</v>
      </c>
      <c r="I859" s="4">
        <f t="shared" si="84"/>
        <v>46.917721518987342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80"/>
        <v>15375.545937499999</v>
      </c>
      <c r="O859" s="6">
        <f t="shared" si="81"/>
        <v>15398.583981481481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79"/>
        <v>69.45</v>
      </c>
      <c r="G860" t="s">
        <v>14</v>
      </c>
      <c r="H860">
        <v>35</v>
      </c>
      <c r="I860" s="4">
        <f t="shared" si="84"/>
        <v>12.346666666666666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80"/>
        <v>17642.504270833335</v>
      </c>
      <c r="O860" s="6">
        <f t="shared" si="81"/>
        <v>17649.542314814815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79"/>
        <v>35.534246575342465</v>
      </c>
      <c r="G861" t="s">
        <v>14</v>
      </c>
      <c r="H861">
        <v>63</v>
      </c>
      <c r="I861" s="4">
        <f t="shared" si="84"/>
        <v>74.114285714285714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80"/>
        <v>15765.545937499999</v>
      </c>
      <c r="O861" s="6">
        <f t="shared" si="81"/>
        <v>15783.542314814815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79"/>
        <v>251.65</v>
      </c>
      <c r="G862" t="s">
        <v>20</v>
      </c>
      <c r="H862">
        <v>65</v>
      </c>
      <c r="I862" s="4">
        <f t="shared" si="84"/>
        <v>79.888888888888886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80"/>
        <v>17946.545937499999</v>
      </c>
      <c r="O862" s="6">
        <f t="shared" si="81"/>
        <v>17956.583981481483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79"/>
        <v>105.87500000000001</v>
      </c>
      <c r="G863" t="s">
        <v>20</v>
      </c>
      <c r="H863">
        <v>163</v>
      </c>
      <c r="I863" s="4">
        <f t="shared" si="84"/>
        <v>143.33846153846153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80"/>
        <v>14689.504270833333</v>
      </c>
      <c r="O863" s="6">
        <f t="shared" si="81"/>
        <v>14697.542314814815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79"/>
        <v>187.42857142857144</v>
      </c>
      <c r="G864" t="s">
        <v>20</v>
      </c>
      <c r="H864">
        <v>85</v>
      </c>
      <c r="I864" s="4">
        <f t="shared" si="84"/>
        <v>40.245398773006137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80"/>
        <v>15187.504270833333</v>
      </c>
      <c r="O864" s="6">
        <f t="shared" si="81"/>
        <v>15191.542314814815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79"/>
        <v>386.78571428571428</v>
      </c>
      <c r="G865" t="s">
        <v>20</v>
      </c>
      <c r="H865">
        <v>217</v>
      </c>
      <c r="I865" s="4">
        <f t="shared" si="84"/>
        <v>63.705882352941174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80"/>
        <v>16603.504270833335</v>
      </c>
      <c r="O865" s="6">
        <f t="shared" si="81"/>
        <v>16626.542314814815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79"/>
        <v>347.07142857142856</v>
      </c>
      <c r="G866" t="s">
        <v>20</v>
      </c>
      <c r="H866">
        <v>150</v>
      </c>
      <c r="I866" s="4">
        <f t="shared" si="84"/>
        <v>67.175115207373267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80"/>
        <v>17032.504270833335</v>
      </c>
      <c r="O866" s="6">
        <f t="shared" si="81"/>
        <v>17037.542314814815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79"/>
        <v>185.82098765432099</v>
      </c>
      <c r="G867" t="s">
        <v>20</v>
      </c>
      <c r="H867">
        <v>3272</v>
      </c>
      <c r="I867" s="4">
        <f t="shared" si="84"/>
        <v>1003.4333333333333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80"/>
        <v>16328.504270833333</v>
      </c>
      <c r="O867" s="6">
        <f t="shared" si="81"/>
        <v>16337.542314814815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79"/>
        <v>43.241247264770237</v>
      </c>
      <c r="G868" t="s">
        <v>74</v>
      </c>
      <c r="H868">
        <v>898</v>
      </c>
      <c r="I868" s="4">
        <f t="shared" si="84"/>
        <v>24.158007334963326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80"/>
        <v>15102.504270833333</v>
      </c>
      <c r="O868" s="6">
        <f t="shared" si="81"/>
        <v>15103.542314814815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79"/>
        <v>162.4375</v>
      </c>
      <c r="G869" t="s">
        <v>20</v>
      </c>
      <c r="H869">
        <v>300</v>
      </c>
      <c r="I869" s="4">
        <f t="shared" si="84"/>
        <v>8.6826280623608021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80"/>
        <v>17813.504270833335</v>
      </c>
      <c r="O869" s="6">
        <f t="shared" si="81"/>
        <v>17819.542314814815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79"/>
        <v>184.84285714285716</v>
      </c>
      <c r="G870" t="s">
        <v>20</v>
      </c>
      <c r="H870">
        <v>126</v>
      </c>
      <c r="I870" s="4">
        <f t="shared" si="84"/>
        <v>43.13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80"/>
        <v>15990.504270833333</v>
      </c>
      <c r="O870" s="6">
        <f t="shared" si="81"/>
        <v>16001.542314814815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79"/>
        <v>23.703520691785052</v>
      </c>
      <c r="G871" t="s">
        <v>14</v>
      </c>
      <c r="H871">
        <v>526</v>
      </c>
      <c r="I871" s="4">
        <f t="shared" si="84"/>
        <v>304.57142857142856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80"/>
        <v>14781.504270833333</v>
      </c>
      <c r="O871" s="6">
        <f t="shared" si="81"/>
        <v>14795.542314814815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79"/>
        <v>89.870129870129873</v>
      </c>
      <c r="G872" t="s">
        <v>14</v>
      </c>
      <c r="H872">
        <v>121</v>
      </c>
      <c r="I872" s="4">
        <f t="shared" si="84"/>
        <v>13.155893536121672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80"/>
        <v>16671.504270833335</v>
      </c>
      <c r="O872" s="6">
        <f t="shared" si="81"/>
        <v>16696.542314814815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79"/>
        <v>272.6041958041958</v>
      </c>
      <c r="G873" t="s">
        <v>20</v>
      </c>
      <c r="H873">
        <v>2320</v>
      </c>
      <c r="I873" s="4">
        <f t="shared" si="84"/>
        <v>1610.8429752066115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80"/>
        <v>17471.504270833335</v>
      </c>
      <c r="O873" s="6">
        <f t="shared" si="81"/>
        <v>17489.583981481483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79"/>
        <v>170.04255319148936</v>
      </c>
      <c r="G874" t="s">
        <v>20</v>
      </c>
      <c r="H874">
        <v>81</v>
      </c>
      <c r="I874" s="4">
        <f t="shared" si="84"/>
        <v>3.4448275862068964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80"/>
        <v>17777.504270833335</v>
      </c>
      <c r="O874" s="6">
        <f t="shared" si="81"/>
        <v>17782.542314814815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79"/>
        <v>188.28503562945369</v>
      </c>
      <c r="G875" t="s">
        <v>20</v>
      </c>
      <c r="H875">
        <v>1887</v>
      </c>
      <c r="I875" s="4">
        <f t="shared" si="84"/>
        <v>978.61728395061732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80"/>
        <v>16078.545937499999</v>
      </c>
      <c r="O875" s="6">
        <f t="shared" si="81"/>
        <v>16083.583981481481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79"/>
        <v>346.93532338308455</v>
      </c>
      <c r="G876" t="s">
        <v>20</v>
      </c>
      <c r="H876">
        <v>4358</v>
      </c>
      <c r="I876" s="4">
        <f t="shared" si="84"/>
        <v>73.909909909909913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80"/>
        <v>14722.504270833333</v>
      </c>
      <c r="O876" s="6">
        <f t="shared" si="81"/>
        <v>14760.542314814815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79"/>
        <v>69.177215189873422</v>
      </c>
      <c r="G877" t="s">
        <v>14</v>
      </c>
      <c r="H877">
        <v>67</v>
      </c>
      <c r="I877" s="4">
        <f t="shared" si="84"/>
        <v>1.2540156034878385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80"/>
        <v>14987.545937499999</v>
      </c>
      <c r="O877" s="6">
        <f t="shared" si="81"/>
        <v>14988.583981481481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79"/>
        <v>25.433734939759034</v>
      </c>
      <c r="G878" t="s">
        <v>14</v>
      </c>
      <c r="H878">
        <v>57</v>
      </c>
      <c r="I878" s="4">
        <f t="shared" si="84"/>
        <v>31.507462686567163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80"/>
        <v>18055.504270833335</v>
      </c>
      <c r="O878" s="6">
        <f t="shared" si="81"/>
        <v>18079.542314814815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79"/>
        <v>77.400977995110026</v>
      </c>
      <c r="G879" t="s">
        <v>14</v>
      </c>
      <c r="H879">
        <v>1229</v>
      </c>
      <c r="I879" s="4">
        <f t="shared" si="84"/>
        <v>2221.5438596491226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80"/>
        <v>17008.504270833335</v>
      </c>
      <c r="O879" s="6">
        <f t="shared" si="81"/>
        <v>17009.542314814815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79"/>
        <v>37.481481481481481</v>
      </c>
      <c r="G880" t="s">
        <v>14</v>
      </c>
      <c r="H880">
        <v>12</v>
      </c>
      <c r="I880" s="4">
        <f t="shared" si="84"/>
        <v>0.82343368592351507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80"/>
        <v>18276.545937499999</v>
      </c>
      <c r="O880" s="6">
        <f t="shared" si="81"/>
        <v>18300.583981481483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79"/>
        <v>543.79999999999995</v>
      </c>
      <c r="G881" t="s">
        <v>20</v>
      </c>
      <c r="H881">
        <v>53</v>
      </c>
      <c r="I881" s="4">
        <f t="shared" si="84"/>
        <v>453.16666666666669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80"/>
        <v>17219.545937499999</v>
      </c>
      <c r="O881" s="6">
        <f t="shared" si="81"/>
        <v>17228.583981481483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79"/>
        <v>228.52189349112427</v>
      </c>
      <c r="G882" t="s">
        <v>20</v>
      </c>
      <c r="H882">
        <v>2414</v>
      </c>
      <c r="I882" s="4">
        <f t="shared" si="84"/>
        <v>3643.4150943396226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80"/>
        <v>18098.504270833335</v>
      </c>
      <c r="O882" s="6">
        <f t="shared" si="81"/>
        <v>18100.542314814815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79"/>
        <v>38.948339483394832</v>
      </c>
      <c r="G883" t="s">
        <v>14</v>
      </c>
      <c r="H883">
        <v>452</v>
      </c>
      <c r="I883" s="4">
        <f t="shared" si="84"/>
        <v>13.117232808616404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80"/>
        <v>16625.504270833335</v>
      </c>
      <c r="O883" s="6">
        <f t="shared" si="81"/>
        <v>16654.542314814815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79"/>
        <v>370</v>
      </c>
      <c r="G884" t="s">
        <v>20</v>
      </c>
      <c r="H884">
        <v>80</v>
      </c>
      <c r="I884" s="4">
        <f t="shared" si="84"/>
        <v>6.5486725663716818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80"/>
        <v>16456.545937499999</v>
      </c>
      <c r="O884" s="6">
        <f t="shared" si="81"/>
        <v>16460.583981481483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79"/>
        <v>237.91176470588232</v>
      </c>
      <c r="G885" t="s">
        <v>20</v>
      </c>
      <c r="H885">
        <v>193</v>
      </c>
      <c r="I885" s="4">
        <f t="shared" si="84"/>
        <v>101.1125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80"/>
        <v>14754.504270833333</v>
      </c>
      <c r="O885" s="6">
        <f t="shared" si="81"/>
        <v>14790.542314814815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79"/>
        <v>64.036299765807954</v>
      </c>
      <c r="G886" t="s">
        <v>14</v>
      </c>
      <c r="H886">
        <v>1886</v>
      </c>
      <c r="I886" s="4">
        <f t="shared" si="84"/>
        <v>566.70466321243521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80"/>
        <v>16194.504270833333</v>
      </c>
      <c r="O886" s="6">
        <f t="shared" si="81"/>
        <v>16196.542314814815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79"/>
        <v>118.27777777777777</v>
      </c>
      <c r="G887" t="s">
        <v>20</v>
      </c>
      <c r="H887">
        <v>52</v>
      </c>
      <c r="I887" s="4">
        <f t="shared" si="84"/>
        <v>1.1288441145281018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80"/>
        <v>14766.504270833333</v>
      </c>
      <c r="O887" s="6">
        <f t="shared" si="81"/>
        <v>14804.542314814815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79"/>
        <v>84.824037184594957</v>
      </c>
      <c r="G888" t="s">
        <v>14</v>
      </c>
      <c r="H888">
        <v>1825</v>
      </c>
      <c r="I888" s="4">
        <f t="shared" si="84"/>
        <v>2456.6346153846152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80"/>
        <v>14847.504270833333</v>
      </c>
      <c r="O888" s="6">
        <f t="shared" si="81"/>
        <v>14865.542314814815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79"/>
        <v>29.346153846153843</v>
      </c>
      <c r="G889" t="s">
        <v>14</v>
      </c>
      <c r="H889">
        <v>31</v>
      </c>
      <c r="I889" s="4">
        <f t="shared" si="84"/>
        <v>1.2542465753424659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80"/>
        <v>16633.504270833335</v>
      </c>
      <c r="O889" s="6">
        <f t="shared" si="81"/>
        <v>16680.542314814815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79"/>
        <v>209.89655172413794</v>
      </c>
      <c r="G890" t="s">
        <v>20</v>
      </c>
      <c r="H890">
        <v>290</v>
      </c>
      <c r="I890" s="4">
        <f t="shared" si="84"/>
        <v>392.70967741935482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80"/>
        <v>17267.504270833335</v>
      </c>
      <c r="O890" s="6">
        <f t="shared" si="81"/>
        <v>17286.542314814815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79"/>
        <v>169.78571428571431</v>
      </c>
      <c r="G891" t="s">
        <v>20</v>
      </c>
      <c r="H891">
        <v>122</v>
      </c>
      <c r="I891" s="4">
        <f t="shared" si="84"/>
        <v>32.786206896551725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80"/>
        <v>16141.504270833333</v>
      </c>
      <c r="O891" s="6">
        <f t="shared" si="81"/>
        <v>16148.542314814815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79"/>
        <v>115.95907738095239</v>
      </c>
      <c r="G892" t="s">
        <v>20</v>
      </c>
      <c r="H892">
        <v>1470</v>
      </c>
      <c r="I892" s="4">
        <f t="shared" si="84"/>
        <v>1277.450819672131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80"/>
        <v>18071.504270833335</v>
      </c>
      <c r="O892" s="6">
        <f t="shared" si="81"/>
        <v>18072.542314814815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79"/>
        <v>258.59999999999997</v>
      </c>
      <c r="G893" t="s">
        <v>20</v>
      </c>
      <c r="H893">
        <v>165</v>
      </c>
      <c r="I893" s="4">
        <f t="shared" si="84"/>
        <v>5.277551020408163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80"/>
        <v>15311.545937499999</v>
      </c>
      <c r="O893" s="6">
        <f t="shared" si="81"/>
        <v>15355.583981481481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79"/>
        <v>230.58333333333331</v>
      </c>
      <c r="G894" t="s">
        <v>20</v>
      </c>
      <c r="H894">
        <v>182</v>
      </c>
      <c r="I894" s="4">
        <f t="shared" si="84"/>
        <v>83.848484848484844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80"/>
        <v>14750.504270833333</v>
      </c>
      <c r="O894" s="6">
        <f t="shared" si="81"/>
        <v>14791.542314814815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79"/>
        <v>128.21428571428572</v>
      </c>
      <c r="G895" t="s">
        <v>20</v>
      </c>
      <c r="H895">
        <v>199</v>
      </c>
      <c r="I895" s="4">
        <f t="shared" si="84"/>
        <v>59.175824175824175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80"/>
        <v>16601.504270833335</v>
      </c>
      <c r="O895" s="6">
        <f t="shared" si="81"/>
        <v>16605.542314814815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79"/>
        <v>188.70588235294116</v>
      </c>
      <c r="G896" t="s">
        <v>20</v>
      </c>
      <c r="H896">
        <v>56</v>
      </c>
      <c r="I896" s="4">
        <f t="shared" si="84"/>
        <v>16.120603015075378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80"/>
        <v>15897.504270833333</v>
      </c>
      <c r="O896" s="6">
        <f t="shared" si="81"/>
        <v>15927.542314814815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79"/>
        <v>6.9511889862327907</v>
      </c>
      <c r="G897" t="s">
        <v>14</v>
      </c>
      <c r="H897">
        <v>107</v>
      </c>
      <c r="I897" s="4">
        <f t="shared" si="84"/>
        <v>198.35714285714286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80"/>
        <v>17565.545937499999</v>
      </c>
      <c r="O897" s="6">
        <f t="shared" si="81"/>
        <v>17574.583981481483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79"/>
        <v>774.43434343434342</v>
      </c>
      <c r="G898" t="s">
        <v>20</v>
      </c>
      <c r="H898">
        <v>1460</v>
      </c>
      <c r="I898" s="4">
        <f t="shared" si="84"/>
        <v>1433.0654205607477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si="80"/>
        <v>15169.504270833333</v>
      </c>
      <c r="O898" s="6">
        <f t="shared" si="81"/>
        <v>15172.542314814815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85">(E899/D899)*100</f>
        <v>27.693181818181817</v>
      </c>
      <c r="G899" t="s">
        <v>14</v>
      </c>
      <c r="H899">
        <v>27</v>
      </c>
      <c r="I899" s="4">
        <f t="shared" si="84"/>
        <v>1.6691780821917808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ref="N899:N962" si="86">(L899+DATE(1970,1,1))/86400</f>
        <v>18014.504270833335</v>
      </c>
      <c r="O899" s="6">
        <f t="shared" ref="O899:O962" si="87">(M899+DATE(1979,1,1))/86400</f>
        <v>18016.542314814815</v>
      </c>
      <c r="P899" t="b">
        <v>0</v>
      </c>
      <c r="Q899" t="b">
        <v>0</v>
      </c>
      <c r="R899" t="s">
        <v>33</v>
      </c>
      <c r="S899" t="str">
        <f t="shared" ref="S899:S962" si="88">LEFT(R899,FIND("/",R899) -1)</f>
        <v>theater</v>
      </c>
      <c r="T899" t="str">
        <f t="shared" ref="T899:T962" si="89">MID(R899, FIND("/", R899) +1, LEN(R899) - FIND("/", R899))</f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85"/>
        <v>52.479620323841424</v>
      </c>
      <c r="G900" t="s">
        <v>14</v>
      </c>
      <c r="H900">
        <v>1221</v>
      </c>
      <c r="I900" s="4">
        <f t="shared" si="84"/>
        <v>3481.1481481481483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si="86"/>
        <v>18246.545937499999</v>
      </c>
      <c r="O900" s="6">
        <f t="shared" si="87"/>
        <v>18252.583981481483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85"/>
        <v>407.09677419354841</v>
      </c>
      <c r="G901" t="s">
        <v>20</v>
      </c>
      <c r="H901">
        <v>123</v>
      </c>
      <c r="I901" s="4">
        <f t="shared" si="84"/>
        <v>10.335790335790335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86"/>
        <v>15985.504270833333</v>
      </c>
      <c r="O901" s="6">
        <f t="shared" si="87"/>
        <v>16003.542314814815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85"/>
        <v>2</v>
      </c>
      <c r="G902" t="s">
        <v>14</v>
      </c>
      <c r="H902">
        <v>1</v>
      </c>
      <c r="I902" s="4">
        <f t="shared" ref="I902:I965" si="90">(E902/H901)</f>
        <v>1.6260162601626018E-2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86"/>
        <v>16332.504270833333</v>
      </c>
      <c r="O902" s="6">
        <f t="shared" si="87"/>
        <v>16333.542314814815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85"/>
        <v>156.17857142857144</v>
      </c>
      <c r="G903" t="s">
        <v>20</v>
      </c>
      <c r="H903">
        <v>159</v>
      </c>
      <c r="I903" s="4">
        <f t="shared" si="90"/>
        <v>8746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86"/>
        <v>17729.504270833335</v>
      </c>
      <c r="O903" s="6">
        <f t="shared" si="87"/>
        <v>17762.542314814815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85"/>
        <v>252.42857142857144</v>
      </c>
      <c r="G904" t="s">
        <v>20</v>
      </c>
      <c r="H904">
        <v>110</v>
      </c>
      <c r="I904" s="4">
        <f t="shared" si="90"/>
        <v>22.226415094339622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86"/>
        <v>16830.545937499999</v>
      </c>
      <c r="O904" s="6">
        <f t="shared" si="87"/>
        <v>16872.583981481483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85"/>
        <v>1.729268292682927</v>
      </c>
      <c r="G905" t="s">
        <v>47</v>
      </c>
      <c r="H905">
        <v>14</v>
      </c>
      <c r="I905" s="4">
        <f t="shared" si="90"/>
        <v>6.4454545454545453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86"/>
        <v>15465.504270833333</v>
      </c>
      <c r="O905" s="6">
        <f t="shared" si="87"/>
        <v>15480.542314814815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85"/>
        <v>12.230769230769232</v>
      </c>
      <c r="G906" t="s">
        <v>14</v>
      </c>
      <c r="H906">
        <v>16</v>
      </c>
      <c r="I906" s="4">
        <f t="shared" si="90"/>
        <v>56.785714285714285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86"/>
        <v>15617.504270833333</v>
      </c>
      <c r="O906" s="6">
        <f t="shared" si="87"/>
        <v>15621.542314814815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85"/>
        <v>163.98734177215189</v>
      </c>
      <c r="G907" t="s">
        <v>20</v>
      </c>
      <c r="H907">
        <v>236</v>
      </c>
      <c r="I907" s="4">
        <f t="shared" si="90"/>
        <v>809.6875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86"/>
        <v>15967.504270833333</v>
      </c>
      <c r="O907" s="6">
        <f t="shared" si="87"/>
        <v>15970.542314814815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85"/>
        <v>162.98181818181817</v>
      </c>
      <c r="G908" t="s">
        <v>20</v>
      </c>
      <c r="H908">
        <v>191</v>
      </c>
      <c r="I908" s="4">
        <f t="shared" si="90"/>
        <v>37.983050847457626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86"/>
        <v>17299.504270833335</v>
      </c>
      <c r="O908" s="6">
        <f t="shared" si="87"/>
        <v>17335.542314814815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85"/>
        <v>20.252747252747252</v>
      </c>
      <c r="G909" t="s">
        <v>14</v>
      </c>
      <c r="H909">
        <v>41</v>
      </c>
      <c r="I909" s="4">
        <f t="shared" si="90"/>
        <v>9.6492146596858639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86"/>
        <v>15091.504270833333</v>
      </c>
      <c r="O909" s="6">
        <f t="shared" si="87"/>
        <v>15098.542314814815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85"/>
        <v>319.24083769633506</v>
      </c>
      <c r="G910" t="s">
        <v>20</v>
      </c>
      <c r="H910">
        <v>3934</v>
      </c>
      <c r="I910" s="4">
        <f t="shared" si="90"/>
        <v>2974.3902439024391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86"/>
        <v>15462.504270833333</v>
      </c>
      <c r="O910" s="6">
        <f t="shared" si="87"/>
        <v>15473.542314814815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85"/>
        <v>478.94444444444446</v>
      </c>
      <c r="G911" t="s">
        <v>20</v>
      </c>
      <c r="H911">
        <v>80</v>
      </c>
      <c r="I911" s="4">
        <f t="shared" si="90"/>
        <v>2.1914082358922218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86"/>
        <v>17686.504270833335</v>
      </c>
      <c r="O911" s="6">
        <f t="shared" si="87"/>
        <v>17713.542314814815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85"/>
        <v>19.556634304207122</v>
      </c>
      <c r="G912" t="s">
        <v>74</v>
      </c>
      <c r="H912">
        <v>296</v>
      </c>
      <c r="I912" s="4">
        <f t="shared" si="90"/>
        <v>377.6875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86"/>
        <v>16457.545937499999</v>
      </c>
      <c r="O912" s="6">
        <f t="shared" si="87"/>
        <v>16458.583981481483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85"/>
        <v>198.94827586206895</v>
      </c>
      <c r="G913" t="s">
        <v>20</v>
      </c>
      <c r="H913">
        <v>462</v>
      </c>
      <c r="I913" s="4">
        <f t="shared" si="90"/>
        <v>38.983108108108105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86"/>
        <v>18148.504270833335</v>
      </c>
      <c r="O913" s="6">
        <f t="shared" si="87"/>
        <v>18150.542314814815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85"/>
        <v>795</v>
      </c>
      <c r="G914" t="s">
        <v>20</v>
      </c>
      <c r="H914">
        <v>179</v>
      </c>
      <c r="I914" s="4">
        <f t="shared" si="90"/>
        <v>30.974025974025974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86"/>
        <v>15588.504270833333</v>
      </c>
      <c r="O914" s="6">
        <f t="shared" si="87"/>
        <v>15601.542314814815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85"/>
        <v>50.621082621082621</v>
      </c>
      <c r="G915" t="s">
        <v>14</v>
      </c>
      <c r="H915">
        <v>523</v>
      </c>
      <c r="I915" s="4">
        <f t="shared" si="90"/>
        <v>198.52513966480447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86"/>
        <v>18028.504270833335</v>
      </c>
      <c r="O915" s="6">
        <f t="shared" si="87"/>
        <v>18041.542314814815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85"/>
        <v>57.4375</v>
      </c>
      <c r="G916" t="s">
        <v>14</v>
      </c>
      <c r="H916">
        <v>141</v>
      </c>
      <c r="I916" s="4">
        <f t="shared" si="90"/>
        <v>7.0286806883365198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86"/>
        <v>15921.504270833333</v>
      </c>
      <c r="O916" s="6">
        <f t="shared" si="87"/>
        <v>15933.542314814815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85"/>
        <v>155.62827640984909</v>
      </c>
      <c r="G917" t="s">
        <v>20</v>
      </c>
      <c r="H917">
        <v>1866</v>
      </c>
      <c r="I917" s="4">
        <f t="shared" si="90"/>
        <v>1389.6170212765958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86"/>
        <v>17407.504270833335</v>
      </c>
      <c r="O917" s="6">
        <f t="shared" si="87"/>
        <v>17416.542314814815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85"/>
        <v>36.297297297297298</v>
      </c>
      <c r="G918" t="s">
        <v>14</v>
      </c>
      <c r="H918">
        <v>52</v>
      </c>
      <c r="I918" s="4">
        <f t="shared" si="90"/>
        <v>0.71972132904608788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86"/>
        <v>16422.545937499999</v>
      </c>
      <c r="O918" s="6">
        <f t="shared" si="87"/>
        <v>16431.583981481483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85"/>
        <v>58.25</v>
      </c>
      <c r="G919" t="s">
        <v>47</v>
      </c>
      <c r="H919">
        <v>27</v>
      </c>
      <c r="I919" s="4">
        <f t="shared" si="90"/>
        <v>40.32692307692308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86"/>
        <v>15153.504270833333</v>
      </c>
      <c r="O919" s="6">
        <f t="shared" si="87"/>
        <v>15177.542314814815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85"/>
        <v>237.39473684210526</v>
      </c>
      <c r="G920" t="s">
        <v>20</v>
      </c>
      <c r="H920">
        <v>156</v>
      </c>
      <c r="I920" s="4">
        <f t="shared" si="90"/>
        <v>334.11111111111109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86"/>
        <v>15548.504270833333</v>
      </c>
      <c r="O920" s="6">
        <f t="shared" si="87"/>
        <v>15559.542314814815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85"/>
        <v>58.75</v>
      </c>
      <c r="G921" t="s">
        <v>14</v>
      </c>
      <c r="H921">
        <v>225</v>
      </c>
      <c r="I921" s="4">
        <f t="shared" si="90"/>
        <v>134.07051282051282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86"/>
        <v>17453.504270833335</v>
      </c>
      <c r="O921" s="6">
        <f t="shared" si="87"/>
        <v>17485.583981481483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85"/>
        <v>182.56603773584905</v>
      </c>
      <c r="G922" t="s">
        <v>20</v>
      </c>
      <c r="H922">
        <v>255</v>
      </c>
      <c r="I922" s="4">
        <f t="shared" si="90"/>
        <v>43.004444444444445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86"/>
        <v>17934.545937499999</v>
      </c>
      <c r="O922" s="6">
        <f t="shared" si="87"/>
        <v>17954.583981481483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85"/>
        <v>0.75436408977556113</v>
      </c>
      <c r="G923" t="s">
        <v>14</v>
      </c>
      <c r="H923">
        <v>38</v>
      </c>
      <c r="I923" s="4">
        <f t="shared" si="90"/>
        <v>4.7450980392156863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86"/>
        <v>15382.545937499999</v>
      </c>
      <c r="O923" s="6">
        <f t="shared" si="87"/>
        <v>15396.583981481481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85"/>
        <v>175.95330739299609</v>
      </c>
      <c r="G924" t="s">
        <v>20</v>
      </c>
      <c r="H924">
        <v>2261</v>
      </c>
      <c r="I924" s="4">
        <f t="shared" si="90"/>
        <v>2380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86"/>
        <v>17874.545937499999</v>
      </c>
      <c r="O924" s="6">
        <f t="shared" si="87"/>
        <v>17883.583981481483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85"/>
        <v>237.88235294117646</v>
      </c>
      <c r="G925" t="s">
        <v>20</v>
      </c>
      <c r="H925">
        <v>40</v>
      </c>
      <c r="I925" s="4">
        <f t="shared" si="90"/>
        <v>1.7885891198584698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86"/>
        <v>14804.504270833333</v>
      </c>
      <c r="O925" s="6">
        <f t="shared" si="87"/>
        <v>14805.542314814815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85"/>
        <v>488.05076142131981</v>
      </c>
      <c r="G926" t="s">
        <v>20</v>
      </c>
      <c r="H926">
        <v>2289</v>
      </c>
      <c r="I926" s="4">
        <f t="shared" si="90"/>
        <v>4807.3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86"/>
        <v>18200.504270833335</v>
      </c>
      <c r="O926" s="6">
        <f t="shared" si="87"/>
        <v>18211.583981481483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85"/>
        <v>224.06666666666669</v>
      </c>
      <c r="G927" t="s">
        <v>20</v>
      </c>
      <c r="H927">
        <v>65</v>
      </c>
      <c r="I927" s="4">
        <f t="shared" si="90"/>
        <v>2.9366535605067714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86"/>
        <v>17431.504270833335</v>
      </c>
      <c r="O927" s="6">
        <f t="shared" si="87"/>
        <v>17443.542314814815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85"/>
        <v>18.126436781609197</v>
      </c>
      <c r="G928" t="s">
        <v>14</v>
      </c>
      <c r="H928">
        <v>15</v>
      </c>
      <c r="I928" s="4">
        <f t="shared" si="90"/>
        <v>24.261538461538461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86"/>
        <v>16933.504270833335</v>
      </c>
      <c r="O928" s="6">
        <f t="shared" si="87"/>
        <v>16937.542314814815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85"/>
        <v>45.847222222222221</v>
      </c>
      <c r="G929" t="s">
        <v>14</v>
      </c>
      <c r="H929">
        <v>37</v>
      </c>
      <c r="I929" s="4">
        <f t="shared" si="90"/>
        <v>220.06666666666666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86"/>
        <v>15533.504270833333</v>
      </c>
      <c r="O929" s="6">
        <f t="shared" si="87"/>
        <v>15562.542314814815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85"/>
        <v>117.31541218637993</v>
      </c>
      <c r="G930" t="s">
        <v>20</v>
      </c>
      <c r="H930">
        <v>3777</v>
      </c>
      <c r="I930" s="4">
        <f t="shared" si="90"/>
        <v>5307.72972972973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86"/>
        <v>16068.545937499999</v>
      </c>
      <c r="O930" s="6">
        <f t="shared" si="87"/>
        <v>16077.583981481481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85"/>
        <v>217.30909090909088</v>
      </c>
      <c r="G931" t="s">
        <v>20</v>
      </c>
      <c r="H931">
        <v>184</v>
      </c>
      <c r="I931" s="4">
        <f t="shared" si="90"/>
        <v>3.1644162033359811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86"/>
        <v>17289.504270833335</v>
      </c>
      <c r="O931" s="6">
        <f t="shared" si="87"/>
        <v>17303.542314814815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85"/>
        <v>112.28571428571428</v>
      </c>
      <c r="G932" t="s">
        <v>20</v>
      </c>
      <c r="H932">
        <v>85</v>
      </c>
      <c r="I932" s="4">
        <f t="shared" si="90"/>
        <v>21.358695652173914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86"/>
        <v>16491.545937499999</v>
      </c>
      <c r="O932" s="6">
        <f t="shared" si="87"/>
        <v>16498.583981481483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85"/>
        <v>72.51898734177216</v>
      </c>
      <c r="G933" t="s">
        <v>14</v>
      </c>
      <c r="H933">
        <v>112</v>
      </c>
      <c r="I933" s="4">
        <f t="shared" si="90"/>
        <v>67.400000000000006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86"/>
        <v>16249.504270833333</v>
      </c>
      <c r="O933" s="6">
        <f t="shared" si="87"/>
        <v>16251.542314814815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85"/>
        <v>212.30434782608697</v>
      </c>
      <c r="G934" t="s">
        <v>20</v>
      </c>
      <c r="H934">
        <v>144</v>
      </c>
      <c r="I934" s="4">
        <f t="shared" si="90"/>
        <v>43.598214285714285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86"/>
        <v>16140.504270833333</v>
      </c>
      <c r="O934" s="6">
        <f t="shared" si="87"/>
        <v>16143.542314814815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85"/>
        <v>239.74657534246577</v>
      </c>
      <c r="G935" t="s">
        <v>20</v>
      </c>
      <c r="H935">
        <v>1902</v>
      </c>
      <c r="I935" s="4">
        <f t="shared" si="90"/>
        <v>1215.3819444444443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86"/>
        <v>15803.504270833333</v>
      </c>
      <c r="O935" s="6">
        <f t="shared" si="87"/>
        <v>15816.542314814815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85"/>
        <v>181.93548387096774</v>
      </c>
      <c r="G936" t="s">
        <v>20</v>
      </c>
      <c r="H936">
        <v>105</v>
      </c>
      <c r="I936" s="4">
        <f t="shared" si="90"/>
        <v>5.9305993690851739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86"/>
        <v>16853.545937499999</v>
      </c>
      <c r="O936" s="6">
        <f t="shared" si="87"/>
        <v>16859.583981481483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85"/>
        <v>164.13114754098362</v>
      </c>
      <c r="G937" t="s">
        <v>20</v>
      </c>
      <c r="H937">
        <v>132</v>
      </c>
      <c r="I937" s="4">
        <f t="shared" si="90"/>
        <v>95.352380952380955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86"/>
        <v>16640.504270833335</v>
      </c>
      <c r="O937" s="6">
        <f t="shared" si="87"/>
        <v>16647.542314814815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85"/>
        <v>1.6375968992248062</v>
      </c>
      <c r="G938" t="s">
        <v>14</v>
      </c>
      <c r="H938">
        <v>21</v>
      </c>
      <c r="I938" s="4">
        <f t="shared" si="90"/>
        <v>12.803030303030303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86"/>
        <v>18099.504270833335</v>
      </c>
      <c r="O938" s="6">
        <f t="shared" si="87"/>
        <v>18102.542314814815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85"/>
        <v>49.64385964912281</v>
      </c>
      <c r="G939" t="s">
        <v>74</v>
      </c>
      <c r="H939">
        <v>976</v>
      </c>
      <c r="I939" s="4">
        <f t="shared" si="90"/>
        <v>4042.4285714285716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86"/>
        <v>16765.545937499999</v>
      </c>
      <c r="O939" s="6">
        <f t="shared" si="87"/>
        <v>16774.583981481483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85"/>
        <v>109.70652173913042</v>
      </c>
      <c r="G940" t="s">
        <v>20</v>
      </c>
      <c r="H940">
        <v>96</v>
      </c>
      <c r="I940" s="4">
        <f t="shared" si="90"/>
        <v>10.341188524590164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86"/>
        <v>17694.504270833335</v>
      </c>
      <c r="O940" s="6">
        <f t="shared" si="87"/>
        <v>17730.542314814815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85"/>
        <v>49.217948717948715</v>
      </c>
      <c r="G941" t="s">
        <v>14</v>
      </c>
      <c r="H941">
        <v>67</v>
      </c>
      <c r="I941" s="4">
        <f t="shared" si="90"/>
        <v>39.989583333333336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86"/>
        <v>15101.504270833333</v>
      </c>
      <c r="O941" s="6">
        <f t="shared" si="87"/>
        <v>15118.542314814815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85"/>
        <v>62.232323232323225</v>
      </c>
      <c r="G942" t="s">
        <v>47</v>
      </c>
      <c r="H942">
        <v>66</v>
      </c>
      <c r="I942" s="4">
        <f t="shared" si="90"/>
        <v>91.955223880597018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86"/>
        <v>15675.545937499999</v>
      </c>
      <c r="O942" s="6">
        <f t="shared" si="87"/>
        <v>15697.583981481481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85"/>
        <v>13.05813953488372</v>
      </c>
      <c r="G943" t="s">
        <v>14</v>
      </c>
      <c r="H943">
        <v>78</v>
      </c>
      <c r="I943" s="4">
        <f t="shared" si="90"/>
        <v>85.075757575757578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86"/>
        <v>14983.545937499999</v>
      </c>
      <c r="O943" s="6">
        <f t="shared" si="87"/>
        <v>15018.583981481481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85"/>
        <v>64.635416666666671</v>
      </c>
      <c r="G944" t="s">
        <v>14</v>
      </c>
      <c r="H944">
        <v>67</v>
      </c>
      <c r="I944" s="4">
        <f t="shared" si="90"/>
        <v>79.551282051282058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86"/>
        <v>14999.545937499999</v>
      </c>
      <c r="O944" s="6">
        <f t="shared" si="87"/>
        <v>15002.583981481481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85"/>
        <v>159.58666666666667</v>
      </c>
      <c r="G945" t="s">
        <v>20</v>
      </c>
      <c r="H945">
        <v>114</v>
      </c>
      <c r="I945" s="4">
        <f t="shared" si="90"/>
        <v>178.64179104477611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86"/>
        <v>16337.504270833333</v>
      </c>
      <c r="O945" s="6">
        <f t="shared" si="87"/>
        <v>16372.542314814815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85"/>
        <v>81.42</v>
      </c>
      <c r="G946" t="s">
        <v>14</v>
      </c>
      <c r="H946">
        <v>263</v>
      </c>
      <c r="I946" s="4">
        <f t="shared" si="90"/>
        <v>71.421052631578945</v>
      </c>
      <c r="J946" t="s">
        <v>26</v>
      </c>
      <c r="K946" t="s">
        <v>27</v>
      </c>
      <c r="L946">
        <v>1486706400</v>
      </c>
      <c r="M946">
        <v>1488348000</v>
      </c>
      <c r="N946" s="6">
        <f t="shared" si="86"/>
        <v>17207.545937499999</v>
      </c>
      <c r="O946" s="6">
        <f t="shared" si="87"/>
        <v>17226.583981481483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85"/>
        <v>32.444767441860463</v>
      </c>
      <c r="G947" t="s">
        <v>14</v>
      </c>
      <c r="H947">
        <v>1691</v>
      </c>
      <c r="I947" s="4">
        <f t="shared" si="90"/>
        <v>212.18631178707224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86"/>
        <v>15435.504270833333</v>
      </c>
      <c r="O947" s="6">
        <f t="shared" si="87"/>
        <v>15450.542314814815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85"/>
        <v>9.9141184124918666</v>
      </c>
      <c r="G948" t="s">
        <v>14</v>
      </c>
      <c r="H948">
        <v>181</v>
      </c>
      <c r="I948" s="4">
        <f t="shared" si="90"/>
        <v>9.0112359550561791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86"/>
        <v>15141.504270833333</v>
      </c>
      <c r="O948" s="6">
        <f t="shared" si="87"/>
        <v>15143.542314814815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85"/>
        <v>26.694444444444443</v>
      </c>
      <c r="G949" t="s">
        <v>14</v>
      </c>
      <c r="H949">
        <v>13</v>
      </c>
      <c r="I949" s="4">
        <f t="shared" si="90"/>
        <v>5.3093922651933703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86"/>
        <v>16339.504270833333</v>
      </c>
      <c r="O949" s="6">
        <f t="shared" si="87"/>
        <v>16346.542314814815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85"/>
        <v>62.957446808510639</v>
      </c>
      <c r="G950" t="s">
        <v>74</v>
      </c>
      <c r="H950">
        <v>160</v>
      </c>
      <c r="I950" s="4">
        <f t="shared" si="90"/>
        <v>455.23076923076923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86"/>
        <v>16416.545937499999</v>
      </c>
      <c r="O950" s="6">
        <f t="shared" si="87"/>
        <v>16426.583981481483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85"/>
        <v>161.35593220338984</v>
      </c>
      <c r="G951" t="s">
        <v>20</v>
      </c>
      <c r="H951">
        <v>203</v>
      </c>
      <c r="I951" s="4">
        <f t="shared" si="90"/>
        <v>59.5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86"/>
        <v>16543.504270833335</v>
      </c>
      <c r="O951" s="6">
        <f t="shared" si="87"/>
        <v>16562.542314814815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85"/>
        <v>5</v>
      </c>
      <c r="G952" t="s">
        <v>14</v>
      </c>
      <c r="H952">
        <v>1</v>
      </c>
      <c r="I952" s="4">
        <f t="shared" si="90"/>
        <v>2.4630541871921183E-2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86"/>
        <v>18002.504270833335</v>
      </c>
      <c r="O952" s="6">
        <f t="shared" si="87"/>
        <v>18007.542314814815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85"/>
        <v>1096.9379310344827</v>
      </c>
      <c r="G953" t="s">
        <v>20</v>
      </c>
      <c r="H953">
        <v>1559</v>
      </c>
      <c r="I953" s="4">
        <f t="shared" si="90"/>
        <v>159056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86"/>
        <v>17161.545937499999</v>
      </c>
      <c r="O953" s="6">
        <f t="shared" si="87"/>
        <v>17162.583981481483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85"/>
        <v>70.094158075601371</v>
      </c>
      <c r="G954" t="s">
        <v>74</v>
      </c>
      <c r="H954">
        <v>2266</v>
      </c>
      <c r="I954" s="4">
        <f t="shared" si="90"/>
        <v>65.418216805644647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86"/>
        <v>17022.504270833335</v>
      </c>
      <c r="O954" s="6">
        <f t="shared" si="87"/>
        <v>17036.542314814815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85"/>
        <v>60</v>
      </c>
      <c r="G955" t="s">
        <v>14</v>
      </c>
      <c r="H955">
        <v>21</v>
      </c>
      <c r="I955" s="4">
        <f t="shared" si="90"/>
        <v>0.87378640776699024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86"/>
        <v>16789.545937499999</v>
      </c>
      <c r="O955" s="6">
        <f t="shared" si="87"/>
        <v>16825.583981481483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85"/>
        <v>367.0985915492958</v>
      </c>
      <c r="G956" t="s">
        <v>20</v>
      </c>
      <c r="H956">
        <v>1548</v>
      </c>
      <c r="I956" s="4">
        <f t="shared" si="90"/>
        <v>7446.8571428571431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86"/>
        <v>15605.504270833333</v>
      </c>
      <c r="O956" s="6">
        <f t="shared" si="87"/>
        <v>15629.542314814815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85"/>
        <v>1109</v>
      </c>
      <c r="G957" t="s">
        <v>20</v>
      </c>
      <c r="H957">
        <v>80</v>
      </c>
      <c r="I957" s="4">
        <f t="shared" si="90"/>
        <v>5.0148578811369511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86"/>
        <v>15669.545937499999</v>
      </c>
      <c r="O957" s="6">
        <f t="shared" si="87"/>
        <v>15671.583981481481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85"/>
        <v>19.028784648187631</v>
      </c>
      <c r="G958" t="s">
        <v>14</v>
      </c>
      <c r="H958">
        <v>830</v>
      </c>
      <c r="I958" s="4">
        <f t="shared" si="90"/>
        <v>446.22500000000002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86"/>
        <v>16791.545937499999</v>
      </c>
      <c r="O958" s="6">
        <f t="shared" si="87"/>
        <v>16795.583981481483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85"/>
        <v>126.87755102040816</v>
      </c>
      <c r="G959" t="s">
        <v>20</v>
      </c>
      <c r="H959">
        <v>131</v>
      </c>
      <c r="I959" s="4">
        <f t="shared" si="90"/>
        <v>14.980722891566264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86"/>
        <v>15386.545937499999</v>
      </c>
      <c r="O959" s="6">
        <f t="shared" si="87"/>
        <v>15389.583981481481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85"/>
        <v>734.63636363636363</v>
      </c>
      <c r="G960" t="s">
        <v>20</v>
      </c>
      <c r="H960">
        <v>112</v>
      </c>
      <c r="I960" s="4">
        <f t="shared" si="90"/>
        <v>61.68702290076336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86"/>
        <v>14781.504270833333</v>
      </c>
      <c r="O960" s="6">
        <f t="shared" si="87"/>
        <v>14803.542314814815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85"/>
        <v>4.5731034482758623</v>
      </c>
      <c r="G961" t="s">
        <v>14</v>
      </c>
      <c r="H961">
        <v>130</v>
      </c>
      <c r="I961" s="4">
        <f t="shared" si="90"/>
        <v>59.205357142857146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86"/>
        <v>14788.504270833333</v>
      </c>
      <c r="O961" s="6">
        <f t="shared" si="87"/>
        <v>14816.542314814815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85"/>
        <v>85.054545454545448</v>
      </c>
      <c r="G962" t="s">
        <v>14</v>
      </c>
      <c r="H962">
        <v>55</v>
      </c>
      <c r="I962" s="4">
        <f t="shared" si="90"/>
        <v>35.984615384615381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si="86"/>
        <v>16839.545937499999</v>
      </c>
      <c r="O962" s="6">
        <f t="shared" si="87"/>
        <v>16876.542314814815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91">(E963/D963)*100</f>
        <v>119.29824561403508</v>
      </c>
      <c r="G963" t="s">
        <v>20</v>
      </c>
      <c r="H963">
        <v>155</v>
      </c>
      <c r="I963" s="4">
        <f t="shared" si="90"/>
        <v>123.63636363636364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ref="N963:N1001" si="92">(L963+DATE(1970,1,1))/86400</f>
        <v>15022.545937499999</v>
      </c>
      <c r="O963" s="6">
        <f t="shared" ref="O963:O1001" si="93">(M963+DATE(1979,1,1))/86400</f>
        <v>15026.583981481481</v>
      </c>
      <c r="P963" t="b">
        <v>0</v>
      </c>
      <c r="Q963" t="b">
        <v>0</v>
      </c>
      <c r="R963" t="s">
        <v>206</v>
      </c>
      <c r="S963" t="str">
        <f t="shared" ref="S963:S1001" si="94">LEFT(R963,FIND("/",R963) -1)</f>
        <v>publishing</v>
      </c>
      <c r="T963" t="str">
        <f t="shared" ref="T963:T1001" si="95">MID(R963, FIND("/", R963) +1, LEN(R963) - FIND("/", R963))</f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91"/>
        <v>296.02777777777777</v>
      </c>
      <c r="G964" t="s">
        <v>20</v>
      </c>
      <c r="H964">
        <v>266</v>
      </c>
      <c r="I964" s="4">
        <f t="shared" si="90"/>
        <v>68.754838709677415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si="92"/>
        <v>16023.545937499999</v>
      </c>
      <c r="O964" s="6">
        <f t="shared" si="93"/>
        <v>16044.583981481481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91"/>
        <v>84.694915254237287</v>
      </c>
      <c r="G965" t="s">
        <v>14</v>
      </c>
      <c r="H965">
        <v>114</v>
      </c>
      <c r="I965" s="4">
        <f t="shared" si="90"/>
        <v>18.785714285714285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92"/>
        <v>15038.545937499999</v>
      </c>
      <c r="O965" s="6">
        <f t="shared" si="93"/>
        <v>15044.583981481481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91"/>
        <v>355.7837837837838</v>
      </c>
      <c r="G966" t="s">
        <v>20</v>
      </c>
      <c r="H966">
        <v>155</v>
      </c>
      <c r="I966" s="4">
        <f t="shared" ref="I966:I1001" si="96">(E966/H965)</f>
        <v>115.47368421052632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92"/>
        <v>16566.504270833335</v>
      </c>
      <c r="O966" s="6">
        <f t="shared" si="93"/>
        <v>16571.542314814815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91"/>
        <v>386.40909090909093</v>
      </c>
      <c r="G967" t="s">
        <v>20</v>
      </c>
      <c r="H967">
        <v>207</v>
      </c>
      <c r="I967" s="4">
        <f t="shared" si="96"/>
        <v>54.845161290322579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92"/>
        <v>14634.545937499999</v>
      </c>
      <c r="O967" s="6">
        <f t="shared" si="93"/>
        <v>14674.583981481481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91"/>
        <v>792.23529411764707</v>
      </c>
      <c r="G968" t="s">
        <v>20</v>
      </c>
      <c r="H968">
        <v>245</v>
      </c>
      <c r="I968" s="4">
        <f t="shared" si="96"/>
        <v>65.062801932367151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92"/>
        <v>17332.504270833335</v>
      </c>
      <c r="O968" s="6">
        <f t="shared" si="93"/>
        <v>17334.542314814815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91"/>
        <v>137.03393665158373</v>
      </c>
      <c r="G969" t="s">
        <v>20</v>
      </c>
      <c r="H969">
        <v>1573</v>
      </c>
      <c r="I969" s="4">
        <f t="shared" si="96"/>
        <v>494.44081632653064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92"/>
        <v>15436.504270833333</v>
      </c>
      <c r="O969" s="6">
        <f t="shared" si="93"/>
        <v>15473.542314814815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91"/>
        <v>338.20833333333337</v>
      </c>
      <c r="G970" t="s">
        <v>20</v>
      </c>
      <c r="H970">
        <v>114</v>
      </c>
      <c r="I970" s="4">
        <f t="shared" si="96"/>
        <v>5.1602034329307056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92"/>
        <v>14975.545937499999</v>
      </c>
      <c r="O970" s="6">
        <f t="shared" si="93"/>
        <v>14990.583981481481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91"/>
        <v>108.22784810126582</v>
      </c>
      <c r="G971" t="s">
        <v>20</v>
      </c>
      <c r="H971">
        <v>93</v>
      </c>
      <c r="I971" s="4">
        <f t="shared" si="96"/>
        <v>75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92"/>
        <v>18252.545937499999</v>
      </c>
      <c r="O971" s="6">
        <f t="shared" si="93"/>
        <v>18259.583981481483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91"/>
        <v>60.757639620653315</v>
      </c>
      <c r="G972" t="s">
        <v>14</v>
      </c>
      <c r="H972">
        <v>594</v>
      </c>
      <c r="I972" s="4">
        <f t="shared" si="96"/>
        <v>619.98924731182797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92"/>
        <v>15103.504270833333</v>
      </c>
      <c r="O972" s="6">
        <f t="shared" si="93"/>
        <v>15104.542314814815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91"/>
        <v>27.725490196078432</v>
      </c>
      <c r="G973" t="s">
        <v>14</v>
      </c>
      <c r="H973">
        <v>24</v>
      </c>
      <c r="I973" s="4">
        <f t="shared" si="96"/>
        <v>2.3804713804713806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92"/>
        <v>15986.504270833333</v>
      </c>
      <c r="O973" s="6">
        <f t="shared" si="93"/>
        <v>15992.542314814815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91"/>
        <v>228.3934426229508</v>
      </c>
      <c r="G974" t="s">
        <v>20</v>
      </c>
      <c r="H974">
        <v>1681</v>
      </c>
      <c r="I974" s="4">
        <f t="shared" si="96"/>
        <v>4063.5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92"/>
        <v>16223.504270833333</v>
      </c>
      <c r="O974" s="6">
        <f t="shared" si="93"/>
        <v>16232.542314814815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91"/>
        <v>21.615194054500414</v>
      </c>
      <c r="G975" t="s">
        <v>14</v>
      </c>
      <c r="H975">
        <v>252</v>
      </c>
      <c r="I975" s="4">
        <f t="shared" si="96"/>
        <v>15.571683521713267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92"/>
        <v>14953.545937499999</v>
      </c>
      <c r="O975" s="6">
        <f t="shared" si="93"/>
        <v>14955.583981481481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91"/>
        <v>373.875</v>
      </c>
      <c r="G976" t="s">
        <v>20</v>
      </c>
      <c r="H976">
        <v>32</v>
      </c>
      <c r="I976" s="4">
        <f t="shared" si="96"/>
        <v>11.869047619047619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92"/>
        <v>15843.504270833333</v>
      </c>
      <c r="O976" s="6">
        <f t="shared" si="93"/>
        <v>15844.542314814815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91"/>
        <v>154.92592592592592</v>
      </c>
      <c r="G977" t="s">
        <v>20</v>
      </c>
      <c r="H977">
        <v>135</v>
      </c>
      <c r="I977" s="4">
        <f t="shared" si="96"/>
        <v>261.4375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92"/>
        <v>16768.545937499999</v>
      </c>
      <c r="O977" s="6">
        <f t="shared" si="93"/>
        <v>16807.583981481483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91"/>
        <v>322.14999999999998</v>
      </c>
      <c r="G978" t="s">
        <v>20</v>
      </c>
      <c r="H978">
        <v>140</v>
      </c>
      <c r="I978" s="4">
        <f t="shared" si="96"/>
        <v>95.451851851851856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92"/>
        <v>15002.545937499999</v>
      </c>
      <c r="O978" s="6">
        <f t="shared" si="93"/>
        <v>15008.583981481481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91"/>
        <v>73.957142857142856</v>
      </c>
      <c r="G979" t="s">
        <v>14</v>
      </c>
      <c r="H979">
        <v>67</v>
      </c>
      <c r="I979" s="4">
        <f t="shared" si="96"/>
        <v>36.978571428571428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92"/>
        <v>17569.545937499999</v>
      </c>
      <c r="O979" s="6">
        <f t="shared" si="93"/>
        <v>17601.583981481483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91"/>
        <v>864.1</v>
      </c>
      <c r="G980" t="s">
        <v>20</v>
      </c>
      <c r="H980">
        <v>92</v>
      </c>
      <c r="I980" s="4">
        <f t="shared" si="96"/>
        <v>128.97014925373134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92"/>
        <v>17117.545937499999</v>
      </c>
      <c r="O980" s="6">
        <f t="shared" si="93"/>
        <v>17139.583981481483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91"/>
        <v>143.26245847176079</v>
      </c>
      <c r="G981" t="s">
        <v>20</v>
      </c>
      <c r="H981">
        <v>1015</v>
      </c>
      <c r="I981" s="4">
        <f t="shared" si="96"/>
        <v>937.43478260869563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92"/>
        <v>16509.504270833335</v>
      </c>
      <c r="O981" s="6">
        <f t="shared" si="93"/>
        <v>16515.542314814815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91"/>
        <v>40.281762295081968</v>
      </c>
      <c r="G982" t="s">
        <v>14</v>
      </c>
      <c r="H982">
        <v>742</v>
      </c>
      <c r="I982" s="4">
        <f t="shared" si="96"/>
        <v>77.467980295566505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92"/>
        <v>16738.504270833335</v>
      </c>
      <c r="O982" s="6">
        <f t="shared" si="93"/>
        <v>16743.583981481483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91"/>
        <v>178.22388059701493</v>
      </c>
      <c r="G983" t="s">
        <v>20</v>
      </c>
      <c r="H983">
        <v>323</v>
      </c>
      <c r="I983" s="4">
        <f t="shared" si="96"/>
        <v>16.09299191374663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92"/>
        <v>17525.545937499999</v>
      </c>
      <c r="O983" s="6">
        <f t="shared" si="93"/>
        <v>17558.583981481483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91"/>
        <v>84.930555555555557</v>
      </c>
      <c r="G984" t="s">
        <v>14</v>
      </c>
      <c r="H984">
        <v>75</v>
      </c>
      <c r="I984" s="4">
        <f t="shared" si="96"/>
        <v>18.931888544891642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92"/>
        <v>15174.504270833333</v>
      </c>
      <c r="O984" s="6">
        <f t="shared" si="93"/>
        <v>15176.542314814815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91"/>
        <v>145.93648334624322</v>
      </c>
      <c r="G985" t="s">
        <v>20</v>
      </c>
      <c r="H985">
        <v>2326</v>
      </c>
      <c r="I985" s="4">
        <f t="shared" si="96"/>
        <v>2512.0533333333333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92"/>
        <v>18112.504270833335</v>
      </c>
      <c r="O985" s="6">
        <f t="shared" si="93"/>
        <v>18127.542314814815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91"/>
        <v>152.46153846153848</v>
      </c>
      <c r="G986" t="s">
        <v>20</v>
      </c>
      <c r="H986">
        <v>381</v>
      </c>
      <c r="I986" s="4">
        <f t="shared" si="96"/>
        <v>4.2605331040412722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92"/>
        <v>18147.504270833335</v>
      </c>
      <c r="O986" s="6">
        <f t="shared" si="93"/>
        <v>18173.542314814815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91"/>
        <v>67.129542790152414</v>
      </c>
      <c r="G987" t="s">
        <v>14</v>
      </c>
      <c r="H987">
        <v>4405</v>
      </c>
      <c r="I987" s="4">
        <f t="shared" si="96"/>
        <v>300.58530183727032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92"/>
        <v>16045.545937499999</v>
      </c>
      <c r="O987" s="6">
        <f t="shared" si="93"/>
        <v>16071.583981481481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91"/>
        <v>40.307692307692307</v>
      </c>
      <c r="G988" t="s">
        <v>14</v>
      </c>
      <c r="H988">
        <v>92</v>
      </c>
      <c r="I988" s="4">
        <f t="shared" si="96"/>
        <v>0.71373439273552786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92"/>
        <v>15069.504270833333</v>
      </c>
      <c r="O988" s="6">
        <f t="shared" si="93"/>
        <v>15083.542314814815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91"/>
        <v>216.79032258064518</v>
      </c>
      <c r="G989" t="s">
        <v>20</v>
      </c>
      <c r="H989">
        <v>480</v>
      </c>
      <c r="I989" s="4">
        <f t="shared" si="96"/>
        <v>146.09782608695653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92"/>
        <v>17283.504270833335</v>
      </c>
      <c r="O989" s="6">
        <f t="shared" si="93"/>
        <v>17297.542314814815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91"/>
        <v>52.117021276595743</v>
      </c>
      <c r="G990" t="s">
        <v>14</v>
      </c>
      <c r="H990">
        <v>64</v>
      </c>
      <c r="I990" s="4">
        <f t="shared" si="96"/>
        <v>10.206250000000001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92"/>
        <v>17117.545937499999</v>
      </c>
      <c r="O990" s="6">
        <f t="shared" si="93"/>
        <v>17138.583981481483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91"/>
        <v>499.58333333333337</v>
      </c>
      <c r="G991" t="s">
        <v>20</v>
      </c>
      <c r="H991">
        <v>226</v>
      </c>
      <c r="I991" s="4">
        <f t="shared" si="96"/>
        <v>187.34375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92"/>
        <v>18002.504270833335</v>
      </c>
      <c r="O991" s="6">
        <f t="shared" si="93"/>
        <v>18007.542314814815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91"/>
        <v>87.679487179487182</v>
      </c>
      <c r="G992" t="s">
        <v>14</v>
      </c>
      <c r="H992">
        <v>64</v>
      </c>
      <c r="I992" s="4">
        <f t="shared" si="96"/>
        <v>30.261061946902654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92"/>
        <v>16863.545937499999</v>
      </c>
      <c r="O992" s="6">
        <f t="shared" si="93"/>
        <v>16885.542314814815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91"/>
        <v>113.17346938775511</v>
      </c>
      <c r="G993" t="s">
        <v>20</v>
      </c>
      <c r="H993">
        <v>241</v>
      </c>
      <c r="I993" s="4">
        <f t="shared" si="96"/>
        <v>173.296875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92"/>
        <v>16338.504270833333</v>
      </c>
      <c r="O993" s="6">
        <f t="shared" si="93"/>
        <v>16342.542314814815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91"/>
        <v>426.54838709677421</v>
      </c>
      <c r="G994" t="s">
        <v>20</v>
      </c>
      <c r="H994">
        <v>132</v>
      </c>
      <c r="I994" s="4">
        <f t="shared" si="96"/>
        <v>54.867219917012449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92"/>
        <v>17658.504270833335</v>
      </c>
      <c r="O994" s="6">
        <f t="shared" si="93"/>
        <v>17672.542314814815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91"/>
        <v>77.632653061224488</v>
      </c>
      <c r="G995" t="s">
        <v>74</v>
      </c>
      <c r="H995">
        <v>75</v>
      </c>
      <c r="I995" s="4">
        <f t="shared" si="96"/>
        <v>57.636363636363633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92"/>
        <v>16793.545937499999</v>
      </c>
      <c r="O995" s="6">
        <f t="shared" si="93"/>
        <v>16810.583981481483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91"/>
        <v>52.496810772501767</v>
      </c>
      <c r="G996" t="s">
        <v>14</v>
      </c>
      <c r="H996">
        <v>842</v>
      </c>
      <c r="I996" s="4">
        <f t="shared" si="96"/>
        <v>987.64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92"/>
        <v>16360.504270833333</v>
      </c>
      <c r="O996" s="6">
        <f t="shared" si="93"/>
        <v>16366.542314814815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91"/>
        <v>157.46762589928059</v>
      </c>
      <c r="G997" t="s">
        <v>20</v>
      </c>
      <c r="H997">
        <v>2043</v>
      </c>
      <c r="I997" s="4">
        <f t="shared" si="96"/>
        <v>181.9667458432304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92"/>
        <v>17839.504270833335</v>
      </c>
      <c r="O997" s="6">
        <f t="shared" si="93"/>
        <v>17868.583981481483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91"/>
        <v>72.939393939393938</v>
      </c>
      <c r="G998" t="s">
        <v>14</v>
      </c>
      <c r="H998">
        <v>112</v>
      </c>
      <c r="I998" s="4">
        <f t="shared" si="96"/>
        <v>2.3563387175721977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92"/>
        <v>15707.545937499999</v>
      </c>
      <c r="O998" s="6">
        <f t="shared" si="93"/>
        <v>15737.583981481481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91"/>
        <v>60.565789473684205</v>
      </c>
      <c r="G999" t="s">
        <v>74</v>
      </c>
      <c r="H999">
        <v>139</v>
      </c>
      <c r="I999" s="4">
        <f t="shared" si="96"/>
        <v>41.098214285714285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92"/>
        <v>16090.545937499999</v>
      </c>
      <c r="O999" s="6">
        <f t="shared" si="93"/>
        <v>16095.583981481481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91"/>
        <v>56.791291291291287</v>
      </c>
      <c r="G1000" t="s">
        <v>14</v>
      </c>
      <c r="H1000">
        <v>374</v>
      </c>
      <c r="I1000" s="4">
        <f t="shared" si="96"/>
        <v>272.10791366906477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92"/>
        <v>14651.545937499999</v>
      </c>
      <c r="O1000" s="6">
        <f t="shared" si="93"/>
        <v>14665.583981481481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91"/>
        <v>56.542754275427541</v>
      </c>
      <c r="G1001" t="s">
        <v>74</v>
      </c>
      <c r="H1001">
        <v>1122</v>
      </c>
      <c r="I1001" s="4">
        <f t="shared" si="96"/>
        <v>167.96524064171123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92"/>
        <v>16981.504270833335</v>
      </c>
      <c r="O1001" s="6">
        <f t="shared" si="93"/>
        <v>16988.542314814815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F8696B"/>
        <color rgb="FF92D050"/>
        <color rgb="FF0070C0"/>
      </colorScale>
    </cfRule>
  </conditionalFormatting>
  <conditionalFormatting sqref="F2:F1001">
    <cfRule type="colorScale" priority="2">
      <colorScale>
        <cfvo type="num" val="0"/>
        <cfvo type="num" val="100"/>
        <cfvo type="num" val="200"/>
        <color rgb="FFF8696B"/>
        <color rgb="FF92D050"/>
        <color rgb="FF63BE7B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ntainsText" dxfId="5" priority="4" operator="containsText" text="canceled">
      <formula>NOT(ISERROR(SEARCH("canceled",G1)))</formula>
    </cfRule>
    <cfRule type="containsText" dxfId="4" priority="5" operator="containsText" text="canceled">
      <formula>NOT(ISERROR(SEARCH("canceled",G1)))</formula>
    </cfRule>
    <cfRule type="containsText" dxfId="3" priority="6" operator="containsText" text="failed">
      <formula>NOT(ISERROR(SEARCH("failed",G1)))</formula>
    </cfRule>
    <cfRule type="containsText" dxfId="2" priority="7" operator="containsText" text="live">
      <formula>NOT(ISERROR(SEARCH("live",G1)))</formula>
    </cfRule>
    <cfRule type="containsText" dxfId="1" priority="8" operator="containsText" text="successful">
      <formula>NOT(ISERROR(SEARCH("successful",G1)))</formula>
    </cfRule>
    <cfRule type="containsText" dxfId="0" priority="9" operator="containsText" text="failed">
      <formula>NOT(ISERROR(SEARCH("failed",G1)))</formula>
    </cfRule>
  </conditionalFormatting>
  <pageMargins left="0.75" right="0.75" top="1" bottom="1" header="0.5" footer="0.5"/>
  <pageSetup paperSize="9" orientation="portrait" r:id="rId1"/>
  <ignoredErrors>
    <ignoredError sqref="I2" evalError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17313-C2BF-4D44-8500-202A7DE941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Table3</vt:lpstr>
      <vt:lpstr>sheet 5</vt:lpstr>
      <vt:lpstr>Sheet4</vt:lpstr>
      <vt:lpstr>Sheet3</vt:lpstr>
      <vt:lpstr>Sheet2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Ayesha Maryam</cp:lastModifiedBy>
  <dcterms:created xsi:type="dcterms:W3CDTF">2021-09-29T18:52:28Z</dcterms:created>
  <dcterms:modified xsi:type="dcterms:W3CDTF">2024-02-07T10:41:22Z</dcterms:modified>
</cp:coreProperties>
</file>