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igi\Desktop\Submission\"/>
    </mc:Choice>
  </mc:AlternateContent>
  <xr:revisionPtr revIDLastSave="0" documentId="13_ncr:1_{8A937A4A-8FF5-4678-9D1E-6EB6AC427F36}" xr6:coauthVersionLast="47" xr6:coauthVersionMax="47" xr10:uidLastSave="{00000000-0000-0000-0000-000000000000}"/>
  <bookViews>
    <workbookView xWindow="-120" yWindow="-120" windowWidth="29040" windowHeight="15840" activeTab="2" xr2:uid="{78130D77-AF2C-4C30-B675-31344280199C}"/>
  </bookViews>
  <sheets>
    <sheet name="01" sheetId="1" r:id="rId1"/>
    <sheet name="02" sheetId="2" r:id="rId2"/>
    <sheet name="03" sheetId="5" r:id="rId3"/>
    <sheet name="0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" i="6" l="1"/>
  <c r="M33" i="1"/>
  <c r="M34" i="1" s="1"/>
  <c r="P25" i="6"/>
  <c r="P21" i="6"/>
  <c r="C22" i="6"/>
  <c r="C24" i="6" s="1"/>
  <c r="C26" i="6"/>
  <c r="D26" i="6"/>
  <c r="E26" i="6"/>
  <c r="F26" i="6"/>
  <c r="G26" i="6"/>
  <c r="H26" i="6"/>
  <c r="I26" i="6"/>
  <c r="J26" i="6"/>
  <c r="K26" i="6"/>
  <c r="L26" i="6"/>
  <c r="M26" i="6"/>
  <c r="B26" i="6"/>
  <c r="B16" i="6"/>
  <c r="D12" i="6"/>
  <c r="D14" i="6" s="1"/>
  <c r="E12" i="6"/>
  <c r="E14" i="6" s="1"/>
  <c r="C16" i="6"/>
  <c r="D16" i="6"/>
  <c r="E16" i="6"/>
  <c r="F16" i="6"/>
  <c r="G16" i="6"/>
  <c r="H16" i="6"/>
  <c r="I16" i="6"/>
  <c r="J16" i="6"/>
  <c r="K16" i="6"/>
  <c r="L16" i="6"/>
  <c r="M16" i="6"/>
  <c r="M22" i="6"/>
  <c r="M24" i="6" s="1"/>
  <c r="L22" i="6"/>
  <c r="L24" i="6" s="1"/>
  <c r="K22" i="6"/>
  <c r="K24" i="6" s="1"/>
  <c r="J22" i="6"/>
  <c r="J24" i="6" s="1"/>
  <c r="I22" i="6"/>
  <c r="I24" i="6" s="1"/>
  <c r="H22" i="6"/>
  <c r="H24" i="6" s="1"/>
  <c r="G22" i="6"/>
  <c r="G24" i="6" s="1"/>
  <c r="F22" i="6"/>
  <c r="F24" i="6" s="1"/>
  <c r="E22" i="6"/>
  <c r="E24" i="6" s="1"/>
  <c r="D22" i="6"/>
  <c r="D24" i="6" s="1"/>
  <c r="B22" i="6"/>
  <c r="B24" i="6" s="1"/>
  <c r="P15" i="6"/>
  <c r="M12" i="6"/>
  <c r="M14" i="6" s="1"/>
  <c r="L12" i="6"/>
  <c r="L14" i="6" s="1"/>
  <c r="K12" i="6"/>
  <c r="K14" i="6" s="1"/>
  <c r="J12" i="6"/>
  <c r="J14" i="6" s="1"/>
  <c r="I12" i="6"/>
  <c r="I14" i="6" s="1"/>
  <c r="H12" i="6"/>
  <c r="H14" i="6" s="1"/>
  <c r="G12" i="6"/>
  <c r="G14" i="6" s="1"/>
  <c r="F12" i="6"/>
  <c r="F14" i="6" s="1"/>
  <c r="C12" i="6"/>
  <c r="C14" i="6" s="1"/>
  <c r="B12" i="6"/>
  <c r="B14" i="6" s="1"/>
  <c r="P11" i="6"/>
  <c r="P14" i="5"/>
  <c r="P23" i="5"/>
  <c r="P16" i="5"/>
  <c r="P24" i="5"/>
  <c r="P15" i="5"/>
  <c r="R18" i="2"/>
  <c r="P20" i="5"/>
  <c r="M23" i="5"/>
  <c r="L23" i="5"/>
  <c r="K23" i="5"/>
  <c r="J23" i="5"/>
  <c r="I23" i="5"/>
  <c r="H23" i="5"/>
  <c r="G23" i="5"/>
  <c r="F23" i="5"/>
  <c r="E23" i="5"/>
  <c r="D23" i="5"/>
  <c r="C23" i="5"/>
  <c r="B23" i="5"/>
  <c r="C14" i="5"/>
  <c r="D14" i="5"/>
  <c r="E14" i="5"/>
  <c r="F14" i="5"/>
  <c r="G14" i="5"/>
  <c r="H14" i="5"/>
  <c r="I14" i="5"/>
  <c r="J14" i="5"/>
  <c r="K14" i="5"/>
  <c r="L14" i="5"/>
  <c r="M14" i="5"/>
  <c r="M21" i="5"/>
  <c r="L21" i="5"/>
  <c r="K21" i="5"/>
  <c r="J21" i="5"/>
  <c r="I21" i="5"/>
  <c r="H21" i="5"/>
  <c r="G21" i="5"/>
  <c r="F21" i="5"/>
  <c r="E21" i="5"/>
  <c r="D21" i="5"/>
  <c r="C21" i="5"/>
  <c r="D12" i="5"/>
  <c r="E12" i="5"/>
  <c r="F12" i="5"/>
  <c r="G12" i="5"/>
  <c r="H12" i="5"/>
  <c r="I12" i="5"/>
  <c r="J12" i="5"/>
  <c r="K12" i="5"/>
  <c r="L12" i="5"/>
  <c r="M12" i="5"/>
  <c r="C12" i="5"/>
  <c r="B14" i="5"/>
  <c r="B21" i="5"/>
  <c r="B12" i="5"/>
  <c r="G13" i="2"/>
  <c r="P11" i="5"/>
  <c r="M32" i="1"/>
  <c r="M21" i="1"/>
  <c r="M20" i="1"/>
  <c r="M19" i="1"/>
  <c r="B16" i="1"/>
  <c r="B15" i="1"/>
  <c r="L14" i="1"/>
  <c r="I14" i="1"/>
  <c r="G14" i="1"/>
  <c r="F14" i="1"/>
  <c r="B7" i="1"/>
  <c r="R42" i="2"/>
  <c r="K39" i="2"/>
  <c r="G39" i="2"/>
  <c r="R41" i="2"/>
  <c r="M36" i="2"/>
  <c r="N36" i="2"/>
  <c r="O36" i="2"/>
  <c r="P36" i="2"/>
  <c r="Q36" i="2"/>
  <c r="R36" i="2"/>
  <c r="B71" i="2"/>
  <c r="B67" i="2"/>
  <c r="B68" i="2"/>
  <c r="B64" i="2"/>
  <c r="B60" i="2"/>
  <c r="B56" i="2"/>
  <c r="B63" i="2"/>
  <c r="B59" i="2"/>
  <c r="B55" i="2"/>
  <c r="L36" i="2"/>
  <c r="B52" i="2"/>
  <c r="B51" i="2"/>
  <c r="G36" i="2"/>
  <c r="M12" i="2"/>
  <c r="K12" i="2"/>
  <c r="K36" i="2"/>
  <c r="B48" i="2"/>
  <c r="J36" i="2"/>
  <c r="B47" i="2"/>
  <c r="B44" i="2"/>
  <c r="B43" i="2"/>
  <c r="H36" i="2"/>
  <c r="B40" i="2"/>
  <c r="B39" i="2"/>
  <c r="B38" i="2"/>
  <c r="Q12" i="2"/>
  <c r="G12" i="2"/>
  <c r="B35" i="2"/>
  <c r="B34" i="2"/>
  <c r="B30" i="2"/>
  <c r="B29" i="2"/>
  <c r="B26" i="2"/>
  <c r="B25" i="2"/>
  <c r="B24" i="2"/>
  <c r="B23" i="2"/>
  <c r="B22" i="2"/>
  <c r="B18" i="2"/>
  <c r="B13" i="2"/>
  <c r="B19" i="2"/>
  <c r="B17" i="2"/>
  <c r="B10" i="2"/>
  <c r="B14" i="2"/>
  <c r="B12" i="2"/>
  <c r="B11" i="2"/>
  <c r="C30" i="1"/>
  <c r="C29" i="1"/>
  <c r="D28" i="1"/>
  <c r="C28" i="1"/>
  <c r="D27" i="1"/>
  <c r="C27" i="1"/>
  <c r="B30" i="1"/>
  <c r="B29" i="1"/>
  <c r="B28" i="1"/>
  <c r="B27" i="1"/>
  <c r="C7" i="1"/>
  <c r="C8" i="1" s="1"/>
  <c r="B8" i="1"/>
  <c r="B14" i="1" s="1"/>
  <c r="P27" i="6" l="1"/>
  <c r="P14" i="6"/>
  <c r="P17" i="6" s="1"/>
  <c r="P25" i="5"/>
  <c r="P27" i="5" s="1"/>
  <c r="G37" i="2"/>
  <c r="G38" i="2" s="1"/>
  <c r="H37" i="2" s="1"/>
  <c r="G14" i="2"/>
  <c r="H13" i="2" s="1"/>
  <c r="P29" i="6" l="1"/>
  <c r="H38" i="2"/>
  <c r="I37" i="2" s="1"/>
  <c r="H14" i="2"/>
  <c r="I13" i="2" s="1"/>
  <c r="H15" i="2"/>
  <c r="G15" i="2"/>
  <c r="B17" i="1"/>
  <c r="C14" i="1"/>
  <c r="H39" i="2" l="1"/>
  <c r="I38" i="2"/>
  <c r="J37" i="2" s="1"/>
  <c r="I14" i="2"/>
  <c r="J13" i="2" s="1"/>
  <c r="I15" i="2"/>
  <c r="C15" i="1"/>
  <c r="J38" i="2" l="1"/>
  <c r="K37" i="2" s="1"/>
  <c r="I39" i="2"/>
  <c r="J14" i="2"/>
  <c r="K13" i="2" s="1"/>
  <c r="C16" i="1"/>
  <c r="C17" i="1" s="1"/>
  <c r="J39" i="2" l="1"/>
  <c r="K38" i="2"/>
  <c r="L37" i="2" s="1"/>
  <c r="K14" i="2"/>
  <c r="L13" i="2" s="1"/>
  <c r="K15" i="2"/>
  <c r="J15" i="2"/>
  <c r="D14" i="1"/>
  <c r="D15" i="1" s="1"/>
  <c r="L38" i="2" l="1"/>
  <c r="M37" i="2" s="1"/>
  <c r="L14" i="2"/>
  <c r="M13" i="2" s="1"/>
  <c r="D29" i="1"/>
  <c r="E27" i="1" s="1"/>
  <c r="D16" i="1"/>
  <c r="D17" i="1"/>
  <c r="M38" i="2" l="1"/>
  <c r="N37" i="2" s="1"/>
  <c r="L39" i="2"/>
  <c r="M14" i="2"/>
  <c r="N13" i="2" s="1"/>
  <c r="M15" i="2"/>
  <c r="L15" i="2"/>
  <c r="D30" i="1"/>
  <c r="E14" i="1"/>
  <c r="M39" i="2" l="1"/>
  <c r="N38" i="2"/>
  <c r="O37" i="2" s="1"/>
  <c r="N14" i="2"/>
  <c r="O13" i="2" s="1"/>
  <c r="E28" i="1"/>
  <c r="E15" i="1"/>
  <c r="N15" i="2" l="1"/>
  <c r="N39" i="2"/>
  <c r="O38" i="2"/>
  <c r="P37" i="2" s="1"/>
  <c r="O14" i="2"/>
  <c r="P13" i="2" s="1"/>
  <c r="O15" i="2"/>
  <c r="E29" i="1"/>
  <c r="F27" i="1" s="1"/>
  <c r="E16" i="1"/>
  <c r="E17" i="1"/>
  <c r="O39" i="2" l="1"/>
  <c r="P38" i="2"/>
  <c r="Q37" i="2" s="1"/>
  <c r="P14" i="2"/>
  <c r="Q13" i="2" s="1"/>
  <c r="P15" i="2"/>
  <c r="F28" i="1"/>
  <c r="E30" i="1"/>
  <c r="F15" i="1"/>
  <c r="P39" i="2" l="1"/>
  <c r="Q38" i="2"/>
  <c r="R37" i="2" s="1"/>
  <c r="Q14" i="2"/>
  <c r="R13" i="2" s="1"/>
  <c r="F29" i="1"/>
  <c r="F16" i="1"/>
  <c r="F17" i="1"/>
  <c r="Q15" i="2" l="1"/>
  <c r="Q39" i="2"/>
  <c r="R38" i="2"/>
  <c r="R39" i="2" s="1"/>
  <c r="R14" i="2"/>
  <c r="R15" i="2" s="1"/>
  <c r="F30" i="1"/>
  <c r="G27" i="1"/>
  <c r="G28" i="1"/>
  <c r="G15" i="1"/>
  <c r="R43" i="2" l="1"/>
  <c r="G29" i="1"/>
  <c r="G16" i="1"/>
  <c r="G17" i="1"/>
  <c r="G30" i="1" l="1"/>
  <c r="H27" i="1"/>
  <c r="H28" i="1" s="1"/>
  <c r="H14" i="1"/>
  <c r="H15" i="1" s="1"/>
  <c r="H29" i="1" l="1"/>
  <c r="I27" i="1" s="1"/>
  <c r="H16" i="1"/>
  <c r="H17" i="1" s="1"/>
  <c r="I28" i="1" l="1"/>
  <c r="H30" i="1"/>
  <c r="I15" i="1"/>
  <c r="I29" i="1" l="1"/>
  <c r="J27" i="1" s="1"/>
  <c r="I16" i="1"/>
  <c r="J14" i="1" s="1"/>
  <c r="J15" i="1" s="1"/>
  <c r="I17" i="1" l="1"/>
  <c r="J28" i="1"/>
  <c r="I30" i="1"/>
  <c r="J16" i="1"/>
  <c r="J17" i="1"/>
  <c r="J29" i="1" l="1"/>
  <c r="K14" i="1"/>
  <c r="K15" i="1" s="1"/>
  <c r="J30" i="1" l="1"/>
  <c r="K27" i="1"/>
  <c r="K28" i="1"/>
  <c r="K16" i="1"/>
  <c r="L15" i="1" s="1"/>
  <c r="K17" i="1" l="1"/>
  <c r="K29" i="1"/>
  <c r="L27" i="1" s="1"/>
  <c r="L16" i="1"/>
  <c r="L17" i="1" s="1"/>
  <c r="L28" i="1" l="1"/>
  <c r="K30" i="1"/>
  <c r="M14" i="1"/>
  <c r="M15" i="1" l="1"/>
  <c r="M16" i="1" s="1"/>
  <c r="M17" i="1" s="1"/>
  <c r="L29" i="1"/>
  <c r="R17" i="2" l="1"/>
  <c r="L30" i="1"/>
  <c r="M27" i="1"/>
  <c r="M28" i="1" l="1"/>
  <c r="M29" i="1" s="1"/>
  <c r="M30" i="1" s="1"/>
  <c r="R19" i="2" l="1"/>
</calcChain>
</file>

<file path=xl/sharedStrings.xml><?xml version="1.0" encoding="utf-8"?>
<sst xmlns="http://schemas.openxmlformats.org/spreadsheetml/2006/main" count="177" uniqueCount="43">
  <si>
    <t>Initial Inventory</t>
  </si>
  <si>
    <t>Capacity Requirement</t>
  </si>
  <si>
    <t>Backlog Cost</t>
  </si>
  <si>
    <t>P2</t>
  </si>
  <si>
    <t>P1</t>
  </si>
  <si>
    <t>Week</t>
  </si>
  <si>
    <t>Setup Cost (K)</t>
  </si>
  <si>
    <t>Inventory Holding Cost (h)</t>
  </si>
  <si>
    <t>EOQ</t>
  </si>
  <si>
    <t>Average Weekly Demand</t>
  </si>
  <si>
    <t>Requirements</t>
  </si>
  <si>
    <t>Order Quantity</t>
  </si>
  <si>
    <t>Beginning Inventory</t>
  </si>
  <si>
    <t>Ending Inventory</t>
  </si>
  <si>
    <t>Average Inventory</t>
  </si>
  <si>
    <t>Ordering Cost</t>
  </si>
  <si>
    <t>Inventory Carrying Cost</t>
  </si>
  <si>
    <t>Total Cost</t>
  </si>
  <si>
    <t>Product 1</t>
  </si>
  <si>
    <t>Product 2</t>
  </si>
  <si>
    <t>Cover (1)</t>
  </si>
  <si>
    <t>Cover (2)</t>
  </si>
  <si>
    <t>Cover (3)</t>
  </si>
  <si>
    <t>Cover (4)</t>
  </si>
  <si>
    <t>Cover (5)</t>
  </si>
  <si>
    <t>Order 1</t>
  </si>
  <si>
    <t>Order 2</t>
  </si>
  <si>
    <t>Order 3</t>
  </si>
  <si>
    <t>Order 4</t>
  </si>
  <si>
    <t>Order 5</t>
  </si>
  <si>
    <t>Order 7</t>
  </si>
  <si>
    <t>Order 8</t>
  </si>
  <si>
    <t>Order 9</t>
  </si>
  <si>
    <t>Order 10</t>
  </si>
  <si>
    <t>Order 11</t>
  </si>
  <si>
    <t>Orders</t>
  </si>
  <si>
    <t>Backlog</t>
  </si>
  <si>
    <t>Demand</t>
  </si>
  <si>
    <t>Ordering Cost:</t>
  </si>
  <si>
    <t>Inventory Carrying Cost:</t>
  </si>
  <si>
    <t>Backlog Cost:</t>
  </si>
  <si>
    <t>Total Cost: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</si>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</sst>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2" borderId="0" xfId="1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2843-5082-4F9E-B0F9-FC4BF4E1C217}">
  <dimension ref="A1:R34"/>
  <sheetViews>
    <sheetView topLeftCell="A4" workbookViewId="0">
      <selection activeCell="H35" sqref="H35"/>
    </sheetView>
  </sheetViews>
  <sheetFormatPr defaultRowHeight="15" x14ac:dyDescent="0.25"/>
  <cols>
    <col min="1" max="1" width="24.5703125" bestFit="1" customWidth="1"/>
  </cols>
  <sheetData>
    <row r="1" spans="1:18" x14ac:dyDescent="0.25">
      <c r="B1" s="1" t="s">
        <v>4</v>
      </c>
      <c r="C1" s="1" t="s">
        <v>3</v>
      </c>
      <c r="F1" s="2" t="s">
        <v>5</v>
      </c>
      <c r="G1" s="2">
        <v>22</v>
      </c>
      <c r="H1" s="2">
        <v>23</v>
      </c>
      <c r="I1" s="2">
        <v>24</v>
      </c>
      <c r="J1" s="2">
        <v>25</v>
      </c>
      <c r="K1" s="2">
        <v>26</v>
      </c>
      <c r="L1" s="2">
        <v>27</v>
      </c>
      <c r="M1" s="2">
        <v>28</v>
      </c>
      <c r="N1" s="2">
        <v>29</v>
      </c>
      <c r="O1" s="2">
        <v>30</v>
      </c>
      <c r="P1" s="2">
        <v>31</v>
      </c>
      <c r="Q1" s="2">
        <v>32</v>
      </c>
      <c r="R1" s="2">
        <v>33</v>
      </c>
    </row>
    <row r="2" spans="1:18" x14ac:dyDescent="0.25">
      <c r="A2" s="2" t="s">
        <v>0</v>
      </c>
      <c r="B2">
        <v>85</v>
      </c>
      <c r="C2">
        <v>50</v>
      </c>
      <c r="F2" s="2" t="s">
        <v>4</v>
      </c>
      <c r="G2">
        <v>226</v>
      </c>
      <c r="H2">
        <v>117</v>
      </c>
      <c r="I2">
        <v>5</v>
      </c>
      <c r="J2">
        <v>11</v>
      </c>
      <c r="K2">
        <v>211</v>
      </c>
      <c r="L2">
        <v>91</v>
      </c>
      <c r="M2">
        <v>147</v>
      </c>
      <c r="N2">
        <v>182</v>
      </c>
      <c r="O2">
        <v>92</v>
      </c>
      <c r="P2">
        <v>36</v>
      </c>
      <c r="Q2">
        <v>188</v>
      </c>
      <c r="R2">
        <v>11</v>
      </c>
    </row>
    <row r="3" spans="1:18" x14ac:dyDescent="0.25">
      <c r="A3" s="2" t="s">
        <v>7</v>
      </c>
      <c r="B3">
        <v>2</v>
      </c>
      <c r="C3">
        <v>3</v>
      </c>
      <c r="F3" s="2" t="s">
        <v>3</v>
      </c>
      <c r="G3">
        <v>171</v>
      </c>
      <c r="H3">
        <v>177</v>
      </c>
      <c r="I3">
        <v>144</v>
      </c>
      <c r="J3">
        <v>192</v>
      </c>
      <c r="K3">
        <v>188</v>
      </c>
      <c r="L3">
        <v>210</v>
      </c>
      <c r="M3">
        <v>185</v>
      </c>
      <c r="N3">
        <v>221</v>
      </c>
      <c r="O3">
        <v>196</v>
      </c>
      <c r="P3">
        <v>208</v>
      </c>
      <c r="Q3">
        <v>172</v>
      </c>
      <c r="R3">
        <v>200</v>
      </c>
    </row>
    <row r="4" spans="1:18" x14ac:dyDescent="0.25">
      <c r="A4" s="2" t="s">
        <v>6</v>
      </c>
      <c r="B4">
        <v>750</v>
      </c>
      <c r="C4">
        <v>450</v>
      </c>
    </row>
    <row r="5" spans="1:18" x14ac:dyDescent="0.25">
      <c r="A5" s="2" t="s">
        <v>1</v>
      </c>
      <c r="B5">
        <v>0.5</v>
      </c>
      <c r="C5">
        <v>1.3</v>
      </c>
    </row>
    <row r="6" spans="1:18" x14ac:dyDescent="0.25">
      <c r="A6" s="2" t="s">
        <v>2</v>
      </c>
      <c r="B6">
        <v>1</v>
      </c>
      <c r="C6">
        <v>2</v>
      </c>
    </row>
    <row r="7" spans="1:18" x14ac:dyDescent="0.25">
      <c r="A7" s="2" t="s">
        <v>9</v>
      </c>
      <c r="B7" s="3">
        <f>AVERAGE(G2:R2)</f>
        <v>109.75</v>
      </c>
      <c r="C7" s="3">
        <f>AVERAGE(G3:R3)</f>
        <v>188.66666666666666</v>
      </c>
    </row>
    <row r="8" spans="1:18" x14ac:dyDescent="0.25">
      <c r="A8" s="2" t="s">
        <v>8</v>
      </c>
      <c r="B8" s="3">
        <f>FLOOR(SQRT(B3*B4*B7/2),2)</f>
        <v>286</v>
      </c>
      <c r="C8" s="3">
        <f>FLOOR(SQRT(C3*C4*C7/2),2)</f>
        <v>356</v>
      </c>
    </row>
    <row r="11" spans="1:18" x14ac:dyDescent="0.25">
      <c r="A11" s="2" t="s">
        <v>18</v>
      </c>
    </row>
    <row r="12" spans="1:18" x14ac:dyDescent="0.25">
      <c r="A12" s="2" t="s">
        <v>5</v>
      </c>
      <c r="B12" s="2">
        <v>22</v>
      </c>
      <c r="C12" s="2">
        <v>23</v>
      </c>
      <c r="D12" s="2">
        <v>24</v>
      </c>
      <c r="E12" s="2">
        <v>25</v>
      </c>
      <c r="F12" s="2">
        <v>26</v>
      </c>
      <c r="G12" s="2">
        <v>27</v>
      </c>
      <c r="H12" s="2">
        <v>28</v>
      </c>
      <c r="I12" s="2">
        <v>29</v>
      </c>
      <c r="J12" s="2">
        <v>30</v>
      </c>
      <c r="K12" s="2">
        <v>31</v>
      </c>
      <c r="L12" s="2">
        <v>32</v>
      </c>
      <c r="M12" s="2">
        <v>33</v>
      </c>
    </row>
    <row r="13" spans="1:18" x14ac:dyDescent="0.25">
      <c r="A13" s="2" t="s">
        <v>10</v>
      </c>
      <c r="B13">
        <v>226</v>
      </c>
      <c r="C13">
        <v>117</v>
      </c>
      <c r="D13">
        <v>5</v>
      </c>
      <c r="E13">
        <v>11</v>
      </c>
      <c r="F13">
        <v>211</v>
      </c>
      <c r="G13">
        <v>91</v>
      </c>
      <c r="H13">
        <v>147</v>
      </c>
      <c r="I13">
        <v>182</v>
      </c>
      <c r="J13">
        <v>92</v>
      </c>
      <c r="K13">
        <v>36</v>
      </c>
      <c r="L13">
        <v>188</v>
      </c>
      <c r="M13">
        <v>11</v>
      </c>
    </row>
    <row r="14" spans="1:18" x14ac:dyDescent="0.25">
      <c r="A14" s="2" t="s">
        <v>11</v>
      </c>
      <c r="B14">
        <f>IF(B2&lt;B13, B8, 0)</f>
        <v>286</v>
      </c>
      <c r="C14">
        <f>IF(B16&lt;C13, $B8, 0)</f>
        <v>0</v>
      </c>
      <c r="D14">
        <f t="shared" ref="D14:M14" si="0">IF(C16&lt;D13, $B8, 0)</f>
        <v>0</v>
      </c>
      <c r="E14">
        <f t="shared" si="0"/>
        <v>0</v>
      </c>
      <c r="F14">
        <f t="shared" si="0"/>
        <v>286</v>
      </c>
      <c r="G14">
        <f t="shared" si="0"/>
        <v>286</v>
      </c>
      <c r="H14">
        <f t="shared" si="0"/>
        <v>0</v>
      </c>
      <c r="I14">
        <f t="shared" si="0"/>
        <v>286</v>
      </c>
      <c r="J14">
        <f t="shared" si="0"/>
        <v>0</v>
      </c>
      <c r="K14">
        <f t="shared" si="0"/>
        <v>0</v>
      </c>
      <c r="L14">
        <f t="shared" si="0"/>
        <v>286</v>
      </c>
      <c r="M14">
        <f t="shared" si="0"/>
        <v>0</v>
      </c>
    </row>
    <row r="15" spans="1:18" x14ac:dyDescent="0.25">
      <c r="A15" s="2" t="s">
        <v>12</v>
      </c>
      <c r="B15">
        <f>B2+B14</f>
        <v>371</v>
      </c>
      <c r="C15">
        <f>B16+C14</f>
        <v>145</v>
      </c>
      <c r="D15">
        <f t="shared" ref="D15:M15" si="1">C16+D14</f>
        <v>28</v>
      </c>
      <c r="E15">
        <f t="shared" si="1"/>
        <v>23</v>
      </c>
      <c r="F15">
        <f t="shared" si="1"/>
        <v>298</v>
      </c>
      <c r="G15">
        <f t="shared" si="1"/>
        <v>373</v>
      </c>
      <c r="H15">
        <f t="shared" si="1"/>
        <v>282</v>
      </c>
      <c r="I15">
        <f t="shared" si="1"/>
        <v>421</v>
      </c>
      <c r="J15">
        <f t="shared" si="1"/>
        <v>239</v>
      </c>
      <c r="K15">
        <f t="shared" si="1"/>
        <v>147</v>
      </c>
      <c r="L15">
        <f t="shared" si="1"/>
        <v>397</v>
      </c>
      <c r="M15">
        <f t="shared" si="1"/>
        <v>209</v>
      </c>
    </row>
    <row r="16" spans="1:18" x14ac:dyDescent="0.25">
      <c r="A16" s="2" t="s">
        <v>13</v>
      </c>
      <c r="B16">
        <f>B15-B13</f>
        <v>145</v>
      </c>
      <c r="C16">
        <f t="shared" ref="C16:M16" si="2">C15-C13</f>
        <v>28</v>
      </c>
      <c r="D16">
        <f t="shared" si="2"/>
        <v>23</v>
      </c>
      <c r="E16">
        <f t="shared" si="2"/>
        <v>12</v>
      </c>
      <c r="F16">
        <f t="shared" si="2"/>
        <v>87</v>
      </c>
      <c r="G16">
        <f t="shared" si="2"/>
        <v>282</v>
      </c>
      <c r="H16">
        <f t="shared" si="2"/>
        <v>135</v>
      </c>
      <c r="I16">
        <f t="shared" si="2"/>
        <v>239</v>
      </c>
      <c r="J16">
        <f t="shared" si="2"/>
        <v>147</v>
      </c>
      <c r="K16">
        <f t="shared" si="2"/>
        <v>111</v>
      </c>
      <c r="L16">
        <f t="shared" si="2"/>
        <v>209</v>
      </c>
      <c r="M16">
        <f t="shared" si="2"/>
        <v>198</v>
      </c>
    </row>
    <row r="17" spans="1:13" x14ac:dyDescent="0.25">
      <c r="A17" s="2" t="s">
        <v>14</v>
      </c>
      <c r="B17">
        <f>AVERAGE(B15:B16)</f>
        <v>258</v>
      </c>
      <c r="C17">
        <f t="shared" ref="C17:M17" si="3">AVERAGE(C15:C16)</f>
        <v>86.5</v>
      </c>
      <c r="D17">
        <f t="shared" si="3"/>
        <v>25.5</v>
      </c>
      <c r="E17">
        <f t="shared" si="3"/>
        <v>17.5</v>
      </c>
      <c r="F17">
        <f t="shared" si="3"/>
        <v>192.5</v>
      </c>
      <c r="G17">
        <f t="shared" si="3"/>
        <v>327.5</v>
      </c>
      <c r="H17">
        <f t="shared" si="3"/>
        <v>208.5</v>
      </c>
      <c r="I17">
        <f t="shared" si="3"/>
        <v>330</v>
      </c>
      <c r="J17">
        <f t="shared" si="3"/>
        <v>193</v>
      </c>
      <c r="K17">
        <f t="shared" si="3"/>
        <v>129</v>
      </c>
      <c r="L17">
        <f t="shared" si="3"/>
        <v>303</v>
      </c>
      <c r="M17">
        <f t="shared" si="3"/>
        <v>203.5</v>
      </c>
    </row>
    <row r="19" spans="1:13" x14ac:dyDescent="0.25">
      <c r="J19" s="8" t="s">
        <v>15</v>
      </c>
      <c r="K19" s="8"/>
      <c r="L19" s="8"/>
      <c r="M19">
        <f>COUNTIF(B14:M14,"&lt;&gt;0")*B4</f>
        <v>3750</v>
      </c>
    </row>
    <row r="20" spans="1:13" x14ac:dyDescent="0.25">
      <c r="J20" s="8" t="s">
        <v>16</v>
      </c>
      <c r="K20" s="8"/>
      <c r="L20" s="8"/>
      <c r="M20">
        <f>B3*SUM(B17:M17)</f>
        <v>4549</v>
      </c>
    </row>
    <row r="21" spans="1:13" x14ac:dyDescent="0.25">
      <c r="J21" s="8" t="s">
        <v>17</v>
      </c>
      <c r="K21" s="8"/>
      <c r="L21" s="8"/>
      <c r="M21">
        <f>SUM(M19:M20)</f>
        <v>8299</v>
      </c>
    </row>
    <row r="24" spans="1:13" x14ac:dyDescent="0.25">
      <c r="A24" s="2" t="s">
        <v>19</v>
      </c>
    </row>
    <row r="25" spans="1:13" x14ac:dyDescent="0.25">
      <c r="A25" s="2" t="s">
        <v>5</v>
      </c>
      <c r="B25" s="2">
        <v>22</v>
      </c>
      <c r="C25" s="2">
        <v>23</v>
      </c>
      <c r="D25" s="2">
        <v>24</v>
      </c>
      <c r="E25" s="2">
        <v>25</v>
      </c>
      <c r="F25" s="2">
        <v>26</v>
      </c>
      <c r="G25" s="2">
        <v>27</v>
      </c>
      <c r="H25" s="2">
        <v>28</v>
      </c>
      <c r="I25" s="2">
        <v>29</v>
      </c>
      <c r="J25" s="2">
        <v>30</v>
      </c>
      <c r="K25" s="2">
        <v>31</v>
      </c>
      <c r="L25" s="2">
        <v>32</v>
      </c>
      <c r="M25" s="2">
        <v>33</v>
      </c>
    </row>
    <row r="26" spans="1:13" x14ac:dyDescent="0.25">
      <c r="A26" s="2" t="s">
        <v>10</v>
      </c>
      <c r="B26">
        <v>171</v>
      </c>
      <c r="C26">
        <v>177</v>
      </c>
      <c r="D26">
        <v>144</v>
      </c>
      <c r="E26">
        <v>192</v>
      </c>
      <c r="F26">
        <v>188</v>
      </c>
      <c r="G26">
        <v>210</v>
      </c>
      <c r="H26">
        <v>185</v>
      </c>
      <c r="I26">
        <v>221</v>
      </c>
      <c r="J26">
        <v>196</v>
      </c>
      <c r="K26">
        <v>208</v>
      </c>
      <c r="L26">
        <v>172</v>
      </c>
      <c r="M26">
        <v>200</v>
      </c>
    </row>
    <row r="27" spans="1:13" x14ac:dyDescent="0.25">
      <c r="A27" s="2" t="s">
        <v>11</v>
      </c>
      <c r="B27">
        <f>IF(C3&lt;B26, C8, 0)</f>
        <v>356</v>
      </c>
      <c r="C27">
        <f>IF(B29&lt;C26, $C8, 0)</f>
        <v>0</v>
      </c>
      <c r="D27">
        <f t="shared" ref="D27:M27" si="4">IF(C29&lt;D26, $C8, 0)</f>
        <v>356</v>
      </c>
      <c r="E27">
        <f t="shared" si="4"/>
        <v>0</v>
      </c>
      <c r="F27">
        <f t="shared" si="4"/>
        <v>356</v>
      </c>
      <c r="G27">
        <f t="shared" si="4"/>
        <v>0</v>
      </c>
      <c r="H27">
        <f t="shared" si="4"/>
        <v>356</v>
      </c>
      <c r="I27">
        <f t="shared" si="4"/>
        <v>356</v>
      </c>
      <c r="J27">
        <f t="shared" si="4"/>
        <v>0</v>
      </c>
      <c r="K27">
        <f t="shared" si="4"/>
        <v>356</v>
      </c>
      <c r="L27">
        <f t="shared" si="4"/>
        <v>0</v>
      </c>
      <c r="M27">
        <f t="shared" si="4"/>
        <v>356</v>
      </c>
    </row>
    <row r="28" spans="1:13" x14ac:dyDescent="0.25">
      <c r="A28" s="2" t="s">
        <v>12</v>
      </c>
      <c r="B28">
        <f>C2+B27</f>
        <v>406</v>
      </c>
      <c r="C28">
        <f>B29+C27</f>
        <v>235</v>
      </c>
      <c r="D28">
        <f>C29+D27</f>
        <v>414</v>
      </c>
      <c r="E28">
        <f t="shared" ref="E28" si="5">D29+E27</f>
        <v>270</v>
      </c>
      <c r="F28">
        <f t="shared" ref="F28" si="6">E29+F27</f>
        <v>434</v>
      </c>
      <c r="G28">
        <f t="shared" ref="G28" si="7">F29+G27</f>
        <v>246</v>
      </c>
      <c r="H28">
        <f t="shared" ref="H28" si="8">G29+H27</f>
        <v>392</v>
      </c>
      <c r="I28">
        <f t="shared" ref="I28" si="9">H29+I27</f>
        <v>563</v>
      </c>
      <c r="J28">
        <f t="shared" ref="J28" si="10">I29+J27</f>
        <v>342</v>
      </c>
      <c r="K28">
        <f t="shared" ref="K28" si="11">J29+K27</f>
        <v>502</v>
      </c>
      <c r="L28">
        <f t="shared" ref="L28" si="12">K29+L27</f>
        <v>294</v>
      </c>
      <c r="M28">
        <f t="shared" ref="M28" si="13">L29+M27</f>
        <v>478</v>
      </c>
    </row>
    <row r="29" spans="1:13" x14ac:dyDescent="0.25">
      <c r="A29" s="2" t="s">
        <v>13</v>
      </c>
      <c r="B29">
        <f>B28-B26</f>
        <v>235</v>
      </c>
      <c r="C29">
        <f>C28-C26</f>
        <v>58</v>
      </c>
      <c r="D29">
        <f t="shared" ref="D29" si="14">D28-D26</f>
        <v>270</v>
      </c>
      <c r="E29">
        <f t="shared" ref="E29" si="15">E28-E26</f>
        <v>78</v>
      </c>
      <c r="F29">
        <f t="shared" ref="F29" si="16">F28-F26</f>
        <v>246</v>
      </c>
      <c r="G29">
        <f t="shared" ref="G29" si="17">G28-G26</f>
        <v>36</v>
      </c>
      <c r="H29">
        <f t="shared" ref="H29" si="18">H28-H26</f>
        <v>207</v>
      </c>
      <c r="I29">
        <f t="shared" ref="I29" si="19">I28-I26</f>
        <v>342</v>
      </c>
      <c r="J29">
        <f t="shared" ref="J29" si="20">J28-J26</f>
        <v>146</v>
      </c>
      <c r="K29">
        <f t="shared" ref="K29" si="21">K28-K26</f>
        <v>294</v>
      </c>
      <c r="L29">
        <f t="shared" ref="L29" si="22">L28-L26</f>
        <v>122</v>
      </c>
      <c r="M29">
        <f t="shared" ref="M29" si="23">M28-M26</f>
        <v>278</v>
      </c>
    </row>
    <row r="30" spans="1:13" x14ac:dyDescent="0.25">
      <c r="A30" s="2" t="s">
        <v>14</v>
      </c>
      <c r="B30">
        <f>AVERAGE(B28:B29)</f>
        <v>320.5</v>
      </c>
      <c r="C30">
        <f>AVERAGE(C28:C29)</f>
        <v>146.5</v>
      </c>
      <c r="D30">
        <f t="shared" ref="D30" si="24">AVERAGE(D28:D29)</f>
        <v>342</v>
      </c>
      <c r="E30">
        <f t="shared" ref="E30" si="25">AVERAGE(E28:E29)</f>
        <v>174</v>
      </c>
      <c r="F30">
        <f t="shared" ref="F30" si="26">AVERAGE(F28:F29)</f>
        <v>340</v>
      </c>
      <c r="G30">
        <f t="shared" ref="G30" si="27">AVERAGE(G28:G29)</f>
        <v>141</v>
      </c>
      <c r="H30">
        <f t="shared" ref="H30" si="28">AVERAGE(H28:H29)</f>
        <v>299.5</v>
      </c>
      <c r="I30">
        <f t="shared" ref="I30" si="29">AVERAGE(I28:I29)</f>
        <v>452.5</v>
      </c>
      <c r="J30">
        <f t="shared" ref="J30" si="30">AVERAGE(J28:J29)</f>
        <v>244</v>
      </c>
      <c r="K30">
        <f t="shared" ref="K30" si="31">AVERAGE(K28:K29)</f>
        <v>398</v>
      </c>
      <c r="L30">
        <f t="shared" ref="L30" si="32">AVERAGE(L28:L29)</f>
        <v>208</v>
      </c>
      <c r="M30">
        <f t="shared" ref="M30" si="33">AVERAGE(M28:M29)</f>
        <v>378</v>
      </c>
    </row>
    <row r="32" spans="1:13" x14ac:dyDescent="0.25">
      <c r="J32" s="8" t="s">
        <v>15</v>
      </c>
      <c r="K32" s="8"/>
      <c r="L32" s="8"/>
      <c r="M32">
        <f>COUNTIF(B27:M27,"&lt;&gt;0")*C4</f>
        <v>3150</v>
      </c>
    </row>
    <row r="33" spans="10:13" x14ac:dyDescent="0.25">
      <c r="J33" s="8" t="s">
        <v>16</v>
      </c>
      <c r="K33" s="8"/>
      <c r="L33" s="8"/>
      <c r="M33">
        <f>C3*SUM(B30:M30)</f>
        <v>10332</v>
      </c>
    </row>
    <row r="34" spans="10:13" x14ac:dyDescent="0.25">
      <c r="J34" s="8" t="s">
        <v>17</v>
      </c>
      <c r="K34" s="8"/>
      <c r="L34" s="8"/>
      <c r="M34">
        <f>SUM(M32:M33)</f>
        <v>13482</v>
      </c>
    </row>
  </sheetData>
  <mergeCells count="6">
    <mergeCell ref="J33:L33"/>
    <mergeCell ref="J34:L34"/>
    <mergeCell ref="J20:L20"/>
    <mergeCell ref="J19:L19"/>
    <mergeCell ref="J21:L21"/>
    <mergeCell ref="J32:L3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C33E-41AA-4BD9-AA33-2007127CCFBF}">
  <dimension ref="A1:R71"/>
  <sheetViews>
    <sheetView topLeftCell="A13" workbookViewId="0">
      <selection activeCell="I28" sqref="I28"/>
    </sheetView>
  </sheetViews>
  <sheetFormatPr defaultRowHeight="15" x14ac:dyDescent="0.25"/>
  <cols>
    <col min="1" max="1" width="24.5703125" bestFit="1" customWidth="1"/>
    <col min="6" max="6" width="19.140625" bestFit="1" customWidth="1"/>
  </cols>
  <sheetData>
    <row r="1" spans="1:18" x14ac:dyDescent="0.25">
      <c r="B1" s="1" t="s">
        <v>4</v>
      </c>
      <c r="C1" s="1" t="s">
        <v>3</v>
      </c>
      <c r="F1" s="2" t="s">
        <v>5</v>
      </c>
      <c r="G1" s="2">
        <v>22</v>
      </c>
      <c r="H1" s="2">
        <v>23</v>
      </c>
      <c r="I1" s="2">
        <v>24</v>
      </c>
      <c r="J1" s="2">
        <v>25</v>
      </c>
      <c r="K1" s="2">
        <v>26</v>
      </c>
      <c r="L1" s="2">
        <v>27</v>
      </c>
      <c r="M1" s="2">
        <v>28</v>
      </c>
      <c r="N1" s="2">
        <v>29</v>
      </c>
      <c r="O1" s="2">
        <v>30</v>
      </c>
      <c r="P1" s="2">
        <v>31</v>
      </c>
      <c r="Q1" s="2">
        <v>32</v>
      </c>
      <c r="R1" s="2">
        <v>33</v>
      </c>
    </row>
    <row r="2" spans="1:18" x14ac:dyDescent="0.25">
      <c r="A2" s="2" t="s">
        <v>0</v>
      </c>
      <c r="B2">
        <v>85</v>
      </c>
      <c r="C2">
        <v>50</v>
      </c>
      <c r="F2" s="2" t="s">
        <v>4</v>
      </c>
      <c r="G2">
        <v>226</v>
      </c>
      <c r="H2">
        <v>117</v>
      </c>
      <c r="I2">
        <v>5</v>
      </c>
      <c r="J2">
        <v>11</v>
      </c>
      <c r="K2">
        <v>211</v>
      </c>
      <c r="L2">
        <v>91</v>
      </c>
      <c r="M2">
        <v>147</v>
      </c>
      <c r="N2">
        <v>182</v>
      </c>
      <c r="O2">
        <v>92</v>
      </c>
      <c r="P2">
        <v>36</v>
      </c>
      <c r="Q2">
        <v>188</v>
      </c>
      <c r="R2">
        <v>11</v>
      </c>
    </row>
    <row r="3" spans="1:18" x14ac:dyDescent="0.25">
      <c r="A3" s="2" t="s">
        <v>7</v>
      </c>
      <c r="B3">
        <v>2</v>
      </c>
      <c r="C3">
        <v>3</v>
      </c>
      <c r="F3" s="2" t="s">
        <v>3</v>
      </c>
      <c r="G3">
        <v>171</v>
      </c>
      <c r="H3">
        <v>177</v>
      </c>
      <c r="I3">
        <v>144</v>
      </c>
      <c r="J3">
        <v>192</v>
      </c>
      <c r="K3">
        <v>188</v>
      </c>
      <c r="L3">
        <v>210</v>
      </c>
      <c r="M3">
        <v>185</v>
      </c>
      <c r="N3">
        <v>221</v>
      </c>
      <c r="O3">
        <v>196</v>
      </c>
      <c r="P3">
        <v>208</v>
      </c>
      <c r="Q3">
        <v>172</v>
      </c>
      <c r="R3">
        <v>200</v>
      </c>
    </row>
    <row r="4" spans="1:18" x14ac:dyDescent="0.25">
      <c r="A4" s="2" t="s">
        <v>6</v>
      </c>
      <c r="B4">
        <v>750</v>
      </c>
      <c r="C4">
        <v>450</v>
      </c>
    </row>
    <row r="5" spans="1:18" x14ac:dyDescent="0.25">
      <c r="A5" s="2" t="s">
        <v>1</v>
      </c>
      <c r="B5">
        <v>0.5</v>
      </c>
      <c r="C5">
        <v>1.3</v>
      </c>
    </row>
    <row r="6" spans="1:18" x14ac:dyDescent="0.25">
      <c r="A6" s="2" t="s">
        <v>2</v>
      </c>
      <c r="B6">
        <v>1</v>
      </c>
      <c r="C6">
        <v>2</v>
      </c>
    </row>
    <row r="9" spans="1:18" x14ac:dyDescent="0.25">
      <c r="A9" s="9" t="s">
        <v>25</v>
      </c>
      <c r="B9" s="9"/>
      <c r="F9" s="2" t="s">
        <v>18</v>
      </c>
    </row>
    <row r="10" spans="1:18" x14ac:dyDescent="0.25">
      <c r="A10" s="2" t="s">
        <v>20</v>
      </c>
      <c r="B10" s="3">
        <f>B4/1</f>
        <v>750</v>
      </c>
      <c r="F10" s="2" t="s">
        <v>5</v>
      </c>
      <c r="G10" s="2">
        <v>22</v>
      </c>
      <c r="H10" s="2">
        <v>23</v>
      </c>
      <c r="I10" s="2">
        <v>24</v>
      </c>
      <c r="J10" s="2">
        <v>25</v>
      </c>
      <c r="K10" s="2">
        <v>26</v>
      </c>
      <c r="L10" s="2">
        <v>27</v>
      </c>
      <c r="M10" s="2">
        <v>28</v>
      </c>
      <c r="N10" s="2">
        <v>29</v>
      </c>
      <c r="O10" s="2">
        <v>30</v>
      </c>
      <c r="P10" s="2">
        <v>31</v>
      </c>
      <c r="Q10" s="2">
        <v>32</v>
      </c>
      <c r="R10" s="2">
        <v>33</v>
      </c>
    </row>
    <row r="11" spans="1:18" x14ac:dyDescent="0.25">
      <c r="A11" s="2" t="s">
        <v>21</v>
      </c>
      <c r="B11" s="3">
        <f>(B4+H2*B3)/2</f>
        <v>492</v>
      </c>
      <c r="F11" s="2" t="s">
        <v>10</v>
      </c>
      <c r="G11">
        <v>226</v>
      </c>
      <c r="H11">
        <v>117</v>
      </c>
      <c r="I11">
        <v>5</v>
      </c>
      <c r="J11">
        <v>11</v>
      </c>
      <c r="K11">
        <v>211</v>
      </c>
      <c r="L11">
        <v>91</v>
      </c>
      <c r="M11">
        <v>147</v>
      </c>
      <c r="N11">
        <v>182</v>
      </c>
      <c r="O11">
        <v>92</v>
      </c>
      <c r="P11">
        <v>36</v>
      </c>
      <c r="Q11">
        <v>188</v>
      </c>
      <c r="R11">
        <v>11</v>
      </c>
    </row>
    <row r="12" spans="1:18" x14ac:dyDescent="0.25">
      <c r="A12" s="2" t="s">
        <v>22</v>
      </c>
      <c r="B12" s="3">
        <f>(B4+B3*(H2+I2*2))/3</f>
        <v>334.66666666666669</v>
      </c>
      <c r="F12" s="2" t="s">
        <v>11</v>
      </c>
      <c r="G12">
        <f>SUM(G11:J11)-B2</f>
        <v>274</v>
      </c>
      <c r="H12">
        <v>0</v>
      </c>
      <c r="I12">
        <v>0</v>
      </c>
      <c r="J12">
        <v>0</v>
      </c>
      <c r="K12">
        <f>SUM(K11:L11)</f>
        <v>302</v>
      </c>
      <c r="L12">
        <v>0</v>
      </c>
      <c r="M12">
        <f>SUM(M11:P11)</f>
        <v>457</v>
      </c>
      <c r="N12">
        <v>0</v>
      </c>
      <c r="O12">
        <v>0</v>
      </c>
      <c r="P12">
        <v>0</v>
      </c>
      <c r="Q12">
        <f>SUM(Q11:R11)</f>
        <v>199</v>
      </c>
      <c r="R12">
        <v>0</v>
      </c>
    </row>
    <row r="13" spans="1:18" x14ac:dyDescent="0.25">
      <c r="A13" s="2" t="s">
        <v>23</v>
      </c>
      <c r="B13" s="4">
        <f>(B4+B3*(H2+I2*2+J2*3))/4</f>
        <v>267.5</v>
      </c>
      <c r="F13" s="2" t="s">
        <v>12</v>
      </c>
      <c r="G13">
        <f>B2+G12</f>
        <v>359</v>
      </c>
      <c r="H13">
        <f>G14+H12</f>
        <v>133</v>
      </c>
      <c r="I13">
        <f t="shared" ref="I13:R13" si="0">H14+I12</f>
        <v>16</v>
      </c>
      <c r="J13">
        <f t="shared" si="0"/>
        <v>11</v>
      </c>
      <c r="K13">
        <f t="shared" si="0"/>
        <v>302</v>
      </c>
      <c r="L13">
        <f t="shared" si="0"/>
        <v>91</v>
      </c>
      <c r="M13">
        <f t="shared" si="0"/>
        <v>457</v>
      </c>
      <c r="N13">
        <f t="shared" si="0"/>
        <v>310</v>
      </c>
      <c r="O13">
        <f t="shared" si="0"/>
        <v>128</v>
      </c>
      <c r="P13">
        <f t="shared" si="0"/>
        <v>36</v>
      </c>
      <c r="Q13">
        <f t="shared" si="0"/>
        <v>199</v>
      </c>
      <c r="R13">
        <f t="shared" si="0"/>
        <v>11</v>
      </c>
    </row>
    <row r="14" spans="1:18" x14ac:dyDescent="0.25">
      <c r="A14" s="2" t="s">
        <v>24</v>
      </c>
      <c r="B14" s="3">
        <f>(B4+B3*(H2+I2*2+J2*3+K2*4))/5</f>
        <v>551.6</v>
      </c>
      <c r="F14" s="2" t="s">
        <v>13</v>
      </c>
      <c r="G14">
        <f>G13-G11</f>
        <v>133</v>
      </c>
      <c r="H14">
        <f t="shared" ref="H14:R14" si="1">H13-H11</f>
        <v>16</v>
      </c>
      <c r="I14">
        <f t="shared" si="1"/>
        <v>11</v>
      </c>
      <c r="J14">
        <f t="shared" si="1"/>
        <v>0</v>
      </c>
      <c r="K14">
        <f t="shared" si="1"/>
        <v>91</v>
      </c>
      <c r="L14">
        <f t="shared" si="1"/>
        <v>0</v>
      </c>
      <c r="M14">
        <f t="shared" si="1"/>
        <v>310</v>
      </c>
      <c r="N14">
        <f t="shared" si="1"/>
        <v>128</v>
      </c>
      <c r="O14">
        <f t="shared" si="1"/>
        <v>36</v>
      </c>
      <c r="P14">
        <f t="shared" si="1"/>
        <v>0</v>
      </c>
      <c r="Q14">
        <f t="shared" si="1"/>
        <v>11</v>
      </c>
      <c r="R14">
        <f t="shared" si="1"/>
        <v>0</v>
      </c>
    </row>
    <row r="15" spans="1:18" x14ac:dyDescent="0.25">
      <c r="F15" s="2" t="s">
        <v>14</v>
      </c>
      <c r="G15">
        <f>AVERAGE(G13:G14)</f>
        <v>246</v>
      </c>
      <c r="H15">
        <f t="shared" ref="H15:R15" si="2">AVERAGE(H13:H14)</f>
        <v>74.5</v>
      </c>
      <c r="I15">
        <f t="shared" si="2"/>
        <v>13.5</v>
      </c>
      <c r="J15">
        <f t="shared" si="2"/>
        <v>5.5</v>
      </c>
      <c r="K15">
        <f t="shared" si="2"/>
        <v>196.5</v>
      </c>
      <c r="L15">
        <f t="shared" si="2"/>
        <v>45.5</v>
      </c>
      <c r="M15">
        <f t="shared" si="2"/>
        <v>383.5</v>
      </c>
      <c r="N15">
        <f t="shared" si="2"/>
        <v>219</v>
      </c>
      <c r="O15">
        <f t="shared" si="2"/>
        <v>82</v>
      </c>
      <c r="P15">
        <f t="shared" si="2"/>
        <v>18</v>
      </c>
      <c r="Q15">
        <f t="shared" si="2"/>
        <v>105</v>
      </c>
      <c r="R15">
        <f t="shared" si="2"/>
        <v>5.5</v>
      </c>
    </row>
    <row r="16" spans="1:18" x14ac:dyDescent="0.25">
      <c r="A16" s="9" t="s">
        <v>26</v>
      </c>
      <c r="B16" s="9"/>
    </row>
    <row r="17" spans="1:18" x14ac:dyDescent="0.25">
      <c r="A17" s="2" t="s">
        <v>20</v>
      </c>
      <c r="B17" s="3">
        <f>B4/1</f>
        <v>750</v>
      </c>
      <c r="O17" s="8" t="s">
        <v>15</v>
      </c>
      <c r="P17" s="8"/>
      <c r="Q17" s="8"/>
      <c r="R17">
        <f>COUNTIF(G12:R12,"&lt;&gt;0")*B4</f>
        <v>3000</v>
      </c>
    </row>
    <row r="18" spans="1:18" x14ac:dyDescent="0.25">
      <c r="A18" s="2" t="s">
        <v>21</v>
      </c>
      <c r="B18" s="4">
        <f>(B4+L2*B3)/2</f>
        <v>466</v>
      </c>
      <c r="O18" s="8" t="s">
        <v>16</v>
      </c>
      <c r="P18" s="8"/>
      <c r="Q18" s="8"/>
      <c r="R18">
        <f>B3*SUM(G15:R15)</f>
        <v>2789</v>
      </c>
    </row>
    <row r="19" spans="1:18" x14ac:dyDescent="0.25">
      <c r="A19" s="2" t="s">
        <v>22</v>
      </c>
      <c r="B19" s="3">
        <f>(B4+B3*(L2+2*M2))/3</f>
        <v>506.66666666666669</v>
      </c>
      <c r="O19" s="8" t="s">
        <v>17</v>
      </c>
      <c r="P19" s="8"/>
      <c r="Q19" s="8"/>
      <c r="R19">
        <f>SUM(R17:R18)</f>
        <v>5789</v>
      </c>
    </row>
    <row r="20" spans="1:18" x14ac:dyDescent="0.25">
      <c r="A20" s="2"/>
      <c r="B20" s="3"/>
    </row>
    <row r="21" spans="1:18" x14ac:dyDescent="0.25">
      <c r="A21" s="9" t="s">
        <v>27</v>
      </c>
      <c r="B21" s="9"/>
    </row>
    <row r="22" spans="1:18" x14ac:dyDescent="0.25">
      <c r="A22" s="2" t="s">
        <v>20</v>
      </c>
      <c r="B22" s="3">
        <f>B4/1</f>
        <v>750</v>
      </c>
    </row>
    <row r="23" spans="1:18" x14ac:dyDescent="0.25">
      <c r="A23" s="2" t="s">
        <v>21</v>
      </c>
      <c r="B23" s="3">
        <f>(B4+N2*B3)/2</f>
        <v>557</v>
      </c>
    </row>
    <row r="24" spans="1:18" x14ac:dyDescent="0.25">
      <c r="A24" s="2" t="s">
        <v>22</v>
      </c>
      <c r="B24" s="3">
        <f>(B4+B3*(N2+2*O2))/3</f>
        <v>494</v>
      </c>
    </row>
    <row r="25" spans="1:18" x14ac:dyDescent="0.25">
      <c r="A25" s="2" t="s">
        <v>23</v>
      </c>
      <c r="B25" s="4">
        <f>(B4+B3*(N2+2*O2+3*P2))/4</f>
        <v>424.5</v>
      </c>
    </row>
    <row r="26" spans="1:18" x14ac:dyDescent="0.25">
      <c r="A26" s="2" t="s">
        <v>24</v>
      </c>
      <c r="B26" s="3">
        <f>(B4+B3*(N2+2*O2+3*P2+4*Q2))/5</f>
        <v>640.4</v>
      </c>
    </row>
    <row r="27" spans="1:18" x14ac:dyDescent="0.25">
      <c r="A27" s="2"/>
      <c r="B27" s="3"/>
    </row>
    <row r="28" spans="1:18" x14ac:dyDescent="0.25">
      <c r="A28" s="9" t="s">
        <v>28</v>
      </c>
      <c r="B28" s="9"/>
    </row>
    <row r="29" spans="1:18" x14ac:dyDescent="0.25">
      <c r="A29" s="2" t="s">
        <v>20</v>
      </c>
      <c r="B29" s="3">
        <f>B4/1</f>
        <v>750</v>
      </c>
    </row>
    <row r="30" spans="1:18" x14ac:dyDescent="0.25">
      <c r="A30" s="2" t="s">
        <v>21</v>
      </c>
      <c r="B30" s="4">
        <f>(B4+R2*B3)/2</f>
        <v>386</v>
      </c>
    </row>
    <row r="33" spans="1:18" x14ac:dyDescent="0.25">
      <c r="A33" s="9" t="s">
        <v>25</v>
      </c>
      <c r="B33" s="9"/>
      <c r="F33" s="2" t="s">
        <v>19</v>
      </c>
    </row>
    <row r="34" spans="1:18" x14ac:dyDescent="0.25">
      <c r="A34" s="2" t="s">
        <v>20</v>
      </c>
      <c r="B34" s="4">
        <f>C4/1</f>
        <v>450</v>
      </c>
      <c r="F34" s="2" t="s">
        <v>5</v>
      </c>
      <c r="G34" s="2">
        <v>22</v>
      </c>
      <c r="H34" s="2">
        <v>23</v>
      </c>
      <c r="I34" s="2">
        <v>24</v>
      </c>
      <c r="J34" s="2">
        <v>25</v>
      </c>
      <c r="K34" s="2">
        <v>26</v>
      </c>
      <c r="L34" s="2">
        <v>27</v>
      </c>
      <c r="M34" s="2">
        <v>28</v>
      </c>
      <c r="N34" s="2">
        <v>29</v>
      </c>
      <c r="O34" s="2">
        <v>30</v>
      </c>
      <c r="P34" s="2">
        <v>31</v>
      </c>
      <c r="Q34" s="2">
        <v>32</v>
      </c>
      <c r="R34" s="2">
        <v>33</v>
      </c>
    </row>
    <row r="35" spans="1:18" x14ac:dyDescent="0.25">
      <c r="A35" s="2" t="s">
        <v>21</v>
      </c>
      <c r="B35" s="3">
        <f>(C4+H3*C3)/2</f>
        <v>490.5</v>
      </c>
      <c r="F35" s="2" t="s">
        <v>10</v>
      </c>
      <c r="G35">
        <v>171</v>
      </c>
      <c r="H35">
        <v>177</v>
      </c>
      <c r="I35">
        <v>144</v>
      </c>
      <c r="J35">
        <v>192</v>
      </c>
      <c r="K35">
        <v>188</v>
      </c>
      <c r="L35">
        <v>210</v>
      </c>
      <c r="M35">
        <v>185</v>
      </c>
      <c r="N35">
        <v>221</v>
      </c>
      <c r="O35">
        <v>196</v>
      </c>
      <c r="P35">
        <v>208</v>
      </c>
      <c r="Q35">
        <v>172</v>
      </c>
      <c r="R35">
        <v>200</v>
      </c>
    </row>
    <row r="36" spans="1:18" x14ac:dyDescent="0.25">
      <c r="A36" s="2"/>
      <c r="F36" s="2" t="s">
        <v>11</v>
      </c>
      <c r="G36">
        <f>SUM(G35)-C2</f>
        <v>121</v>
      </c>
      <c r="H36">
        <f>SUM(H35:I35)</f>
        <v>321</v>
      </c>
      <c r="I36">
        <v>0</v>
      </c>
      <c r="J36">
        <f>SUM(J35)</f>
        <v>192</v>
      </c>
      <c r="K36">
        <f>SUM(K35)</f>
        <v>188</v>
      </c>
      <c r="L36">
        <f>SUM(L35)</f>
        <v>210</v>
      </c>
      <c r="M36">
        <f t="shared" ref="M36:R36" si="3">SUM(M35)</f>
        <v>185</v>
      </c>
      <c r="N36">
        <f t="shared" si="3"/>
        <v>221</v>
      </c>
      <c r="O36">
        <f t="shared" si="3"/>
        <v>196</v>
      </c>
      <c r="P36">
        <f t="shared" si="3"/>
        <v>208</v>
      </c>
      <c r="Q36">
        <f t="shared" si="3"/>
        <v>172</v>
      </c>
      <c r="R36">
        <f t="shared" si="3"/>
        <v>200</v>
      </c>
    </row>
    <row r="37" spans="1:18" x14ac:dyDescent="0.25">
      <c r="A37" s="9" t="s">
        <v>26</v>
      </c>
      <c r="B37" s="9"/>
      <c r="F37" s="2" t="s">
        <v>12</v>
      </c>
      <c r="G37">
        <f>C2+G36</f>
        <v>171</v>
      </c>
      <c r="H37">
        <f>G38+H36</f>
        <v>321</v>
      </c>
      <c r="I37">
        <f t="shared" ref="I37" si="4">H38+I36</f>
        <v>144</v>
      </c>
      <c r="J37">
        <f t="shared" ref="J37" si="5">I38+J36</f>
        <v>192</v>
      </c>
      <c r="K37">
        <f t="shared" ref="K37" si="6">J38+K36</f>
        <v>188</v>
      </c>
      <c r="L37">
        <f t="shared" ref="L37" si="7">K38+L36</f>
        <v>210</v>
      </c>
      <c r="M37">
        <f t="shared" ref="M37" si="8">L38+M36</f>
        <v>185</v>
      </c>
      <c r="N37">
        <f t="shared" ref="N37" si="9">M38+N36</f>
        <v>221</v>
      </c>
      <c r="O37">
        <f t="shared" ref="O37" si="10">N38+O36</f>
        <v>196</v>
      </c>
      <c r="P37">
        <f t="shared" ref="P37" si="11">O38+P36</f>
        <v>208</v>
      </c>
      <c r="Q37">
        <f t="shared" ref="Q37" si="12">P38+Q36</f>
        <v>172</v>
      </c>
      <c r="R37">
        <f t="shared" ref="R37" si="13">Q38+R36</f>
        <v>200</v>
      </c>
    </row>
    <row r="38" spans="1:18" x14ac:dyDescent="0.25">
      <c r="A38" s="2" t="s">
        <v>20</v>
      </c>
      <c r="B38" s="3">
        <f>C4/1</f>
        <v>450</v>
      </c>
      <c r="F38" s="2" t="s">
        <v>13</v>
      </c>
      <c r="G38">
        <f>G37-G35</f>
        <v>0</v>
      </c>
      <c r="H38">
        <f t="shared" ref="H38" si="14">H37-H35</f>
        <v>144</v>
      </c>
      <c r="I38">
        <f t="shared" ref="I38" si="15">I37-I35</f>
        <v>0</v>
      </c>
      <c r="J38">
        <f t="shared" ref="J38" si="16">J37-J35</f>
        <v>0</v>
      </c>
      <c r="K38">
        <f t="shared" ref="K38" si="17">K37-K35</f>
        <v>0</v>
      </c>
      <c r="L38">
        <f t="shared" ref="L38" si="18">L37-L35</f>
        <v>0</v>
      </c>
      <c r="M38">
        <f t="shared" ref="M38" si="19">M37-M35</f>
        <v>0</v>
      </c>
      <c r="N38">
        <f t="shared" ref="N38" si="20">N37-N35</f>
        <v>0</v>
      </c>
      <c r="O38">
        <f t="shared" ref="O38" si="21">O37-O35</f>
        <v>0</v>
      </c>
      <c r="P38">
        <f t="shared" ref="P38" si="22">P37-P35</f>
        <v>0</v>
      </c>
      <c r="Q38">
        <f t="shared" ref="Q38" si="23">Q37-Q35</f>
        <v>0</v>
      </c>
      <c r="R38">
        <f t="shared" ref="R38" si="24">R37-R35</f>
        <v>0</v>
      </c>
    </row>
    <row r="39" spans="1:18" x14ac:dyDescent="0.25">
      <c r="A39" s="2" t="s">
        <v>21</v>
      </c>
      <c r="B39" s="4">
        <f>(C4+I3*C3)/2</f>
        <v>441</v>
      </c>
      <c r="F39" s="2" t="s">
        <v>14</v>
      </c>
      <c r="G39">
        <f>AVERAGE(G37:G38)</f>
        <v>85.5</v>
      </c>
      <c r="H39">
        <f t="shared" ref="H39" si="25">AVERAGE(H37:H38)</f>
        <v>232.5</v>
      </c>
      <c r="I39">
        <f t="shared" ref="I39" si="26">AVERAGE(I37:I38)</f>
        <v>72</v>
      </c>
      <c r="J39">
        <f t="shared" ref="J39" si="27">AVERAGE(J37:J38)</f>
        <v>96</v>
      </c>
      <c r="K39">
        <f>AVERAGE(K37:K38)</f>
        <v>94</v>
      </c>
      <c r="L39">
        <f t="shared" ref="L39" si="28">AVERAGE(L37:L38)</f>
        <v>105</v>
      </c>
      <c r="M39">
        <f t="shared" ref="M39" si="29">AVERAGE(M37:M38)</f>
        <v>92.5</v>
      </c>
      <c r="N39">
        <f t="shared" ref="N39" si="30">AVERAGE(N37:N38)</f>
        <v>110.5</v>
      </c>
      <c r="O39">
        <f t="shared" ref="O39" si="31">AVERAGE(O37:O38)</f>
        <v>98</v>
      </c>
      <c r="P39">
        <f t="shared" ref="P39" si="32">AVERAGE(P37:P38)</f>
        <v>104</v>
      </c>
      <c r="Q39">
        <f t="shared" ref="Q39" si="33">AVERAGE(Q37:Q38)</f>
        <v>86</v>
      </c>
      <c r="R39">
        <f t="shared" ref="R39" si="34">AVERAGE(R37:R38)</f>
        <v>100</v>
      </c>
    </row>
    <row r="40" spans="1:18" x14ac:dyDescent="0.25">
      <c r="A40" s="2" t="s">
        <v>22</v>
      </c>
      <c r="B40" s="3">
        <f>(C4+C3*(I3+2*J3))/3</f>
        <v>678</v>
      </c>
    </row>
    <row r="41" spans="1:18" x14ac:dyDescent="0.25">
      <c r="O41" s="8" t="s">
        <v>15</v>
      </c>
      <c r="P41" s="8"/>
      <c r="Q41" s="8"/>
      <c r="R41">
        <f>COUNTIF(G36:R36,"&lt;&gt;0")*C4</f>
        <v>4950</v>
      </c>
    </row>
    <row r="42" spans="1:18" x14ac:dyDescent="0.25">
      <c r="A42" s="9" t="s">
        <v>27</v>
      </c>
      <c r="B42" s="9"/>
      <c r="O42" s="8" t="s">
        <v>16</v>
      </c>
      <c r="P42" s="8"/>
      <c r="Q42" s="8"/>
      <c r="R42">
        <f>C3*SUM(G39:R39)</f>
        <v>3828</v>
      </c>
    </row>
    <row r="43" spans="1:18" x14ac:dyDescent="0.25">
      <c r="A43" s="2" t="s">
        <v>20</v>
      </c>
      <c r="B43" s="4">
        <f>C4/1</f>
        <v>450</v>
      </c>
      <c r="O43" s="8" t="s">
        <v>17</v>
      </c>
      <c r="P43" s="8"/>
      <c r="Q43" s="8"/>
      <c r="R43">
        <f>SUM(R41:R42)</f>
        <v>8778</v>
      </c>
    </row>
    <row r="44" spans="1:18" x14ac:dyDescent="0.25">
      <c r="A44" s="2" t="s">
        <v>21</v>
      </c>
      <c r="B44" s="3">
        <f>(C4+K3*C3)/2</f>
        <v>507</v>
      </c>
    </row>
    <row r="46" spans="1:18" x14ac:dyDescent="0.25">
      <c r="A46" s="9" t="s">
        <v>28</v>
      </c>
      <c r="B46" s="9"/>
    </row>
    <row r="47" spans="1:18" x14ac:dyDescent="0.25">
      <c r="A47" s="2" t="s">
        <v>20</v>
      </c>
      <c r="B47" s="4">
        <f>C4/1</f>
        <v>450</v>
      </c>
    </row>
    <row r="48" spans="1:18" x14ac:dyDescent="0.25">
      <c r="A48" s="2" t="s">
        <v>21</v>
      </c>
      <c r="B48" s="3">
        <f>(C4+L3*C3)/2</f>
        <v>540</v>
      </c>
    </row>
    <row r="50" spans="1:2" x14ac:dyDescent="0.25">
      <c r="A50" s="9" t="s">
        <v>29</v>
      </c>
      <c r="B50" s="9"/>
    </row>
    <row r="51" spans="1:2" x14ac:dyDescent="0.25">
      <c r="A51" s="2" t="s">
        <v>20</v>
      </c>
      <c r="B51" s="4">
        <f>C4/1</f>
        <v>450</v>
      </c>
    </row>
    <row r="52" spans="1:2" x14ac:dyDescent="0.25">
      <c r="A52" s="2" t="s">
        <v>21</v>
      </c>
      <c r="B52" s="3">
        <f>(C4+M3*C3)/2</f>
        <v>502.5</v>
      </c>
    </row>
    <row r="54" spans="1:2" x14ac:dyDescent="0.25">
      <c r="A54" s="9" t="s">
        <v>30</v>
      </c>
      <c r="B54" s="9"/>
    </row>
    <row r="55" spans="1:2" x14ac:dyDescent="0.25">
      <c r="A55" s="2" t="s">
        <v>20</v>
      </c>
      <c r="B55" s="4">
        <f>C4/1</f>
        <v>450</v>
      </c>
    </row>
    <row r="56" spans="1:2" x14ac:dyDescent="0.25">
      <c r="A56" s="2" t="s">
        <v>21</v>
      </c>
      <c r="B56" s="3">
        <f>(C4+N3*C3)/2</f>
        <v>556.5</v>
      </c>
    </row>
    <row r="58" spans="1:2" x14ac:dyDescent="0.25">
      <c r="A58" s="9" t="s">
        <v>31</v>
      </c>
      <c r="B58" s="9"/>
    </row>
    <row r="59" spans="1:2" x14ac:dyDescent="0.25">
      <c r="A59" s="2" t="s">
        <v>20</v>
      </c>
      <c r="B59" s="4">
        <f>C4/1</f>
        <v>450</v>
      </c>
    </row>
    <row r="60" spans="1:2" x14ac:dyDescent="0.25">
      <c r="A60" s="2" t="s">
        <v>21</v>
      </c>
      <c r="B60" s="3">
        <f>(C4+O3*C3)/2</f>
        <v>519</v>
      </c>
    </row>
    <row r="62" spans="1:2" x14ac:dyDescent="0.25">
      <c r="A62" s="9" t="s">
        <v>32</v>
      </c>
      <c r="B62" s="9"/>
    </row>
    <row r="63" spans="1:2" x14ac:dyDescent="0.25">
      <c r="A63" s="2" t="s">
        <v>20</v>
      </c>
      <c r="B63" s="4">
        <f>C4/1</f>
        <v>450</v>
      </c>
    </row>
    <row r="64" spans="1:2" x14ac:dyDescent="0.25">
      <c r="A64" s="2" t="s">
        <v>21</v>
      </c>
      <c r="B64" s="3">
        <f>(C4+P3*C3)/2</f>
        <v>537</v>
      </c>
    </row>
    <row r="66" spans="1:2" x14ac:dyDescent="0.25">
      <c r="A66" s="9" t="s">
        <v>33</v>
      </c>
      <c r="B66" s="9"/>
    </row>
    <row r="67" spans="1:2" x14ac:dyDescent="0.25">
      <c r="A67" s="2" t="s">
        <v>20</v>
      </c>
      <c r="B67" s="4">
        <f>C4/1</f>
        <v>450</v>
      </c>
    </row>
    <row r="68" spans="1:2" x14ac:dyDescent="0.25">
      <c r="A68" s="2" t="s">
        <v>21</v>
      </c>
      <c r="B68" s="3">
        <f>(C4+Q3*C3)/2</f>
        <v>483</v>
      </c>
    </row>
    <row r="70" spans="1:2" x14ac:dyDescent="0.25">
      <c r="A70" s="9" t="s">
        <v>34</v>
      </c>
      <c r="B70" s="9"/>
    </row>
    <row r="71" spans="1:2" x14ac:dyDescent="0.25">
      <c r="A71" s="2" t="s">
        <v>20</v>
      </c>
      <c r="B71" s="4">
        <f>C4/1</f>
        <v>450</v>
      </c>
    </row>
  </sheetData>
  <mergeCells count="20">
    <mergeCell ref="O17:Q17"/>
    <mergeCell ref="O18:Q18"/>
    <mergeCell ref="O19:Q19"/>
    <mergeCell ref="A50:B50"/>
    <mergeCell ref="A9:B9"/>
    <mergeCell ref="A16:B16"/>
    <mergeCell ref="A21:B21"/>
    <mergeCell ref="A28:B28"/>
    <mergeCell ref="A33:B33"/>
    <mergeCell ref="A37:B37"/>
    <mergeCell ref="A42:B42"/>
    <mergeCell ref="A46:B46"/>
    <mergeCell ref="O41:Q41"/>
    <mergeCell ref="O42:Q42"/>
    <mergeCell ref="O43:Q43"/>
    <mergeCell ref="A54:B54"/>
    <mergeCell ref="A58:B58"/>
    <mergeCell ref="A62:B62"/>
    <mergeCell ref="A66:B66"/>
    <mergeCell ref="A70:B7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F176-DD9F-47CB-9F7F-DE9D2E7F3397}">
  <dimension ref="A1:P27"/>
  <sheetViews>
    <sheetView tabSelected="1" workbookViewId="0">
      <selection activeCell="N27" sqref="N27"/>
    </sheetView>
  </sheetViews>
  <sheetFormatPr defaultRowHeight="15" x14ac:dyDescent="0.25"/>
  <cols>
    <col min="1" max="1" width="24.5703125" bestFit="1" customWidth="1"/>
    <col min="15" max="15" width="22.5703125" bestFit="1" customWidth="1"/>
  </cols>
  <sheetData>
    <row r="1" spans="1:16" x14ac:dyDescent="0.25">
      <c r="B1" s="5" t="s">
        <v>4</v>
      </c>
      <c r="C1" s="5" t="s">
        <v>3</v>
      </c>
    </row>
    <row r="2" spans="1:16" x14ac:dyDescent="0.25">
      <c r="A2" s="2" t="s">
        <v>0</v>
      </c>
      <c r="B2">
        <v>85</v>
      </c>
      <c r="C2">
        <v>50</v>
      </c>
    </row>
    <row r="3" spans="1:16" x14ac:dyDescent="0.25">
      <c r="A3" s="2" t="s">
        <v>7</v>
      </c>
      <c r="B3">
        <v>2</v>
      </c>
      <c r="C3">
        <v>3</v>
      </c>
    </row>
    <row r="4" spans="1:16" x14ac:dyDescent="0.25">
      <c r="A4" s="2" t="s">
        <v>6</v>
      </c>
      <c r="B4">
        <v>750</v>
      </c>
      <c r="C4">
        <v>450</v>
      </c>
    </row>
    <row r="5" spans="1:16" x14ac:dyDescent="0.25">
      <c r="A5" s="2" t="s">
        <v>1</v>
      </c>
      <c r="B5">
        <v>0.5</v>
      </c>
      <c r="C5">
        <v>1.3</v>
      </c>
    </row>
    <row r="6" spans="1:16" x14ac:dyDescent="0.25">
      <c r="A6" s="2" t="s">
        <v>2</v>
      </c>
      <c r="B6">
        <v>1</v>
      </c>
      <c r="C6">
        <v>2</v>
      </c>
    </row>
    <row r="8" spans="1:16" x14ac:dyDescent="0.25">
      <c r="A8" s="2" t="s">
        <v>18</v>
      </c>
    </row>
    <row r="9" spans="1:16" x14ac:dyDescent="0.25">
      <c r="A9" s="2" t="s">
        <v>5</v>
      </c>
      <c r="B9" s="2">
        <v>22</v>
      </c>
      <c r="C9" s="2">
        <v>23</v>
      </c>
      <c r="D9" s="2">
        <v>24</v>
      </c>
      <c r="E9" s="2">
        <v>25</v>
      </c>
      <c r="F9" s="2">
        <v>26</v>
      </c>
      <c r="G9" s="2">
        <v>27</v>
      </c>
      <c r="H9" s="2">
        <v>28</v>
      </c>
      <c r="I9" s="2">
        <v>29</v>
      </c>
      <c r="J9" s="2">
        <v>30</v>
      </c>
      <c r="K9" s="2">
        <v>31</v>
      </c>
      <c r="L9" s="2">
        <v>32</v>
      </c>
      <c r="M9" s="2">
        <v>33</v>
      </c>
    </row>
    <row r="10" spans="1:16" x14ac:dyDescent="0.25">
      <c r="A10" s="2" t="s">
        <v>37</v>
      </c>
      <c r="B10">
        <v>226</v>
      </c>
      <c r="C10">
        <v>117</v>
      </c>
      <c r="D10">
        <v>5</v>
      </c>
      <c r="E10">
        <v>11</v>
      </c>
      <c r="F10">
        <v>211</v>
      </c>
      <c r="G10">
        <v>91</v>
      </c>
      <c r="H10">
        <v>147</v>
      </c>
      <c r="I10">
        <v>182</v>
      </c>
      <c r="J10">
        <v>92</v>
      </c>
      <c r="K10">
        <v>36</v>
      </c>
      <c r="L10">
        <v>188</v>
      </c>
      <c r="M10">
        <v>11</v>
      </c>
    </row>
    <row r="11" spans="1:16" x14ac:dyDescent="0.25">
      <c r="A11" s="2" t="s">
        <v>35</v>
      </c>
      <c r="B11" s="7">
        <v>0</v>
      </c>
      <c r="C11" s="7">
        <v>263</v>
      </c>
      <c r="D11" s="7">
        <v>0</v>
      </c>
      <c r="E11" s="7">
        <v>0</v>
      </c>
      <c r="F11" s="7">
        <v>0</v>
      </c>
      <c r="G11" s="7">
        <v>0</v>
      </c>
      <c r="H11" s="7">
        <v>642</v>
      </c>
      <c r="I11" s="7">
        <v>0</v>
      </c>
      <c r="J11" s="7">
        <v>0</v>
      </c>
      <c r="K11" s="7">
        <v>0</v>
      </c>
      <c r="L11" s="7">
        <v>327</v>
      </c>
      <c r="M11" s="7">
        <v>0</v>
      </c>
      <c r="O11" s="2" t="s">
        <v>38</v>
      </c>
      <c r="P11">
        <f>COUNTIF(B11:M11,"&lt;&gt;0")*B4</f>
        <v>2250</v>
      </c>
    </row>
    <row r="12" spans="1:16" x14ac:dyDescent="0.25">
      <c r="A12" s="2" t="s">
        <v>12</v>
      </c>
      <c r="B12" s="7">
        <f>B2+B11</f>
        <v>85</v>
      </c>
      <c r="C12" s="7">
        <f>B13</f>
        <v>0</v>
      </c>
      <c r="D12" s="7">
        <f t="shared" ref="D12:M12" si="0">C13</f>
        <v>5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182</v>
      </c>
      <c r="J12" s="7">
        <f t="shared" si="0"/>
        <v>0</v>
      </c>
      <c r="K12" s="7">
        <f t="shared" si="0"/>
        <v>0</v>
      </c>
      <c r="L12" s="7">
        <f t="shared" si="0"/>
        <v>0</v>
      </c>
      <c r="M12" s="7">
        <f t="shared" si="0"/>
        <v>11</v>
      </c>
      <c r="O12" s="2"/>
    </row>
    <row r="13" spans="1:16" x14ac:dyDescent="0.25">
      <c r="A13" s="2" t="s">
        <v>13</v>
      </c>
      <c r="B13" s="7">
        <v>0</v>
      </c>
      <c r="C13" s="7">
        <v>5</v>
      </c>
      <c r="D13" s="7">
        <v>0</v>
      </c>
      <c r="E13" s="7">
        <v>0</v>
      </c>
      <c r="F13" s="7">
        <v>0</v>
      </c>
      <c r="G13" s="7">
        <v>0</v>
      </c>
      <c r="H13" s="7">
        <v>182</v>
      </c>
      <c r="I13" s="7">
        <v>0</v>
      </c>
      <c r="J13" s="7">
        <v>0</v>
      </c>
      <c r="K13" s="7">
        <v>0</v>
      </c>
      <c r="L13" s="7">
        <v>11</v>
      </c>
      <c r="M13" s="7">
        <v>0</v>
      </c>
      <c r="O13" s="2"/>
    </row>
    <row r="14" spans="1:16" x14ac:dyDescent="0.25">
      <c r="A14" s="2" t="s">
        <v>14</v>
      </c>
      <c r="B14" s="6">
        <f>AVERAGE(B12:B13)</f>
        <v>42.5</v>
      </c>
      <c r="C14" s="6">
        <f t="shared" ref="C14:M14" si="1">AVERAGE(C12:C13)</f>
        <v>2.5</v>
      </c>
      <c r="D14" s="6">
        <f t="shared" si="1"/>
        <v>2.5</v>
      </c>
      <c r="E14" s="6">
        <f t="shared" si="1"/>
        <v>0</v>
      </c>
      <c r="F14" s="6">
        <f t="shared" si="1"/>
        <v>0</v>
      </c>
      <c r="G14" s="6">
        <f t="shared" si="1"/>
        <v>0</v>
      </c>
      <c r="H14" s="6">
        <f t="shared" si="1"/>
        <v>91</v>
      </c>
      <c r="I14" s="6">
        <f t="shared" si="1"/>
        <v>91</v>
      </c>
      <c r="J14" s="6">
        <f t="shared" si="1"/>
        <v>0</v>
      </c>
      <c r="K14" s="6">
        <f t="shared" si="1"/>
        <v>0</v>
      </c>
      <c r="L14" s="6">
        <f t="shared" si="1"/>
        <v>5.5</v>
      </c>
      <c r="M14" s="6">
        <f t="shared" si="1"/>
        <v>5.5</v>
      </c>
      <c r="O14" s="2" t="s">
        <v>39</v>
      </c>
      <c r="P14">
        <f>B3*SUM(B14:M14)</f>
        <v>481</v>
      </c>
    </row>
    <row r="15" spans="1:16" x14ac:dyDescent="0.25">
      <c r="A15" s="2" t="s">
        <v>36</v>
      </c>
      <c r="B15" s="7">
        <v>141</v>
      </c>
      <c r="C15" s="7">
        <v>0</v>
      </c>
      <c r="D15" s="7">
        <v>0</v>
      </c>
      <c r="E15" s="7">
        <v>11</v>
      </c>
      <c r="F15" s="7">
        <v>222</v>
      </c>
      <c r="G15" s="7">
        <v>313</v>
      </c>
      <c r="H15" s="7">
        <v>0</v>
      </c>
      <c r="I15" s="7">
        <v>0</v>
      </c>
      <c r="J15" s="7">
        <v>92</v>
      </c>
      <c r="K15" s="7">
        <v>128</v>
      </c>
      <c r="L15" s="7">
        <v>0</v>
      </c>
      <c r="M15" s="7">
        <v>0</v>
      </c>
      <c r="O15" s="2" t="s">
        <v>40</v>
      </c>
      <c r="P15" s="7">
        <f>B6*SUM(B15:M15)</f>
        <v>907</v>
      </c>
    </row>
    <row r="16" spans="1:16" x14ac:dyDescent="0.25">
      <c r="A16" s="2"/>
      <c r="O16" s="2" t="s">
        <v>41</v>
      </c>
      <c r="P16">
        <f>SUM(P11:P15)</f>
        <v>3638</v>
      </c>
    </row>
    <row r="17" spans="1:16" x14ac:dyDescent="0.25">
      <c r="A17" s="2" t="s">
        <v>19</v>
      </c>
    </row>
    <row r="18" spans="1:16" x14ac:dyDescent="0.25">
      <c r="A18" s="2" t="s">
        <v>5</v>
      </c>
      <c r="B18" s="2">
        <v>22</v>
      </c>
      <c r="C18" s="2">
        <v>23</v>
      </c>
      <c r="D18" s="2">
        <v>24</v>
      </c>
      <c r="E18" s="2">
        <v>25</v>
      </c>
      <c r="F18" s="2">
        <v>26</v>
      </c>
      <c r="G18" s="2">
        <v>27</v>
      </c>
      <c r="H18" s="2">
        <v>28</v>
      </c>
      <c r="I18" s="2">
        <v>29</v>
      </c>
      <c r="J18" s="2">
        <v>30</v>
      </c>
      <c r="K18" s="2">
        <v>31</v>
      </c>
      <c r="L18" s="2">
        <v>32</v>
      </c>
      <c r="M18" s="2">
        <v>33</v>
      </c>
    </row>
    <row r="19" spans="1:16" x14ac:dyDescent="0.25">
      <c r="A19" s="2" t="s">
        <v>37</v>
      </c>
      <c r="B19">
        <v>171</v>
      </c>
      <c r="C19">
        <v>177</v>
      </c>
      <c r="D19">
        <v>144</v>
      </c>
      <c r="E19">
        <v>192</v>
      </c>
      <c r="F19">
        <v>188</v>
      </c>
      <c r="G19">
        <v>210</v>
      </c>
      <c r="H19">
        <v>185</v>
      </c>
      <c r="I19">
        <v>221</v>
      </c>
      <c r="J19">
        <v>196</v>
      </c>
      <c r="K19">
        <v>208</v>
      </c>
      <c r="L19">
        <v>172</v>
      </c>
      <c r="M19">
        <v>200</v>
      </c>
    </row>
    <row r="20" spans="1:16" x14ac:dyDescent="0.25">
      <c r="A20" s="2" t="s">
        <v>35</v>
      </c>
      <c r="B20" s="7">
        <v>0</v>
      </c>
      <c r="C20" s="7">
        <v>298</v>
      </c>
      <c r="D20" s="7">
        <v>0</v>
      </c>
      <c r="E20" s="7">
        <v>336</v>
      </c>
      <c r="F20" s="7">
        <v>0</v>
      </c>
      <c r="G20" s="7">
        <v>398</v>
      </c>
      <c r="H20" s="7">
        <v>0</v>
      </c>
      <c r="I20" s="7">
        <v>406</v>
      </c>
      <c r="J20" s="7">
        <v>0</v>
      </c>
      <c r="K20" s="7">
        <v>404</v>
      </c>
      <c r="L20" s="7">
        <v>0</v>
      </c>
      <c r="M20" s="7">
        <v>372</v>
      </c>
      <c r="O20" s="2" t="s">
        <v>38</v>
      </c>
      <c r="P20">
        <f>COUNTIF(B20:M20,"&lt;&gt;0")*C4</f>
        <v>2700</v>
      </c>
    </row>
    <row r="21" spans="1:16" x14ac:dyDescent="0.25">
      <c r="A21" s="2" t="s">
        <v>12</v>
      </c>
      <c r="B21" s="7">
        <f>C2+B20</f>
        <v>50</v>
      </c>
      <c r="C21" s="7">
        <f>B22</f>
        <v>0</v>
      </c>
      <c r="D21" s="7">
        <f t="shared" ref="D21:M21" si="2">C22</f>
        <v>0</v>
      </c>
      <c r="E21" s="7">
        <f t="shared" si="2"/>
        <v>0</v>
      </c>
      <c r="F21" s="7">
        <f t="shared" si="2"/>
        <v>0</v>
      </c>
      <c r="G21" s="7">
        <f t="shared" si="2"/>
        <v>0</v>
      </c>
      <c r="H21" s="7">
        <f t="shared" si="2"/>
        <v>0</v>
      </c>
      <c r="I21" s="7">
        <f t="shared" si="2"/>
        <v>0</v>
      </c>
      <c r="J21" s="7">
        <f t="shared" si="2"/>
        <v>0</v>
      </c>
      <c r="K21" s="7">
        <f t="shared" si="2"/>
        <v>0</v>
      </c>
      <c r="L21" s="7">
        <f t="shared" si="2"/>
        <v>0</v>
      </c>
      <c r="M21" s="7">
        <f t="shared" si="2"/>
        <v>0</v>
      </c>
      <c r="O21" s="2"/>
    </row>
    <row r="22" spans="1:16" x14ac:dyDescent="0.25">
      <c r="A22" s="2" t="s">
        <v>13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O22" s="2"/>
    </row>
    <row r="23" spans="1:16" x14ac:dyDescent="0.25">
      <c r="A23" s="2" t="s">
        <v>14</v>
      </c>
      <c r="B23" s="6">
        <f>AVERAGE(B21:B22)</f>
        <v>25</v>
      </c>
      <c r="C23" s="6">
        <f t="shared" ref="C23" si="3">AVERAGE(C21:C22)</f>
        <v>0</v>
      </c>
      <c r="D23" s="6">
        <f t="shared" ref="D23" si="4">AVERAGE(D21:D22)</f>
        <v>0</v>
      </c>
      <c r="E23" s="6">
        <f t="shared" ref="E23" si="5">AVERAGE(E21:E22)</f>
        <v>0</v>
      </c>
      <c r="F23" s="6">
        <f t="shared" ref="F23" si="6">AVERAGE(F21:F22)</f>
        <v>0</v>
      </c>
      <c r="G23" s="6">
        <f t="shared" ref="G23" si="7">AVERAGE(G21:G22)</f>
        <v>0</v>
      </c>
      <c r="H23" s="6">
        <f t="shared" ref="H23" si="8">AVERAGE(H21:H22)</f>
        <v>0</v>
      </c>
      <c r="I23" s="6">
        <f t="shared" ref="I23" si="9">AVERAGE(I21:I22)</f>
        <v>0</v>
      </c>
      <c r="J23" s="6">
        <f t="shared" ref="J23" si="10">AVERAGE(J21:J22)</f>
        <v>0</v>
      </c>
      <c r="K23" s="6">
        <f t="shared" ref="K23" si="11">AVERAGE(K21:K22)</f>
        <v>0</v>
      </c>
      <c r="L23" s="6">
        <f t="shared" ref="L23" si="12">AVERAGE(L21:L22)</f>
        <v>0</v>
      </c>
      <c r="M23" s="6">
        <f t="shared" ref="M23" si="13">AVERAGE(M21:M22)</f>
        <v>0</v>
      </c>
      <c r="O23" s="2" t="s">
        <v>39</v>
      </c>
      <c r="P23">
        <f>C3*SUM(B23:M23)</f>
        <v>75</v>
      </c>
    </row>
    <row r="24" spans="1:16" x14ac:dyDescent="0.25">
      <c r="A24" s="2" t="s">
        <v>36</v>
      </c>
      <c r="B24" s="7">
        <v>121</v>
      </c>
      <c r="C24" s="7">
        <v>0</v>
      </c>
      <c r="D24" s="7">
        <v>144</v>
      </c>
      <c r="E24" s="7">
        <v>0</v>
      </c>
      <c r="F24" s="7">
        <v>188</v>
      </c>
      <c r="G24" s="7">
        <v>0</v>
      </c>
      <c r="H24" s="7">
        <v>185</v>
      </c>
      <c r="I24" s="7">
        <v>0</v>
      </c>
      <c r="J24" s="7">
        <v>196</v>
      </c>
      <c r="K24" s="7">
        <v>0</v>
      </c>
      <c r="L24" s="7">
        <v>172</v>
      </c>
      <c r="M24" s="7">
        <v>0</v>
      </c>
      <c r="O24" s="2" t="s">
        <v>40</v>
      </c>
      <c r="P24" s="7">
        <f>C6*SUM(B24:M24)</f>
        <v>2012</v>
      </c>
    </row>
    <row r="25" spans="1:16" x14ac:dyDescent="0.25">
      <c r="O25" s="2" t="s">
        <v>41</v>
      </c>
      <c r="P25">
        <f>SUM(P20:P24)</f>
        <v>4787</v>
      </c>
    </row>
    <row r="27" spans="1:16" x14ac:dyDescent="0.25">
      <c r="O27" s="2" t="s">
        <v>42</v>
      </c>
      <c r="P27">
        <f>P16+P25</f>
        <v>8425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3B8E-4B13-49A8-9AF8-741A8774484F}">
  <dimension ref="A1:P29"/>
  <sheetViews>
    <sheetView workbookViewId="0">
      <selection activeCell="I28" sqref="I28"/>
    </sheetView>
  </sheetViews>
  <sheetFormatPr defaultRowHeight="15" x14ac:dyDescent="0.25"/>
  <cols>
    <col min="1" max="1" width="24.5703125" bestFit="1" customWidth="1"/>
    <col min="15" max="15" width="22.5703125" bestFit="1" customWidth="1"/>
  </cols>
  <sheetData>
    <row r="1" spans="1:16" x14ac:dyDescent="0.25">
      <c r="B1" s="5" t="s">
        <v>4</v>
      </c>
      <c r="C1" s="5" t="s">
        <v>3</v>
      </c>
    </row>
    <row r="2" spans="1:16" x14ac:dyDescent="0.25">
      <c r="A2" s="2" t="s">
        <v>0</v>
      </c>
      <c r="B2">
        <v>85</v>
      </c>
      <c r="C2">
        <v>50</v>
      </c>
    </row>
    <row r="3" spans="1:16" x14ac:dyDescent="0.25">
      <c r="A3" s="2" t="s">
        <v>7</v>
      </c>
      <c r="B3">
        <v>2</v>
      </c>
      <c r="C3">
        <v>3</v>
      </c>
    </row>
    <row r="4" spans="1:16" x14ac:dyDescent="0.25">
      <c r="A4" s="2" t="s">
        <v>6</v>
      </c>
      <c r="B4">
        <v>750</v>
      </c>
      <c r="C4">
        <v>450</v>
      </c>
    </row>
    <row r="5" spans="1:16" x14ac:dyDescent="0.25">
      <c r="A5" s="2" t="s">
        <v>1</v>
      </c>
      <c r="B5">
        <v>0.5</v>
      </c>
      <c r="C5">
        <v>1.3</v>
      </c>
    </row>
    <row r="6" spans="1:16" x14ac:dyDescent="0.25">
      <c r="A6" s="2" t="s">
        <v>2</v>
      </c>
      <c r="B6">
        <v>1</v>
      </c>
      <c r="C6">
        <v>2</v>
      </c>
    </row>
    <row r="8" spans="1:16" x14ac:dyDescent="0.25">
      <c r="A8" s="2" t="s">
        <v>18</v>
      </c>
    </row>
    <row r="9" spans="1:16" x14ac:dyDescent="0.25">
      <c r="A9" s="2" t="s">
        <v>5</v>
      </c>
      <c r="B9" s="2">
        <v>22</v>
      </c>
      <c r="C9" s="2">
        <v>23</v>
      </c>
      <c r="D9" s="2">
        <v>24</v>
      </c>
      <c r="E9" s="2">
        <v>25</v>
      </c>
      <c r="F9" s="2">
        <v>26</v>
      </c>
      <c r="G9" s="2">
        <v>27</v>
      </c>
      <c r="H9" s="2">
        <v>28</v>
      </c>
      <c r="I9" s="2">
        <v>29</v>
      </c>
      <c r="J9" s="2">
        <v>30</v>
      </c>
      <c r="K9" s="2">
        <v>31</v>
      </c>
      <c r="L9" s="2">
        <v>32</v>
      </c>
      <c r="M9" s="2">
        <v>33</v>
      </c>
    </row>
    <row r="10" spans="1:16" x14ac:dyDescent="0.25">
      <c r="A10" s="2" t="s">
        <v>37</v>
      </c>
      <c r="B10">
        <v>226</v>
      </c>
      <c r="C10">
        <v>117</v>
      </c>
      <c r="D10">
        <v>5</v>
      </c>
      <c r="E10">
        <v>11</v>
      </c>
      <c r="F10">
        <v>211</v>
      </c>
      <c r="G10">
        <v>91</v>
      </c>
      <c r="H10">
        <v>147</v>
      </c>
      <c r="I10">
        <v>182</v>
      </c>
      <c r="J10">
        <v>92</v>
      </c>
      <c r="K10">
        <v>36</v>
      </c>
      <c r="L10">
        <v>188</v>
      </c>
      <c r="M10">
        <v>11</v>
      </c>
    </row>
    <row r="11" spans="1:16" x14ac:dyDescent="0.25">
      <c r="A11" s="2" t="s">
        <v>35</v>
      </c>
      <c r="B11" s="7">
        <v>0</v>
      </c>
      <c r="C11" s="7">
        <v>265</v>
      </c>
      <c r="D11" s="7">
        <v>0</v>
      </c>
      <c r="E11" s="7">
        <v>0</v>
      </c>
      <c r="F11" s="7">
        <v>0</v>
      </c>
      <c r="G11" s="7">
        <v>0</v>
      </c>
      <c r="H11" s="7">
        <v>640</v>
      </c>
      <c r="I11" s="7">
        <v>0</v>
      </c>
      <c r="J11" s="7">
        <v>0</v>
      </c>
      <c r="K11" s="7">
        <v>0</v>
      </c>
      <c r="L11" s="7">
        <v>327</v>
      </c>
      <c r="M11" s="7">
        <v>0</v>
      </c>
      <c r="O11" s="2" t="s">
        <v>38</v>
      </c>
      <c r="P11">
        <f>COUNTIF(B11:M11,"&lt;&gt;0")*B4</f>
        <v>2250</v>
      </c>
    </row>
    <row r="12" spans="1:16" x14ac:dyDescent="0.25">
      <c r="A12" s="2" t="s">
        <v>12</v>
      </c>
      <c r="B12" s="7">
        <f>B2+B11</f>
        <v>85</v>
      </c>
      <c r="C12" s="7">
        <f>B13</f>
        <v>0</v>
      </c>
      <c r="D12" s="7">
        <f t="shared" ref="D12:M12" si="0">C13</f>
        <v>7</v>
      </c>
      <c r="E12" s="7">
        <f t="shared" si="0"/>
        <v>2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182</v>
      </c>
      <c r="J12" s="7">
        <f t="shared" si="0"/>
        <v>0</v>
      </c>
      <c r="K12" s="7">
        <f t="shared" si="0"/>
        <v>0</v>
      </c>
      <c r="L12" s="7">
        <f t="shared" si="0"/>
        <v>0</v>
      </c>
      <c r="M12" s="7">
        <f t="shared" si="0"/>
        <v>11</v>
      </c>
      <c r="O12" s="2"/>
    </row>
    <row r="13" spans="1:16" x14ac:dyDescent="0.25">
      <c r="A13" s="2" t="s">
        <v>13</v>
      </c>
      <c r="B13" s="7">
        <v>0</v>
      </c>
      <c r="C13" s="7">
        <v>7</v>
      </c>
      <c r="D13" s="7">
        <v>2</v>
      </c>
      <c r="E13" s="7">
        <v>0</v>
      </c>
      <c r="F13" s="7">
        <v>0</v>
      </c>
      <c r="G13" s="7">
        <v>0</v>
      </c>
      <c r="H13" s="7">
        <v>182</v>
      </c>
      <c r="I13" s="7">
        <v>0</v>
      </c>
      <c r="J13" s="7">
        <v>0</v>
      </c>
      <c r="K13" s="7">
        <v>0</v>
      </c>
      <c r="L13" s="7">
        <v>11</v>
      </c>
      <c r="M13" s="7">
        <v>0</v>
      </c>
      <c r="O13" s="2"/>
    </row>
    <row r="14" spans="1:16" x14ac:dyDescent="0.25">
      <c r="A14" s="2" t="s">
        <v>14</v>
      </c>
      <c r="B14" s="6">
        <f>AVERAGE(B12:B13)</f>
        <v>42.5</v>
      </c>
      <c r="C14" s="6">
        <f t="shared" ref="C14:M14" si="1">AVERAGE(C12:C13)</f>
        <v>3.5</v>
      </c>
      <c r="D14" s="6">
        <f t="shared" si="1"/>
        <v>4.5</v>
      </c>
      <c r="E14" s="6">
        <f t="shared" si="1"/>
        <v>1</v>
      </c>
      <c r="F14" s="6">
        <f t="shared" si="1"/>
        <v>0</v>
      </c>
      <c r="G14" s="6">
        <f t="shared" si="1"/>
        <v>0</v>
      </c>
      <c r="H14" s="6">
        <f t="shared" si="1"/>
        <v>91</v>
      </c>
      <c r="I14" s="6">
        <f t="shared" si="1"/>
        <v>91</v>
      </c>
      <c r="J14" s="6">
        <f t="shared" si="1"/>
        <v>0</v>
      </c>
      <c r="K14" s="6">
        <f t="shared" si="1"/>
        <v>0</v>
      </c>
      <c r="L14" s="6">
        <f t="shared" si="1"/>
        <v>5.5</v>
      </c>
      <c r="M14" s="6">
        <f t="shared" si="1"/>
        <v>5.5</v>
      </c>
      <c r="O14" s="2" t="s">
        <v>39</v>
      </c>
      <c r="P14">
        <f>B3*SUM(B14:M14)</f>
        <v>489</v>
      </c>
    </row>
    <row r="15" spans="1:16" x14ac:dyDescent="0.25">
      <c r="A15" s="2" t="s">
        <v>36</v>
      </c>
      <c r="B15" s="7">
        <v>141</v>
      </c>
      <c r="C15" s="7">
        <v>0</v>
      </c>
      <c r="D15" s="7">
        <v>0</v>
      </c>
      <c r="E15" s="7">
        <v>9</v>
      </c>
      <c r="F15" s="7">
        <v>220</v>
      </c>
      <c r="G15" s="7">
        <v>311</v>
      </c>
      <c r="H15" s="7">
        <v>0</v>
      </c>
      <c r="I15" s="7">
        <v>0</v>
      </c>
      <c r="J15" s="7">
        <v>92</v>
      </c>
      <c r="K15" s="7">
        <v>128</v>
      </c>
      <c r="L15" s="7">
        <v>0</v>
      </c>
      <c r="M15" s="7">
        <v>0</v>
      </c>
      <c r="O15" s="2" t="s">
        <v>40</v>
      </c>
      <c r="P15" s="7">
        <f>B6*SUM(B15:M15)</f>
        <v>901</v>
      </c>
    </row>
    <row r="16" spans="1:16" x14ac:dyDescent="0.25">
      <c r="A16" s="2" t="s">
        <v>1</v>
      </c>
      <c r="B16" s="7">
        <f>B11*$B$5</f>
        <v>0</v>
      </c>
      <c r="C16" s="7">
        <f t="shared" ref="C16:M16" si="2">C11*$B$5</f>
        <v>132.5</v>
      </c>
      <c r="D16" s="7">
        <f t="shared" si="2"/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320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163.5</v>
      </c>
      <c r="M16" s="7">
        <f t="shared" si="2"/>
        <v>0</v>
      </c>
      <c r="O16" s="2"/>
      <c r="P16" s="7"/>
    </row>
    <row r="17" spans="1:16" x14ac:dyDescent="0.25">
      <c r="A17" s="2"/>
      <c r="O17" s="2" t="s">
        <v>41</v>
      </c>
      <c r="P17">
        <f>SUM(P11:P15)</f>
        <v>3640</v>
      </c>
    </row>
    <row r="18" spans="1:16" x14ac:dyDescent="0.25">
      <c r="A18" s="2" t="s">
        <v>19</v>
      </c>
    </row>
    <row r="19" spans="1:16" x14ac:dyDescent="0.25">
      <c r="A19" s="2" t="s">
        <v>5</v>
      </c>
      <c r="B19" s="2">
        <v>22</v>
      </c>
      <c r="C19" s="2">
        <v>23</v>
      </c>
      <c r="D19" s="2">
        <v>24</v>
      </c>
      <c r="E19" s="2">
        <v>25</v>
      </c>
      <c r="F19" s="2">
        <v>26</v>
      </c>
      <c r="G19" s="2">
        <v>27</v>
      </c>
      <c r="H19" s="2">
        <v>28</v>
      </c>
      <c r="I19" s="2">
        <v>29</v>
      </c>
      <c r="J19" s="2">
        <v>30</v>
      </c>
      <c r="K19" s="2">
        <v>31</v>
      </c>
      <c r="L19" s="2">
        <v>32</v>
      </c>
      <c r="M19" s="2">
        <v>33</v>
      </c>
    </row>
    <row r="20" spans="1:16" x14ac:dyDescent="0.25">
      <c r="A20" s="2" t="s">
        <v>37</v>
      </c>
      <c r="B20">
        <v>171</v>
      </c>
      <c r="C20">
        <v>177</v>
      </c>
      <c r="D20">
        <v>144</v>
      </c>
      <c r="E20">
        <v>192</v>
      </c>
      <c r="F20">
        <v>188</v>
      </c>
      <c r="G20">
        <v>210</v>
      </c>
      <c r="H20">
        <v>185</v>
      </c>
      <c r="I20">
        <v>221</v>
      </c>
      <c r="J20">
        <v>196</v>
      </c>
      <c r="K20">
        <v>208</v>
      </c>
      <c r="L20">
        <v>172</v>
      </c>
      <c r="M20">
        <v>200</v>
      </c>
    </row>
    <row r="21" spans="1:16" x14ac:dyDescent="0.25">
      <c r="A21" s="2" t="s">
        <v>35</v>
      </c>
      <c r="B21" s="3">
        <v>195.85</v>
      </c>
      <c r="C21" s="3">
        <v>0</v>
      </c>
      <c r="D21" s="3">
        <v>246.15</v>
      </c>
      <c r="E21" s="3">
        <v>192</v>
      </c>
      <c r="F21" s="3">
        <v>246.15</v>
      </c>
      <c r="G21" s="3">
        <v>246.15</v>
      </c>
      <c r="H21" s="3">
        <v>0</v>
      </c>
      <c r="I21" s="3">
        <v>246.15</v>
      </c>
      <c r="J21" s="3">
        <v>246.15</v>
      </c>
      <c r="K21" s="3">
        <v>228.85</v>
      </c>
      <c r="L21" s="3">
        <v>120.38</v>
      </c>
      <c r="M21" s="3">
        <v>246.15</v>
      </c>
      <c r="O21" s="2" t="s">
        <v>38</v>
      </c>
      <c r="P21">
        <f>COUNTIF(B21:M21,"&lt;&gt;0")*C4</f>
        <v>4500</v>
      </c>
    </row>
    <row r="22" spans="1:16" x14ac:dyDescent="0.25">
      <c r="A22" s="2" t="s">
        <v>12</v>
      </c>
      <c r="B22" s="3">
        <f>C2+B21</f>
        <v>245.85</v>
      </c>
      <c r="C22" s="3">
        <f>B23</f>
        <v>74.849999999999994</v>
      </c>
      <c r="D22" s="3">
        <f t="shared" ref="D22:M22" si="3">C23</f>
        <v>0</v>
      </c>
      <c r="E22" s="3">
        <f t="shared" si="3"/>
        <v>0</v>
      </c>
      <c r="F22" s="3">
        <f t="shared" si="3"/>
        <v>0</v>
      </c>
      <c r="G22" s="3">
        <f t="shared" si="3"/>
        <v>58.15</v>
      </c>
      <c r="H22" s="3">
        <f t="shared" si="3"/>
        <v>94.3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5.46</v>
      </c>
      <c r="M22" s="3">
        <f t="shared" si="3"/>
        <v>0</v>
      </c>
      <c r="O22" s="2"/>
    </row>
    <row r="23" spans="1:16" x14ac:dyDescent="0.25">
      <c r="A23" s="2" t="s">
        <v>13</v>
      </c>
      <c r="B23" s="3">
        <v>74.849999999999994</v>
      </c>
      <c r="C23" s="3">
        <v>0</v>
      </c>
      <c r="D23" s="3">
        <v>0</v>
      </c>
      <c r="E23" s="3">
        <v>0</v>
      </c>
      <c r="F23" s="3">
        <v>58.15</v>
      </c>
      <c r="G23" s="3">
        <v>94.3</v>
      </c>
      <c r="H23" s="3">
        <v>0</v>
      </c>
      <c r="I23" s="3">
        <v>0</v>
      </c>
      <c r="J23" s="3">
        <v>0</v>
      </c>
      <c r="K23" s="3">
        <v>5.46</v>
      </c>
      <c r="L23" s="3">
        <v>0</v>
      </c>
      <c r="M23" s="3">
        <v>0</v>
      </c>
      <c r="O23" s="2"/>
    </row>
    <row r="24" spans="1:16" x14ac:dyDescent="0.25">
      <c r="A24" s="2" t="s">
        <v>14</v>
      </c>
      <c r="B24" s="3">
        <f>AVERAGE(B22:B23)</f>
        <v>160.35</v>
      </c>
      <c r="C24" s="3">
        <f t="shared" ref="C24:M24" si="4">AVERAGE(C22:C23)</f>
        <v>37.424999999999997</v>
      </c>
      <c r="D24" s="3">
        <f t="shared" si="4"/>
        <v>0</v>
      </c>
      <c r="E24" s="3">
        <f t="shared" si="4"/>
        <v>0</v>
      </c>
      <c r="F24" s="3">
        <f t="shared" si="4"/>
        <v>29.074999999999999</v>
      </c>
      <c r="G24" s="3">
        <f t="shared" si="4"/>
        <v>76.224999999999994</v>
      </c>
      <c r="H24" s="3">
        <f t="shared" si="4"/>
        <v>47.15</v>
      </c>
      <c r="I24" s="3">
        <f t="shared" si="4"/>
        <v>0</v>
      </c>
      <c r="J24" s="3">
        <f t="shared" si="4"/>
        <v>0</v>
      </c>
      <c r="K24" s="3">
        <f t="shared" si="4"/>
        <v>2.73</v>
      </c>
      <c r="L24" s="3">
        <f t="shared" si="4"/>
        <v>2.73</v>
      </c>
      <c r="M24" s="3">
        <f t="shared" si="4"/>
        <v>0</v>
      </c>
      <c r="O24" s="2" t="s">
        <v>39</v>
      </c>
      <c r="P24" s="3">
        <f>C3*SUM(B24:M24)</f>
        <v>1067.0549999999998</v>
      </c>
    </row>
    <row r="25" spans="1:16" x14ac:dyDescent="0.25">
      <c r="A25" s="2" t="s">
        <v>36</v>
      </c>
      <c r="B25" s="3">
        <v>0</v>
      </c>
      <c r="C25" s="3">
        <v>102.15</v>
      </c>
      <c r="D25" s="3">
        <v>0</v>
      </c>
      <c r="E25" s="3">
        <v>0</v>
      </c>
      <c r="F25" s="3">
        <v>0</v>
      </c>
      <c r="G25" s="3">
        <v>0</v>
      </c>
      <c r="H25" s="3">
        <v>90.69</v>
      </c>
      <c r="I25" s="3">
        <v>65.53</v>
      </c>
      <c r="J25" s="3">
        <v>15.38</v>
      </c>
      <c r="K25" s="3">
        <v>0</v>
      </c>
      <c r="L25" s="3">
        <v>46.15</v>
      </c>
      <c r="M25" s="3">
        <v>0</v>
      </c>
      <c r="O25" s="2" t="s">
        <v>40</v>
      </c>
      <c r="P25" s="7">
        <f>C6*SUM(B25:M25)</f>
        <v>639.79999999999995</v>
      </c>
    </row>
    <row r="26" spans="1:16" x14ac:dyDescent="0.25">
      <c r="A26" s="2" t="s">
        <v>1</v>
      </c>
      <c r="B26" s="3">
        <f>B21*$C$5</f>
        <v>254.60499999999999</v>
      </c>
      <c r="C26" s="3">
        <f t="shared" ref="C26:M26" si="5">C21*$C$5</f>
        <v>0</v>
      </c>
      <c r="D26" s="3">
        <f t="shared" si="5"/>
        <v>319.995</v>
      </c>
      <c r="E26" s="3">
        <f t="shared" si="5"/>
        <v>249.60000000000002</v>
      </c>
      <c r="F26" s="3">
        <f t="shared" si="5"/>
        <v>319.995</v>
      </c>
      <c r="G26" s="3">
        <f t="shared" si="5"/>
        <v>319.995</v>
      </c>
      <c r="H26" s="3">
        <f t="shared" si="5"/>
        <v>0</v>
      </c>
      <c r="I26" s="3">
        <f t="shared" si="5"/>
        <v>319.995</v>
      </c>
      <c r="J26" s="3">
        <f t="shared" si="5"/>
        <v>319.995</v>
      </c>
      <c r="K26" s="3">
        <f t="shared" si="5"/>
        <v>297.505</v>
      </c>
      <c r="L26" s="3">
        <f t="shared" si="5"/>
        <v>156.494</v>
      </c>
      <c r="M26" s="3">
        <f t="shared" si="5"/>
        <v>319.995</v>
      </c>
      <c r="O26" s="2"/>
      <c r="P26" s="7"/>
    </row>
    <row r="27" spans="1:16" x14ac:dyDescent="0.25">
      <c r="O27" s="2" t="s">
        <v>41</v>
      </c>
      <c r="P27" s="3">
        <f>SUM(P21:P25)</f>
        <v>6206.8550000000005</v>
      </c>
    </row>
    <row r="29" spans="1:16" x14ac:dyDescent="0.25">
      <c r="O29" s="2" t="s">
        <v>42</v>
      </c>
      <c r="P29" s="3">
        <f>P17+P27</f>
        <v>9846.8549999999996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Yiğit DOĞAN</dc:creator>
  <cp:lastModifiedBy>Ahmet Yiğit DOĞAN</cp:lastModifiedBy>
  <dcterms:created xsi:type="dcterms:W3CDTF">2022-05-01T10:55:54Z</dcterms:created>
  <dcterms:modified xsi:type="dcterms:W3CDTF">2022-05-12T18:31:49Z</dcterms:modified>
</cp:coreProperties>
</file>