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116" windowHeight="8760"/>
  </bookViews>
  <sheets>
    <sheet name="orders_has_products" sheetId="1" r:id="rId1"/>
  </sheets>
  <externalReferences>
    <externalReference r:id="rId2"/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D5" i="1"/>
  <c r="D6" i="1"/>
  <c r="D7" i="1"/>
  <c r="D8" i="1"/>
  <c r="D9" i="1"/>
  <c r="D10" i="1"/>
  <c r="D11" i="1"/>
  <c r="D12" i="1"/>
  <c r="D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27" i="1"/>
  <c r="C28" i="1"/>
  <c r="C29" i="1"/>
  <c r="C30" i="1"/>
  <c r="C31" i="1"/>
  <c r="C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I3" i="1"/>
  <c r="J3" i="1"/>
  <c r="K3" i="1"/>
  <c r="L3" i="1"/>
  <c r="M3" i="1"/>
  <c r="N3" i="1"/>
  <c r="O3" i="1"/>
  <c r="P3" i="1"/>
  <c r="I4" i="1"/>
  <c r="I5" i="1"/>
  <c r="I6" i="1"/>
  <c r="I7" i="1"/>
  <c r="I8" i="1"/>
  <c r="I9" i="1"/>
  <c r="I1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1" i="1"/>
  <c r="I12" i="1"/>
  <c r="H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<sst xmlns="http://schemas.openxmlformats.org/spreadsheetml/2006/main" count="16" uniqueCount="16">
  <si>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</si>
  <si>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</si>
  <si>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</si>
  <si>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</si>
  <si>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</si>
  <si>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</si>
  <si>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</si>
  <si>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</si>
  <si>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</si>
  <si>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</si>
  <si>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</si>
  <si>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</si>
  <si>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</si>
  <si>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</si>
  <si>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</si>
  <si>
    <t xml:space="preserve">vendor_name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</si>
</sst>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4" fontId="18" fillId="33" borderId="10" xfId="42" applyNumberFormat="1" applyFont="1" applyFill="1" applyBorder="1" applyAlignment="1">
      <alignment horizontal="center" vertical="center"/>
    </xf>
    <xf numFmtId="44" fontId="18" fillId="33" borderId="10" xfId="42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9" fillId="3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617220</xdr:colOff>
      <xdr:row>32</xdr:row>
      <xdr:rowOff>106679</xdr:rowOff>
    </xdr:from>
    <xdr:to>
      <xdr:col>2</xdr:col>
      <xdr:colOff>622990</xdr:colOff>
      <xdr:row>47</xdr:row>
      <xdr:rowOff>91440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6446519"/>
          <a:ext cx="1636450" cy="29565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sold_vendor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endor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1000</v>
          </cell>
          <cell r="B2">
            <v>4</v>
          </cell>
          <cell r="C2">
            <v>7</v>
          </cell>
          <cell r="D2" t="str">
            <v>0.09</v>
          </cell>
          <cell r="E2" t="str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 t="str">
            <v>0.06</v>
          </cell>
          <cell r="E3" t="str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 xml:space="preserve"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 t="str">
            <v>0.08</v>
          </cell>
          <cell r="E4" t="str">
            <v>40.33</v>
          </cell>
          <cell r="F4">
            <v>43387</v>
          </cell>
          <cell r="G4">
            <v>43390</v>
          </cell>
          <cell r="H4" t="str">
            <v xml:space="preserve">Julia Jones </v>
          </cell>
          <cell r="I4" t="str">
            <v xml:space="preserve">1622 Seaside St, Seattle, WA 32569 </v>
          </cell>
          <cell r="J4" t="str">
            <v xml:space="preserve"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 t="str">
            <v>0.06</v>
          </cell>
          <cell r="E5" t="str">
            <v>70.98</v>
          </cell>
          <cell r="F5">
            <v>43385</v>
          </cell>
          <cell r="G5">
            <v>43388</v>
          </cell>
          <cell r="H5" t="str">
            <v xml:space="preserve">Irene Everly </v>
          </cell>
          <cell r="I5" t="str">
            <v>1756 East Dr, Houston, TX 28562</v>
          </cell>
          <cell r="J5" t="str">
            <v xml:space="preserve"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 t="str">
            <v>0.06</v>
          </cell>
          <cell r="E6" t="str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 xml:space="preserve">1465 River Dr, Boston, MA 43625 </v>
          </cell>
          <cell r="J6" t="str">
            <v xml:space="preserve"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 t="str">
            <v>0.06</v>
          </cell>
          <cell r="E7" t="str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 xml:space="preserve"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 t="str">
            <v>0.10</v>
          </cell>
          <cell r="E8" t="str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 xml:space="preserve">XH66001 </v>
          </cell>
          <cell r="K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1">
          <cell r="A1" t="str">
            <v>product_id</v>
          </cell>
          <cell r="B1" t="str">
            <v>product_name</v>
          </cell>
          <cell r="C1" t="str">
            <v>descriptions</v>
          </cell>
        </row>
        <row r="2">
          <cell r="A2">
            <v>1200</v>
          </cell>
          <cell r="B2" t="str">
            <v>Macbook Pro (2017)</v>
          </cell>
          <cell r="C2" t="str">
            <v>The ultimate pro notebook. MacBook Pro features faster processors ;upgraded memory;the Apple T2 chip;and a Retina display with True Tone technology.</v>
          </cell>
        </row>
        <row r="3">
          <cell r="A3">
            <v>1300</v>
          </cell>
          <cell r="B3" t="str">
            <v xml:space="preserve">Macbook Air (2015) </v>
          </cell>
          <cell r="C3" t="str">
            <v>MacBook Air lasts up to an incredible 12 hours between charges So from your morning coffee till your evening commute;you can work unplugged. When itís time to kick back and relax;you can get up to 12 hours of iTunes movie playback.</v>
          </cell>
        </row>
        <row r="4">
          <cell r="A4">
            <v>1400</v>
          </cell>
          <cell r="B4" t="str">
            <v>Iphone X</v>
          </cell>
          <cell r="C4" t="str">
            <v xml:space="preserve">The iPhone X display is so immersive the device itself disappears into the experience. </v>
          </cell>
        </row>
        <row r="5">
          <cell r="A5">
            <v>1500</v>
          </cell>
          <cell r="B5" t="str">
            <v>Iphone 7</v>
          </cell>
          <cell r="C5" t="str">
            <v>Great connectivity of this device includes Bluetooth 4.2 version with A2DP</v>
          </cell>
        </row>
        <row r="6">
          <cell r="A6">
            <v>1600</v>
          </cell>
          <cell r="B6" t="str">
            <v>Iphone 8</v>
          </cell>
          <cell r="C6" t="str">
            <v>iPhone 8 introduces a glass design. The glass back enables easy wireless charging.</v>
          </cell>
        </row>
        <row r="7">
          <cell r="A7">
            <v>1700</v>
          </cell>
          <cell r="B7" t="str">
            <v>Ipad Air</v>
          </cell>
          <cell r="C7" t="str">
            <v>4th gen The iPad Air is unbelievably thin and light. And yet it is so much more powerful and capable</v>
          </cell>
        </row>
        <row r="8">
          <cell r="A8">
            <v>1800</v>
          </cell>
          <cell r="B8" t="str">
            <v>Ipad Mini 3th gen</v>
          </cell>
          <cell r="C8" t="str">
            <v>3th gen Everything you love about iPad ó the beautiful screen and fast</v>
          </cell>
        </row>
        <row r="9">
          <cell r="A9">
            <v>1900</v>
          </cell>
          <cell r="B9" t="str">
            <v>ESC8000 G3</v>
          </cell>
          <cell r="C9" t="str">
            <v>G3 High-density GPU server with hybrid computing power. ASUS-patented Adaptable Topology design.</v>
          </cell>
        </row>
        <row r="10">
          <cell r="A10">
            <v>2000</v>
          </cell>
          <cell r="B10" t="str">
            <v>ESC8000 G4</v>
          </cell>
          <cell r="C10" t="str">
            <v>G4 High performance ASUS 2U server with hybrid-storage design and high power-efficiency</v>
          </cell>
        </row>
        <row r="11">
          <cell r="A11">
            <v>2100</v>
          </cell>
          <cell r="B11" t="str">
            <v>XPS 13 - 5080</v>
          </cell>
          <cell r="C11" t="str">
            <v>Thinner and more powerful than ever the Dell XPS reinforces its lofty standing with an 8th Gen Intel Core processor immaculate 4K UHD display, and super-slim build.</v>
          </cell>
        </row>
        <row r="12">
          <cell r="A12">
            <v>2200</v>
          </cell>
          <cell r="B12" t="str">
            <v>XPS 15 - 5070</v>
          </cell>
          <cell r="C12" t="str">
            <v>Ultra-thin and distinctly refined the stylish Dell Inspiron gives definitive elegance to a powerful and expansive PC experience.</v>
          </cell>
        </row>
        <row r="13">
          <cell r="A13">
            <v>2300</v>
          </cell>
          <cell r="B13" t="str">
            <v>Monoprice Ultra Slim Series High Speed HDMI Cable</v>
          </cell>
          <cell r="C13" t="str">
            <v>The Monoprice Ultra Slim Active High Speed HDMI Cable series is designed with the thinnest TVs in mind</v>
          </cell>
        </row>
        <row r="14">
          <cell r="A14">
            <v>2400</v>
          </cell>
          <cell r="B14" t="str">
            <v>Monoprice Ultra Slim Series High Speed HDMI Cable - 4K</v>
          </cell>
          <cell r="C14" t="str">
            <v xml:space="preserve">Monoprice Commercial Cable supports the following HDMI features: 4K resolution at 24Hz. 3D video. </v>
          </cell>
        </row>
        <row r="15">
          <cell r="A15">
            <v>2500</v>
          </cell>
          <cell r="B15" t="str">
            <v>Avantree HT3189 Wireless Headphones</v>
          </cell>
          <cell r="C15" t="str">
            <v>Avantree HT3189 Wireless Headphones for TV Watching &amp; PC Gaming with Bluetooth</v>
          </cell>
        </row>
        <row r="16">
          <cell r="A16">
            <v>2600</v>
          </cell>
          <cell r="B16" t="str">
            <v>COWIN E7 PRO</v>
          </cell>
          <cell r="C16" t="str">
            <v>Active Noise Cancelling Headphone Bluetooth Headphones with Microphone Hi-Fi Deep Bass Wireless Headphones Over Ear 30H Playtime for Travel Work TV Computer Phone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sold_vendor"/>
    </sheetNames>
    <sheetDataSet>
      <sheetData sheetId="0">
        <row r="1">
          <cell r="A1" t="str">
            <v>product_id</v>
          </cell>
          <cell r="B1" t="str">
            <v>vendor_id</v>
          </cell>
        </row>
        <row r="2">
          <cell r="A2">
            <v>1200</v>
          </cell>
          <cell r="B2">
            <v>5000</v>
          </cell>
        </row>
        <row r="3">
          <cell r="A3">
            <v>1300</v>
          </cell>
          <cell r="B3">
            <v>5000</v>
          </cell>
        </row>
        <row r="4">
          <cell r="A4">
            <v>1400</v>
          </cell>
          <cell r="B4">
            <v>5100</v>
          </cell>
        </row>
        <row r="5">
          <cell r="A5">
            <v>1500</v>
          </cell>
          <cell r="B5">
            <v>5100</v>
          </cell>
        </row>
        <row r="6">
          <cell r="A6">
            <v>1600</v>
          </cell>
          <cell r="B6">
            <v>5100</v>
          </cell>
        </row>
        <row r="7">
          <cell r="A7">
            <v>1700</v>
          </cell>
          <cell r="B7">
            <v>5200</v>
          </cell>
        </row>
        <row r="8">
          <cell r="A8">
            <v>1800</v>
          </cell>
          <cell r="B8">
            <v>5200</v>
          </cell>
        </row>
        <row r="9">
          <cell r="A9">
            <v>1900</v>
          </cell>
          <cell r="B9">
            <v>5300</v>
          </cell>
        </row>
        <row r="10">
          <cell r="A10">
            <v>2000</v>
          </cell>
          <cell r="B10">
            <v>5300</v>
          </cell>
        </row>
        <row r="11">
          <cell r="A11">
            <v>2100</v>
          </cell>
          <cell r="B11">
            <v>5400</v>
          </cell>
        </row>
        <row r="12">
          <cell r="A12">
            <v>2200</v>
          </cell>
          <cell r="B12">
            <v>5400</v>
          </cell>
        </row>
        <row r="13">
          <cell r="A13">
            <v>2300</v>
          </cell>
          <cell r="B13">
            <v>5500</v>
          </cell>
        </row>
        <row r="14">
          <cell r="A14">
            <v>2400</v>
          </cell>
          <cell r="B14">
            <v>5500</v>
          </cell>
        </row>
        <row r="15">
          <cell r="A15">
            <v>2500</v>
          </cell>
          <cell r="B15">
            <v>5600</v>
          </cell>
        </row>
        <row r="16">
          <cell r="A16">
            <v>2600</v>
          </cell>
          <cell r="B16">
            <v>5600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"/>
    </sheetNames>
    <sheetDataSet>
      <sheetData sheetId="0">
        <row r="1">
          <cell r="F1" t="str">
            <v xml:space="preserve">vendor_id </v>
          </cell>
          <cell r="G1">
            <v>5000</v>
          </cell>
          <cell r="H1">
            <v>5100</v>
          </cell>
          <cell r="I1">
            <v>5200</v>
          </cell>
          <cell r="J1">
            <v>5300</v>
          </cell>
          <cell r="K1">
            <v>5400</v>
          </cell>
          <cell r="L1">
            <v>5500</v>
          </cell>
          <cell r="M1">
            <v>5600</v>
          </cell>
        </row>
        <row r="2">
          <cell r="F2" t="str">
            <v xml:space="preserve">vendor_name </v>
          </cell>
          <cell r="G2" t="str">
            <v xml:space="preserve">Apple </v>
          </cell>
          <cell r="H2" t="str">
            <v xml:space="preserve"> Microsoft </v>
          </cell>
          <cell r="I2" t="str">
            <v xml:space="preserve">Lenovo </v>
          </cell>
          <cell r="J2" t="str">
            <v xml:space="preserve">Asus </v>
          </cell>
          <cell r="K2" t="str">
            <v xml:space="preserve">Dell </v>
          </cell>
          <cell r="L2" t="str">
            <v xml:space="preserve">Monoprice </v>
          </cell>
          <cell r="M2" t="str">
            <v xml:space="preserve">Sony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D40" sqref="D40"/>
    </sheetView>
  </sheetViews>
  <sheetFormatPr baseColWidth="10" defaultRowHeight="15.6" x14ac:dyDescent="0.3"/>
  <cols>
    <col min="1" max="1" width="10.6640625" style="1" customWidth="1"/>
    <col min="2" max="2" width="13.109375" style="1" customWidth="1"/>
    <col min="3" max="4" width="20" style="1" customWidth="1"/>
    <col min="5" max="5" width="14.21875" style="1" customWidth="1"/>
    <col min="6" max="6" width="11.88671875" style="1" customWidth="1"/>
    <col min="7" max="7" width="11.5546875" style="1"/>
    <col min="8" max="8" width="16" style="1" customWidth="1"/>
    <col min="9" max="9" width="9.77734375" style="1" customWidth="1"/>
    <col min="10" max="10" width="11.5546875" style="1"/>
    <col min="11" max="11" width="13" style="1" customWidth="1"/>
    <col min="12" max="12" width="15" style="1" customWidth="1"/>
    <col min="13" max="13" width="16.6640625" style="1" customWidth="1"/>
    <col min="14" max="14" width="38.44140625" style="1" customWidth="1"/>
    <col min="15" max="15" width="18.33203125" style="1" customWidth="1"/>
    <col min="16" max="16" width="19.6640625" style="1" customWidth="1"/>
    <col min="17" max="16384" width="11.5546875" style="1"/>
  </cols>
  <sheetData>
    <row r="1" spans="1:16" x14ac:dyDescent="0.3"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</row>
    <row r="2" spans="1:16" x14ac:dyDescent="0.3">
      <c r="A2" s="2" t="s">
        <v>0</v>
      </c>
      <c r="B2" s="2" t="s">
        <v>1</v>
      </c>
      <c r="C2" s="7" t="s">
        <v>13</v>
      </c>
      <c r="D2" s="9" t="s">
        <v>15</v>
      </c>
      <c r="E2" s="8" t="s">
        <v>14</v>
      </c>
      <c r="F2" s="2" t="s">
        <v>2</v>
      </c>
      <c r="G2" s="2" t="s">
        <v>3</v>
      </c>
      <c r="H2" s="4" t="s">
        <v>4</v>
      </c>
      <c r="I2" s="5" t="s">
        <v>5</v>
      </c>
      <c r="J2" s="4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</row>
    <row r="3" spans="1:16" x14ac:dyDescent="0.3">
      <c r="A3" s="3">
        <v>1000</v>
      </c>
      <c r="B3" s="3">
        <v>1200</v>
      </c>
      <c r="C3" s="3" t="str">
        <f>VLOOKUP(B3,[2]products!$A$1:$C$16,2,FALSE)</f>
        <v>Macbook Pro (2017)</v>
      </c>
      <c r="D3" s="3" t="str">
        <f>HLOOKUP(E3,[4]vendor!$F$1:$M$2,2,FALSE)</f>
        <v xml:space="preserve">Apple </v>
      </c>
      <c r="E3" s="3">
        <f>VLOOKUP(B3,[3]product_sold_vendor!$A$1:$B$16,2,FALSE)</f>
        <v>5000</v>
      </c>
      <c r="F3" s="3">
        <v>1201</v>
      </c>
      <c r="G3" s="3">
        <v>2</v>
      </c>
      <c r="H3" s="3">
        <f>VLOOKUP(A3,[1]order!$A$1:$K$8,3,FALSE)</f>
        <v>7</v>
      </c>
      <c r="I3" s="3" t="str">
        <f>VLOOKUP($A3,[1]order!$A$1:$K$8,I$1,FALSE)</f>
        <v>0.09</v>
      </c>
      <c r="J3" s="3" t="str">
        <f>VLOOKUP($A3,[1]order!$A$1:$K$8,J$1,FALSE)</f>
        <v>50.02</v>
      </c>
      <c r="K3" s="3">
        <f>VLOOKUP($A3,[1]order!$A$1:$K$8,K$1,FALSE)</f>
        <v>43390</v>
      </c>
      <c r="L3" s="3">
        <f>VLOOKUP($A3,[1]order!$A$1:$K$8,L$1,FALSE)</f>
        <v>43393</v>
      </c>
      <c r="M3" s="3" t="str">
        <f>VLOOKUP($A3,[1]order!$A$1:$K$8,M$1,FALSE)</f>
        <v>Anna Addison</v>
      </c>
      <c r="N3" s="3" t="str">
        <f>VLOOKUP($A3,[1]order!$A$1:$K$8,N$1,FALSE)</f>
        <v>1325 Candy Rd, San Francisco, CA 96123</v>
      </c>
      <c r="O3" s="3" t="str">
        <f>VLOOKUP($A3,[1]order!$A$1:$K$8,O$1,FALSE)</f>
        <v xml:space="preserve">ZW60001 </v>
      </c>
      <c r="P3" s="3">
        <f>VLOOKUP($A3,[1]order!$A$1:$K$8,P$1,FALSE)</f>
        <v>1</v>
      </c>
    </row>
    <row r="4" spans="1:16" x14ac:dyDescent="0.3">
      <c r="A4" s="3">
        <v>1000</v>
      </c>
      <c r="B4" s="3">
        <v>1200</v>
      </c>
      <c r="C4" s="3" t="str">
        <f>VLOOKUP(B4,[2]products!$A$1:$C$16,2,FALSE)</f>
        <v>Macbook Pro (2017)</v>
      </c>
      <c r="D4" s="3" t="str">
        <f>HLOOKUP(E4,[4]vendor!$F$1:$M$2,2,FALSE)</f>
        <v xml:space="preserve">Apple </v>
      </c>
      <c r="E4" s="3">
        <f>VLOOKUP(B4,[3]product_sold_vendor!$A$1:$B$16,2,FALSE)</f>
        <v>5000</v>
      </c>
      <c r="F4" s="3">
        <v>1202</v>
      </c>
      <c r="G4" s="3">
        <v>1</v>
      </c>
      <c r="H4" s="3">
        <f>VLOOKUP(A4,[1]order!$A$1:$K$8,3,FALSE)</f>
        <v>7</v>
      </c>
      <c r="I4" s="3" t="str">
        <f>VLOOKUP(A4,[1]order!$A$1:$K$8,4,FALSE)</f>
        <v>0.09</v>
      </c>
      <c r="J4" s="3" t="str">
        <f>VLOOKUP(A4,[1]order!$A$1:$K$8,5,FALSE)</f>
        <v>50.02</v>
      </c>
      <c r="K4" s="3">
        <f>VLOOKUP(A4,[1]order!$A$1:$K$8,6,FALSE)</f>
        <v>43390</v>
      </c>
      <c r="L4" s="3">
        <f>VLOOKUP(A4,[1]order!$A$1:$K$8,7,FALSE)</f>
        <v>43393</v>
      </c>
      <c r="M4" s="3" t="str">
        <f>VLOOKUP(A4,[1]order!$A$1:$K$8,8,FALSE)</f>
        <v>Anna Addison</v>
      </c>
      <c r="N4" s="3" t="str">
        <f>VLOOKUP(A4,[1]order!$A$1:$K$8,9,FALSE)</f>
        <v>1325 Candy Rd, San Francisco, CA 96123</v>
      </c>
      <c r="O4" s="3" t="str">
        <f>VLOOKUP(A4,[1]order!$A$1:$K$8,10,FALSE)</f>
        <v xml:space="preserve">ZW60001 </v>
      </c>
      <c r="P4" s="3">
        <f>VLOOKUP(A4,[1]order!$A$1:$K$8,11,FALSE)</f>
        <v>1</v>
      </c>
    </row>
    <row r="5" spans="1:16" x14ac:dyDescent="0.3">
      <c r="A5" s="3">
        <v>1000</v>
      </c>
      <c r="B5" s="3">
        <v>1300</v>
      </c>
      <c r="C5" s="3" t="str">
        <f>VLOOKUP(B5,[2]products!$A$1:$C$16,2,FALSE)</f>
        <v xml:space="preserve">Macbook Air (2015) </v>
      </c>
      <c r="D5" s="3" t="str">
        <f>HLOOKUP(E5,[4]vendor!$F$1:$M$2,2,FALSE)</f>
        <v xml:space="preserve">Apple </v>
      </c>
      <c r="E5" s="3">
        <f>VLOOKUP(B5,[3]product_sold_vendor!$A$1:$B$16,2,FALSE)</f>
        <v>5000</v>
      </c>
      <c r="F5" s="3">
        <v>1301</v>
      </c>
      <c r="G5" s="3">
        <v>3</v>
      </c>
      <c r="H5" s="3">
        <f>VLOOKUP(A5,[1]order!$A$1:$K$8,3,FALSE)</f>
        <v>7</v>
      </c>
      <c r="I5" s="3" t="str">
        <f>VLOOKUP(A5,[1]order!$A$1:$K$8,4,FALSE)</f>
        <v>0.09</v>
      </c>
      <c r="J5" s="3" t="str">
        <f>VLOOKUP(A5,[1]order!$A$1:$K$8,5,FALSE)</f>
        <v>50.02</v>
      </c>
      <c r="K5" s="3">
        <f>VLOOKUP(A5,[1]order!$A$1:$K$8,6,FALSE)</f>
        <v>43390</v>
      </c>
      <c r="L5" s="3">
        <f>VLOOKUP(A5,[1]order!$A$1:$K$8,7,FALSE)</f>
        <v>43393</v>
      </c>
      <c r="M5" s="3" t="str">
        <f>VLOOKUP(A5,[1]order!$A$1:$K$8,8,FALSE)</f>
        <v>Anna Addison</v>
      </c>
      <c r="N5" s="3" t="str">
        <f>VLOOKUP(A5,[1]order!$A$1:$K$8,9,FALSE)</f>
        <v>1325 Candy Rd, San Francisco, CA 96123</v>
      </c>
      <c r="O5" s="3" t="str">
        <f>VLOOKUP(A5,[1]order!$A$1:$K$8,10,FALSE)</f>
        <v xml:space="preserve">ZW60001 </v>
      </c>
      <c r="P5" s="3">
        <f>VLOOKUP(A5,[1]order!$A$1:$K$8,11,FALSE)</f>
        <v>1</v>
      </c>
    </row>
    <row r="6" spans="1:16" x14ac:dyDescent="0.3">
      <c r="A6" s="3">
        <v>1000</v>
      </c>
      <c r="B6" s="3">
        <v>1300</v>
      </c>
      <c r="C6" s="3" t="str">
        <f>VLOOKUP(B6,[2]products!$A$1:$C$16,2,FALSE)</f>
        <v xml:space="preserve">Macbook Air (2015) </v>
      </c>
      <c r="D6" s="3" t="str">
        <f>HLOOKUP(E6,[4]vendor!$F$1:$M$2,2,FALSE)</f>
        <v xml:space="preserve">Apple </v>
      </c>
      <c r="E6" s="3">
        <f>VLOOKUP(B6,[3]product_sold_vendor!$A$1:$B$16,2,FALSE)</f>
        <v>5000</v>
      </c>
      <c r="F6" s="3">
        <v>1302</v>
      </c>
      <c r="G6" s="3">
        <v>2</v>
      </c>
      <c r="H6" s="3">
        <f>VLOOKUP(A6,[1]order!$A$1:$K$8,3,FALSE)</f>
        <v>7</v>
      </c>
      <c r="I6" s="3" t="str">
        <f>VLOOKUP(A6,[1]order!$A$1:$K$8,4,FALSE)</f>
        <v>0.09</v>
      </c>
      <c r="J6" s="3" t="str">
        <f>VLOOKUP(A6,[1]order!$A$1:$K$8,5,FALSE)</f>
        <v>50.02</v>
      </c>
      <c r="K6" s="3">
        <f>VLOOKUP(A6,[1]order!$A$1:$K$8,6,FALSE)</f>
        <v>43390</v>
      </c>
      <c r="L6" s="3">
        <f>VLOOKUP(A6,[1]order!$A$1:$K$8,7,FALSE)</f>
        <v>43393</v>
      </c>
      <c r="M6" s="3" t="str">
        <f>VLOOKUP(A6,[1]order!$A$1:$K$8,8,FALSE)</f>
        <v>Anna Addison</v>
      </c>
      <c r="N6" s="3" t="str">
        <f>VLOOKUP(A6,[1]order!$A$1:$K$8,9,FALSE)</f>
        <v>1325 Candy Rd, San Francisco, CA 96123</v>
      </c>
      <c r="O6" s="3" t="str">
        <f>VLOOKUP(A6,[1]order!$A$1:$K$8,10,FALSE)</f>
        <v xml:space="preserve">ZW60001 </v>
      </c>
      <c r="P6" s="3">
        <f>VLOOKUP(A6,[1]order!$A$1:$K$8,11,FALSE)</f>
        <v>1</v>
      </c>
    </row>
    <row r="7" spans="1:16" x14ac:dyDescent="0.3">
      <c r="A7" s="3">
        <v>1001</v>
      </c>
      <c r="B7" s="3">
        <v>1400</v>
      </c>
      <c r="C7" s="3" t="str">
        <f>VLOOKUP(B7,[2]products!$A$1:$C$16,2,FALSE)</f>
        <v>Iphone X</v>
      </c>
      <c r="D7" s="3" t="str">
        <f>HLOOKUP(E7,[4]vendor!$F$1:$M$2,2,FALSE)</f>
        <v xml:space="preserve"> Microsoft </v>
      </c>
      <c r="E7" s="3">
        <f>VLOOKUP(B7,[3]product_sold_vendor!$A$1:$B$16,2,FALSE)</f>
        <v>5100</v>
      </c>
      <c r="F7" s="3">
        <v>1401</v>
      </c>
      <c r="G7" s="3">
        <v>1</v>
      </c>
      <c r="H7" s="3">
        <f>VLOOKUP(A7,[1]order!$A$1:$K$8,3,FALSE)</f>
        <v>8</v>
      </c>
      <c r="I7" s="3" t="str">
        <f>VLOOKUP(A7,[1]order!$A$1:$K$8,4,FALSE)</f>
        <v>0.06</v>
      </c>
      <c r="J7" s="3" t="str">
        <f>VLOOKUP(A7,[1]order!$A$1:$K$8,5,FALSE)</f>
        <v>62.45</v>
      </c>
      <c r="K7" s="3">
        <f>VLOOKUP(A7,[1]order!$A$1:$K$8,6,FALSE)</f>
        <v>43388</v>
      </c>
      <c r="L7" s="3">
        <f>VLOOKUP(A7,[1]order!$A$1:$K$8,7,FALSE)</f>
        <v>43391</v>
      </c>
      <c r="M7" s="3" t="str">
        <f>VLOOKUP(A7,[1]order!$A$1:$K$8,8,FALSE)</f>
        <v>Carol Campbell</v>
      </c>
      <c r="N7" s="3" t="str">
        <f>VLOOKUP(A7,[1]order!$A$1:$K$8,9,FALSE)</f>
        <v>1931 Brown St, Gainesville, FL 85321</v>
      </c>
      <c r="O7" s="3" t="str">
        <f>VLOOKUP(A7,[1]order!$A$1:$K$8,10,FALSE)</f>
        <v xml:space="preserve">AB61001 </v>
      </c>
      <c r="P7" s="3">
        <f>VLOOKUP(A7,[1]order!$A$1:$K$8,11,FALSE)</f>
        <v>0</v>
      </c>
    </row>
    <row r="8" spans="1:16" x14ac:dyDescent="0.3">
      <c r="A8" s="3">
        <v>1001</v>
      </c>
      <c r="B8" s="3">
        <v>1400</v>
      </c>
      <c r="C8" s="3" t="str">
        <f>VLOOKUP(B8,[2]products!$A$1:$C$16,2,FALSE)</f>
        <v>Iphone X</v>
      </c>
      <c r="D8" s="3" t="str">
        <f>HLOOKUP(E8,[4]vendor!$F$1:$M$2,2,FALSE)</f>
        <v xml:space="preserve"> Microsoft </v>
      </c>
      <c r="E8" s="3">
        <f>VLOOKUP(B8,[3]product_sold_vendor!$A$1:$B$16,2,FALSE)</f>
        <v>5100</v>
      </c>
      <c r="F8" s="3">
        <v>1402</v>
      </c>
      <c r="G8" s="3">
        <v>1</v>
      </c>
      <c r="H8" s="3">
        <f>VLOOKUP(A8,[1]order!$A$1:$K$8,3,FALSE)</f>
        <v>8</v>
      </c>
      <c r="I8" s="3" t="str">
        <f>VLOOKUP(A8,[1]order!$A$1:$K$8,4,FALSE)</f>
        <v>0.06</v>
      </c>
      <c r="J8" s="3" t="str">
        <f>VLOOKUP(A8,[1]order!$A$1:$K$8,5,FALSE)</f>
        <v>62.45</v>
      </c>
      <c r="K8" s="3">
        <f>VLOOKUP(A8,[1]order!$A$1:$K$8,6,FALSE)</f>
        <v>43388</v>
      </c>
      <c r="L8" s="3">
        <f>VLOOKUP(A8,[1]order!$A$1:$K$8,7,FALSE)</f>
        <v>43391</v>
      </c>
      <c r="M8" s="3" t="str">
        <f>VLOOKUP(A8,[1]order!$A$1:$K$8,8,FALSE)</f>
        <v>Carol Campbell</v>
      </c>
      <c r="N8" s="3" t="str">
        <f>VLOOKUP(A8,[1]order!$A$1:$K$8,9,FALSE)</f>
        <v>1931 Brown St, Gainesville, FL 85321</v>
      </c>
      <c r="O8" s="3" t="str">
        <f>VLOOKUP(A8,[1]order!$A$1:$K$8,10,FALSE)</f>
        <v xml:space="preserve">AB61001 </v>
      </c>
      <c r="P8" s="3">
        <f>VLOOKUP(A8,[1]order!$A$1:$K$8,11,FALSE)</f>
        <v>0</v>
      </c>
    </row>
    <row r="9" spans="1:16" x14ac:dyDescent="0.3">
      <c r="A9" s="3">
        <v>1001</v>
      </c>
      <c r="B9" s="3">
        <v>1500</v>
      </c>
      <c r="C9" s="3" t="str">
        <f>VLOOKUP(B9,[2]products!$A$1:$C$16,2,FALSE)</f>
        <v>Iphone 7</v>
      </c>
      <c r="D9" s="3" t="str">
        <f>HLOOKUP(E9,[4]vendor!$F$1:$M$2,2,FALSE)</f>
        <v xml:space="preserve"> Microsoft </v>
      </c>
      <c r="E9" s="3">
        <f>VLOOKUP(B9,[3]product_sold_vendor!$A$1:$B$16,2,FALSE)</f>
        <v>5100</v>
      </c>
      <c r="F9" s="3">
        <v>1501</v>
      </c>
      <c r="G9" s="3">
        <v>2</v>
      </c>
      <c r="H9" s="3">
        <f>VLOOKUP(A9,[1]order!$A$1:$K$8,3,FALSE)</f>
        <v>8</v>
      </c>
      <c r="I9" s="3" t="str">
        <f>VLOOKUP(A9,[1]order!$A$1:$K$8,4,FALSE)</f>
        <v>0.06</v>
      </c>
      <c r="J9" s="3" t="str">
        <f>VLOOKUP(A9,[1]order!$A$1:$K$8,5,FALSE)</f>
        <v>62.45</v>
      </c>
      <c r="K9" s="3">
        <f>VLOOKUP(A9,[1]order!$A$1:$K$8,6,FALSE)</f>
        <v>43388</v>
      </c>
      <c r="L9" s="3">
        <f>VLOOKUP(A9,[1]order!$A$1:$K$8,7,FALSE)</f>
        <v>43391</v>
      </c>
      <c r="M9" s="3" t="str">
        <f>VLOOKUP(A9,[1]order!$A$1:$K$8,8,FALSE)</f>
        <v>Carol Campbell</v>
      </c>
      <c r="N9" s="3" t="str">
        <f>VLOOKUP(A9,[1]order!$A$1:$K$8,9,FALSE)</f>
        <v>1931 Brown St, Gainesville, FL 85321</v>
      </c>
      <c r="O9" s="3" t="str">
        <f>VLOOKUP(A9,[1]order!$A$1:$K$8,10,FALSE)</f>
        <v xml:space="preserve">AB61001 </v>
      </c>
      <c r="P9" s="3">
        <f>VLOOKUP(A9,[1]order!$A$1:$K$8,11,FALSE)</f>
        <v>0</v>
      </c>
    </row>
    <row r="10" spans="1:16" x14ac:dyDescent="0.3">
      <c r="A10" s="3">
        <v>1001</v>
      </c>
      <c r="B10" s="3">
        <v>1500</v>
      </c>
      <c r="C10" s="3" t="str">
        <f>VLOOKUP(B10,[2]products!$A$1:$C$16,2,FALSE)</f>
        <v>Iphone 7</v>
      </c>
      <c r="D10" s="3" t="str">
        <f>HLOOKUP(E10,[4]vendor!$F$1:$M$2,2,FALSE)</f>
        <v xml:space="preserve"> Microsoft </v>
      </c>
      <c r="E10" s="3">
        <f>VLOOKUP(B10,[3]product_sold_vendor!$A$1:$B$16,2,FALSE)</f>
        <v>5100</v>
      </c>
      <c r="F10" s="3">
        <v>1502</v>
      </c>
      <c r="G10" s="3">
        <v>3</v>
      </c>
      <c r="H10" s="3">
        <f>VLOOKUP(A10,[1]order!$A$1:$K$8,3,FALSE)</f>
        <v>8</v>
      </c>
      <c r="I10" s="3" t="str">
        <f>VLOOKUP(A10,[1]order!$A$1:$K$8,4,FALSE)</f>
        <v>0.06</v>
      </c>
      <c r="J10" s="3" t="str">
        <f>VLOOKUP(A10,[1]order!$A$1:$K$8,5,FALSE)</f>
        <v>62.45</v>
      </c>
      <c r="K10" s="3">
        <f>VLOOKUP(A10,[1]order!$A$1:$K$8,6,FALSE)</f>
        <v>43388</v>
      </c>
      <c r="L10" s="3">
        <f>VLOOKUP(A10,[1]order!$A$1:$K$8,7,FALSE)</f>
        <v>43391</v>
      </c>
      <c r="M10" s="3" t="str">
        <f>VLOOKUP(A10,[1]order!$A$1:$K$8,8,FALSE)</f>
        <v>Carol Campbell</v>
      </c>
      <c r="N10" s="3" t="str">
        <f>VLOOKUP(A10,[1]order!$A$1:$K$8,9,FALSE)</f>
        <v>1931 Brown St, Gainesville, FL 85321</v>
      </c>
      <c r="O10" s="3" t="str">
        <f>VLOOKUP(A10,[1]order!$A$1:$K$8,10,FALSE)</f>
        <v xml:space="preserve">AB61001 </v>
      </c>
      <c r="P10" s="3">
        <f>VLOOKUP(A10,[1]order!$A$1:$K$8,11,FALSE)</f>
        <v>0</v>
      </c>
    </row>
    <row r="11" spans="1:16" x14ac:dyDescent="0.3">
      <c r="A11" s="3">
        <v>1002</v>
      </c>
      <c r="B11" s="3">
        <v>1600</v>
      </c>
      <c r="C11" s="3" t="str">
        <f>VLOOKUP(B11,[2]products!$A$1:$C$16,2,FALSE)</f>
        <v>Iphone 8</v>
      </c>
      <c r="D11" s="3" t="str">
        <f>HLOOKUP(E11,[4]vendor!$F$1:$M$2,2,FALSE)</f>
        <v xml:space="preserve"> Microsoft </v>
      </c>
      <c r="E11" s="3">
        <f>VLOOKUP(B11,[3]product_sold_vendor!$A$1:$B$16,2,FALSE)</f>
        <v>5100</v>
      </c>
      <c r="F11" s="3">
        <v>1601</v>
      </c>
      <c r="G11" s="3">
        <v>2</v>
      </c>
      <c r="H11" s="3">
        <f>VLOOKUP(A11,[1]order!$A$1:$K$8,3,FALSE)</f>
        <v>10</v>
      </c>
      <c r="I11" s="3" t="str">
        <f>VLOOKUP(A11,[1]order!$A$1:$K$8,4,FALSE)</f>
        <v>0.08</v>
      </c>
      <c r="J11" s="3" t="str">
        <f>VLOOKUP(A11,[1]order!$A$1:$K$8,5,FALSE)</f>
        <v>40.33</v>
      </c>
      <c r="K11" s="3">
        <f>VLOOKUP(A11,[1]order!$A$1:$K$8,6,FALSE)</f>
        <v>43387</v>
      </c>
      <c r="L11" s="3">
        <f>VLOOKUP(A11,[1]order!$A$1:$K$8,7,FALSE)</f>
        <v>43390</v>
      </c>
      <c r="M11" s="3" t="str">
        <f>VLOOKUP(A11,[1]order!$A$1:$K$8,8,FALSE)</f>
        <v xml:space="preserve">Julia Jones </v>
      </c>
      <c r="N11" s="3" t="str">
        <f>VLOOKUP(A11,[1]order!$A$1:$K$8,9,FALSE)</f>
        <v xml:space="preserve">1622 Seaside St, Seattle, WA 32569 </v>
      </c>
      <c r="O11" s="3" t="str">
        <f>VLOOKUP(A11,[1]order!$A$1:$K$8,10,FALSE)</f>
        <v xml:space="preserve">CD62001 </v>
      </c>
      <c r="P11" s="3">
        <f>VLOOKUP(A11,[1]order!$A$1:$K$8,11,FALSE)</f>
        <v>1</v>
      </c>
    </row>
    <row r="12" spans="1:16" x14ac:dyDescent="0.3">
      <c r="A12" s="3">
        <v>1002</v>
      </c>
      <c r="B12" s="3">
        <v>1600</v>
      </c>
      <c r="C12" s="3" t="str">
        <f>VLOOKUP(B12,[2]products!$A$1:$C$16,2,FALSE)</f>
        <v>Iphone 8</v>
      </c>
      <c r="D12" s="3" t="str">
        <f>HLOOKUP(E12,[4]vendor!$F$1:$M$2,2,FALSE)</f>
        <v xml:space="preserve"> Microsoft </v>
      </c>
      <c r="E12" s="3">
        <f>VLOOKUP(B12,[3]product_sold_vendor!$A$1:$B$16,2,FALSE)</f>
        <v>5100</v>
      </c>
      <c r="F12" s="3">
        <v>1602</v>
      </c>
      <c r="G12" s="3">
        <v>1</v>
      </c>
      <c r="H12" s="3">
        <f>VLOOKUP(A12,[1]order!$A$1:$K$8,3,FALSE)</f>
        <v>10</v>
      </c>
      <c r="I12" s="3" t="str">
        <f>VLOOKUP(A12,[1]order!$A$1:$K$8,4,FALSE)</f>
        <v>0.08</v>
      </c>
      <c r="J12" s="3" t="str">
        <f>VLOOKUP(A12,[1]order!$A$1:$K$8,5,FALSE)</f>
        <v>40.33</v>
      </c>
      <c r="K12" s="3">
        <f>VLOOKUP(A12,[1]order!$A$1:$K$8,6,FALSE)</f>
        <v>43387</v>
      </c>
      <c r="L12" s="3">
        <f>VLOOKUP(A12,[1]order!$A$1:$K$8,7,FALSE)</f>
        <v>43390</v>
      </c>
      <c r="M12" s="3" t="str">
        <f>VLOOKUP(A12,[1]order!$A$1:$K$8,8,FALSE)</f>
        <v xml:space="preserve">Julia Jones </v>
      </c>
      <c r="N12" s="3" t="str">
        <f>VLOOKUP(A12,[1]order!$A$1:$K$8,9,FALSE)</f>
        <v xml:space="preserve">1622 Seaside St, Seattle, WA 32569 </v>
      </c>
      <c r="O12" s="3" t="str">
        <f>VLOOKUP(A12,[1]order!$A$1:$K$8,10,FALSE)</f>
        <v xml:space="preserve">CD62001 </v>
      </c>
      <c r="P12" s="3">
        <f>VLOOKUP(A12,[1]order!$A$1:$K$8,11,FALSE)</f>
        <v>1</v>
      </c>
    </row>
    <row r="13" spans="1:16" x14ac:dyDescent="0.3">
      <c r="A13" s="3">
        <v>1002</v>
      </c>
      <c r="B13" s="3">
        <v>1700</v>
      </c>
      <c r="C13" s="3" t="str">
        <f>VLOOKUP(B13,[2]products!$A$1:$C$16,2,FALSE)</f>
        <v>Ipad Air</v>
      </c>
      <c r="D13" s="3" t="str">
        <f>HLOOKUP(E13,[4]vendor!$F$1:$M$2,2,FALSE)</f>
        <v xml:space="preserve">Lenovo </v>
      </c>
      <c r="E13" s="3">
        <f>VLOOKUP(B13,[3]product_sold_vendor!$A$1:$B$16,2,FALSE)</f>
        <v>5200</v>
      </c>
      <c r="F13" s="3">
        <v>1701</v>
      </c>
      <c r="G13" s="3">
        <v>1</v>
      </c>
      <c r="H13" s="3">
        <f>VLOOKUP(A13,[1]order!$A$1:$K$8,3,FALSE)</f>
        <v>10</v>
      </c>
      <c r="I13" s="3" t="str">
        <f>VLOOKUP(A13,[1]order!$A$1:$K$8,4,FALSE)</f>
        <v>0.08</v>
      </c>
      <c r="J13" s="3" t="str">
        <f>VLOOKUP(A13,[1]order!$A$1:$K$8,5,FALSE)</f>
        <v>40.33</v>
      </c>
      <c r="K13" s="3">
        <f>VLOOKUP(A13,[1]order!$A$1:$K$8,6,FALSE)</f>
        <v>43387</v>
      </c>
      <c r="L13" s="3">
        <f>VLOOKUP(A13,[1]order!$A$1:$K$8,7,FALSE)</f>
        <v>43390</v>
      </c>
      <c r="M13" s="3" t="str">
        <f>VLOOKUP(A13,[1]order!$A$1:$K$8,8,FALSE)</f>
        <v xml:space="preserve">Julia Jones </v>
      </c>
      <c r="N13" s="3" t="str">
        <f>VLOOKUP(A13,[1]order!$A$1:$K$8,9,FALSE)</f>
        <v xml:space="preserve">1622 Seaside St, Seattle, WA 32569 </v>
      </c>
      <c r="O13" s="3" t="str">
        <f>VLOOKUP(A13,[1]order!$A$1:$K$8,10,FALSE)</f>
        <v xml:space="preserve">CD62001 </v>
      </c>
      <c r="P13" s="3">
        <f>VLOOKUP(A13,[1]order!$A$1:$K$8,11,FALSE)</f>
        <v>1</v>
      </c>
    </row>
    <row r="14" spans="1:16" x14ac:dyDescent="0.3">
      <c r="A14" s="3">
        <v>1002</v>
      </c>
      <c r="B14" s="3">
        <v>1700</v>
      </c>
      <c r="C14" s="3" t="str">
        <f>VLOOKUP(B14,[2]products!$A$1:$C$16,2,FALSE)</f>
        <v>Ipad Air</v>
      </c>
      <c r="D14" s="3" t="str">
        <f>HLOOKUP(E14,[4]vendor!$F$1:$M$2,2,FALSE)</f>
        <v xml:space="preserve">Lenovo </v>
      </c>
      <c r="E14" s="3">
        <f>VLOOKUP(B14,[3]product_sold_vendor!$A$1:$B$16,2,FALSE)</f>
        <v>5200</v>
      </c>
      <c r="F14" s="3">
        <v>1702</v>
      </c>
      <c r="G14" s="3">
        <v>3</v>
      </c>
      <c r="H14" s="3">
        <f>VLOOKUP(A14,[1]order!$A$1:$K$8,3,FALSE)</f>
        <v>10</v>
      </c>
      <c r="I14" s="3" t="str">
        <f>VLOOKUP(A14,[1]order!$A$1:$K$8,4,FALSE)</f>
        <v>0.08</v>
      </c>
      <c r="J14" s="3" t="str">
        <f>VLOOKUP(A14,[1]order!$A$1:$K$8,5,FALSE)</f>
        <v>40.33</v>
      </c>
      <c r="K14" s="3">
        <f>VLOOKUP(A14,[1]order!$A$1:$K$8,6,FALSE)</f>
        <v>43387</v>
      </c>
      <c r="L14" s="3">
        <f>VLOOKUP(A14,[1]order!$A$1:$K$8,7,FALSE)</f>
        <v>43390</v>
      </c>
      <c r="M14" s="3" t="str">
        <f>VLOOKUP(A14,[1]order!$A$1:$K$8,8,FALSE)</f>
        <v xml:space="preserve">Julia Jones </v>
      </c>
      <c r="N14" s="3" t="str">
        <f>VLOOKUP(A14,[1]order!$A$1:$K$8,9,FALSE)</f>
        <v xml:space="preserve">1622 Seaside St, Seattle, WA 32569 </v>
      </c>
      <c r="O14" s="3" t="str">
        <f>VLOOKUP(A14,[1]order!$A$1:$K$8,10,FALSE)</f>
        <v xml:space="preserve">CD62001 </v>
      </c>
      <c r="P14" s="3">
        <f>VLOOKUP(A14,[1]order!$A$1:$K$8,11,FALSE)</f>
        <v>1</v>
      </c>
    </row>
    <row r="15" spans="1:16" x14ac:dyDescent="0.3">
      <c r="A15" s="3">
        <v>1003</v>
      </c>
      <c r="B15" s="3">
        <v>1800</v>
      </c>
      <c r="C15" s="3" t="str">
        <f>VLOOKUP(B15,[2]products!$A$1:$C$16,2,FALSE)</f>
        <v>Ipad Mini 3th gen</v>
      </c>
      <c r="D15" s="3" t="str">
        <f>HLOOKUP(E15,[4]vendor!$F$1:$M$2,2,FALSE)</f>
        <v xml:space="preserve">Lenovo </v>
      </c>
      <c r="E15" s="3">
        <f>VLOOKUP(B15,[3]product_sold_vendor!$A$1:$B$16,2,FALSE)</f>
        <v>5200</v>
      </c>
      <c r="F15" s="3">
        <v>1801</v>
      </c>
      <c r="G15" s="3">
        <v>1</v>
      </c>
      <c r="H15" s="3">
        <f>VLOOKUP(A15,[1]order!$A$1:$K$8,3,FALSE)</f>
        <v>20</v>
      </c>
      <c r="I15" s="3" t="str">
        <f>VLOOKUP(A15,[1]order!$A$1:$K$8,4,FALSE)</f>
        <v>0.06</v>
      </c>
      <c r="J15" s="3" t="str">
        <f>VLOOKUP(A15,[1]order!$A$1:$K$8,5,FALSE)</f>
        <v>70.98</v>
      </c>
      <c r="K15" s="3">
        <f>VLOOKUP(A15,[1]order!$A$1:$K$8,6,FALSE)</f>
        <v>43385</v>
      </c>
      <c r="L15" s="3">
        <f>VLOOKUP(A15,[1]order!$A$1:$K$8,7,FALSE)</f>
        <v>43388</v>
      </c>
      <c r="M15" s="3" t="str">
        <f>VLOOKUP(A15,[1]order!$A$1:$K$8,8,FALSE)</f>
        <v xml:space="preserve">Irene Everly </v>
      </c>
      <c r="N15" s="3" t="str">
        <f>VLOOKUP(A15,[1]order!$A$1:$K$8,9,FALSE)</f>
        <v>1756 East Dr, Houston, TX 28562</v>
      </c>
      <c r="O15" s="3" t="str">
        <f>VLOOKUP(A15,[1]order!$A$1:$K$8,10,FALSE)</f>
        <v xml:space="preserve">KB63001 </v>
      </c>
      <c r="P15" s="3">
        <f>VLOOKUP(A15,[1]order!$A$1:$K$8,11,FALSE)</f>
        <v>0</v>
      </c>
    </row>
    <row r="16" spans="1:16" x14ac:dyDescent="0.3">
      <c r="A16" s="3">
        <v>1003</v>
      </c>
      <c r="B16" s="3">
        <v>1800</v>
      </c>
      <c r="C16" s="3" t="str">
        <f>VLOOKUP(B16,[2]products!$A$1:$C$16,2,FALSE)</f>
        <v>Ipad Mini 3th gen</v>
      </c>
      <c r="D16" s="3" t="str">
        <f>HLOOKUP(E16,[4]vendor!$F$1:$M$2,2,FALSE)</f>
        <v xml:space="preserve">Lenovo </v>
      </c>
      <c r="E16" s="3">
        <f>VLOOKUP(B16,[3]product_sold_vendor!$A$1:$B$16,2,FALSE)</f>
        <v>5200</v>
      </c>
      <c r="F16" s="3">
        <v>1802</v>
      </c>
      <c r="G16" s="3">
        <v>2</v>
      </c>
      <c r="H16" s="3">
        <f>VLOOKUP(A16,[1]order!$A$1:$K$8,3,FALSE)</f>
        <v>20</v>
      </c>
      <c r="I16" s="3" t="str">
        <f>VLOOKUP(A16,[1]order!$A$1:$K$8,4,FALSE)</f>
        <v>0.06</v>
      </c>
      <c r="J16" s="3" t="str">
        <f>VLOOKUP(A16,[1]order!$A$1:$K$8,5,FALSE)</f>
        <v>70.98</v>
      </c>
      <c r="K16" s="3">
        <f>VLOOKUP(A16,[1]order!$A$1:$K$8,6,FALSE)</f>
        <v>43385</v>
      </c>
      <c r="L16" s="3">
        <f>VLOOKUP(A16,[1]order!$A$1:$K$8,7,FALSE)</f>
        <v>43388</v>
      </c>
      <c r="M16" s="3" t="str">
        <f>VLOOKUP(A16,[1]order!$A$1:$K$8,8,FALSE)</f>
        <v xml:space="preserve">Irene Everly </v>
      </c>
      <c r="N16" s="3" t="str">
        <f>VLOOKUP(A16,[1]order!$A$1:$K$8,9,FALSE)</f>
        <v>1756 East Dr, Houston, TX 28562</v>
      </c>
      <c r="O16" s="3" t="str">
        <f>VLOOKUP(A16,[1]order!$A$1:$K$8,10,FALSE)</f>
        <v xml:space="preserve">KB63001 </v>
      </c>
      <c r="P16" s="3">
        <f>VLOOKUP(A16,[1]order!$A$1:$K$8,11,FALSE)</f>
        <v>0</v>
      </c>
    </row>
    <row r="17" spans="1:16" x14ac:dyDescent="0.3">
      <c r="A17" s="3">
        <v>1003</v>
      </c>
      <c r="B17" s="3">
        <v>1900</v>
      </c>
      <c r="C17" s="3" t="str">
        <f>VLOOKUP(B17,[2]products!$A$1:$C$16,2,FALSE)</f>
        <v>ESC8000 G3</v>
      </c>
      <c r="D17" s="3" t="str">
        <f>HLOOKUP(E17,[4]vendor!$F$1:$M$2,2,FALSE)</f>
        <v xml:space="preserve">Asus </v>
      </c>
      <c r="E17" s="3">
        <f>VLOOKUP(B17,[3]product_sold_vendor!$A$1:$B$16,2,FALSE)</f>
        <v>5300</v>
      </c>
      <c r="F17" s="3">
        <v>1901</v>
      </c>
      <c r="G17" s="3">
        <v>1</v>
      </c>
      <c r="H17" s="3">
        <f>VLOOKUP(A17,[1]order!$A$1:$K$8,3,FALSE)</f>
        <v>20</v>
      </c>
      <c r="I17" s="3" t="str">
        <f>VLOOKUP(A17,[1]order!$A$1:$K$8,4,FALSE)</f>
        <v>0.06</v>
      </c>
      <c r="J17" s="3" t="str">
        <f>VLOOKUP(A17,[1]order!$A$1:$K$8,5,FALSE)</f>
        <v>70.98</v>
      </c>
      <c r="K17" s="3">
        <f>VLOOKUP(A17,[1]order!$A$1:$K$8,6,FALSE)</f>
        <v>43385</v>
      </c>
      <c r="L17" s="3">
        <f>VLOOKUP(A17,[1]order!$A$1:$K$8,7,FALSE)</f>
        <v>43388</v>
      </c>
      <c r="M17" s="3" t="str">
        <f>VLOOKUP(A17,[1]order!$A$1:$K$8,8,FALSE)</f>
        <v xml:space="preserve">Irene Everly </v>
      </c>
      <c r="N17" s="3" t="str">
        <f>VLOOKUP(A17,[1]order!$A$1:$K$8,9,FALSE)</f>
        <v>1756 East Dr, Houston, TX 28562</v>
      </c>
      <c r="O17" s="3" t="str">
        <f>VLOOKUP(A17,[1]order!$A$1:$K$8,10,FALSE)</f>
        <v xml:space="preserve">KB63001 </v>
      </c>
      <c r="P17" s="3">
        <f>VLOOKUP(A17,[1]order!$A$1:$K$8,11,FALSE)</f>
        <v>0</v>
      </c>
    </row>
    <row r="18" spans="1:16" x14ac:dyDescent="0.3">
      <c r="A18" s="3">
        <v>1003</v>
      </c>
      <c r="B18" s="3">
        <v>1900</v>
      </c>
      <c r="C18" s="3" t="str">
        <f>VLOOKUP(B18,[2]products!$A$1:$C$16,2,FALSE)</f>
        <v>ESC8000 G3</v>
      </c>
      <c r="D18" s="3" t="str">
        <f>HLOOKUP(E18,[4]vendor!$F$1:$M$2,2,FALSE)</f>
        <v xml:space="preserve">Asus </v>
      </c>
      <c r="E18" s="3">
        <f>VLOOKUP(B18,[3]product_sold_vendor!$A$1:$B$16,2,FALSE)</f>
        <v>5300</v>
      </c>
      <c r="F18" s="3">
        <v>1902</v>
      </c>
      <c r="G18" s="3">
        <v>2</v>
      </c>
      <c r="H18" s="3">
        <f>VLOOKUP(A18,[1]order!$A$1:$K$8,3,FALSE)</f>
        <v>20</v>
      </c>
      <c r="I18" s="3" t="str">
        <f>VLOOKUP(A18,[1]order!$A$1:$K$8,4,FALSE)</f>
        <v>0.06</v>
      </c>
      <c r="J18" s="3" t="str">
        <f>VLOOKUP(A18,[1]order!$A$1:$K$8,5,FALSE)</f>
        <v>70.98</v>
      </c>
      <c r="K18" s="3">
        <f>VLOOKUP(A18,[1]order!$A$1:$K$8,6,FALSE)</f>
        <v>43385</v>
      </c>
      <c r="L18" s="3">
        <f>VLOOKUP(A18,[1]order!$A$1:$K$8,7,FALSE)</f>
        <v>43388</v>
      </c>
      <c r="M18" s="3" t="str">
        <f>VLOOKUP(A18,[1]order!$A$1:$K$8,8,FALSE)</f>
        <v xml:space="preserve">Irene Everly </v>
      </c>
      <c r="N18" s="3" t="str">
        <f>VLOOKUP(A18,[1]order!$A$1:$K$8,9,FALSE)</f>
        <v>1756 East Dr, Houston, TX 28562</v>
      </c>
      <c r="O18" s="3" t="str">
        <f>VLOOKUP(A18,[1]order!$A$1:$K$8,10,FALSE)</f>
        <v xml:space="preserve">KB63001 </v>
      </c>
      <c r="P18" s="3">
        <f>VLOOKUP(A18,[1]order!$A$1:$K$8,11,FALSE)</f>
        <v>0</v>
      </c>
    </row>
    <row r="19" spans="1:16" x14ac:dyDescent="0.3">
      <c r="A19" s="3">
        <v>1004</v>
      </c>
      <c r="B19" s="3">
        <v>2000</v>
      </c>
      <c r="C19" s="3" t="str">
        <f>VLOOKUP(B19,[2]products!$A$1:$C$16,2,FALSE)</f>
        <v>ESC8000 G4</v>
      </c>
      <c r="D19" s="3" t="str">
        <f>HLOOKUP(E19,[4]vendor!$F$1:$M$2,2,FALSE)</f>
        <v xml:space="preserve">Asus </v>
      </c>
      <c r="E19" s="3">
        <f>VLOOKUP(B19,[3]product_sold_vendor!$A$1:$B$16,2,FALSE)</f>
        <v>5300</v>
      </c>
      <c r="F19" s="3">
        <v>2001</v>
      </c>
      <c r="G19" s="3">
        <v>2</v>
      </c>
      <c r="H19" s="3">
        <f>VLOOKUP(A19,[1]order!$A$1:$K$8,3,FALSE)</f>
        <v>7</v>
      </c>
      <c r="I19" s="3" t="str">
        <f>VLOOKUP(A19,[1]order!$A$1:$K$8,4,FALSE)</f>
        <v>0.06</v>
      </c>
      <c r="J19" s="3" t="str">
        <f>VLOOKUP(A19,[1]order!$A$1:$K$8,5,FALSE)</f>
        <v>30.45</v>
      </c>
      <c r="K19" s="3">
        <f>VLOOKUP(A19,[1]order!$A$1:$K$8,6,FALSE)</f>
        <v>43389</v>
      </c>
      <c r="L19" s="3">
        <f>VLOOKUP(A19,[1]order!$A$1:$K$8,7,FALSE)</f>
        <v>43392</v>
      </c>
      <c r="M19" s="3" t="str">
        <f>VLOOKUP(A19,[1]order!$A$1:$K$8,8,FALSE)</f>
        <v>Rachel Rose</v>
      </c>
      <c r="N19" s="3" t="str">
        <f>VLOOKUP(A19,[1]order!$A$1:$K$8,9,FALSE)</f>
        <v xml:space="preserve">1465 River Dr, Boston, MA 43625 </v>
      </c>
      <c r="O19" s="3" t="str">
        <f>VLOOKUP(A19,[1]order!$A$1:$K$8,10,FALSE)</f>
        <v xml:space="preserve">IK64001 </v>
      </c>
      <c r="P19" s="3">
        <f>VLOOKUP(A19,[1]order!$A$1:$K$8,11,FALSE)</f>
        <v>1</v>
      </c>
    </row>
    <row r="20" spans="1:16" x14ac:dyDescent="0.3">
      <c r="A20" s="3">
        <v>1004</v>
      </c>
      <c r="B20" s="3">
        <v>2000</v>
      </c>
      <c r="C20" s="3" t="str">
        <f>VLOOKUP(B20,[2]products!$A$1:$C$16,2,FALSE)</f>
        <v>ESC8000 G4</v>
      </c>
      <c r="D20" s="3" t="str">
        <f>HLOOKUP(E20,[4]vendor!$F$1:$M$2,2,FALSE)</f>
        <v xml:space="preserve">Asus </v>
      </c>
      <c r="E20" s="3">
        <f>VLOOKUP(B20,[3]product_sold_vendor!$A$1:$B$16,2,FALSE)</f>
        <v>5300</v>
      </c>
      <c r="F20" s="3">
        <v>2002</v>
      </c>
      <c r="G20" s="3">
        <v>3</v>
      </c>
      <c r="H20" s="3">
        <f>VLOOKUP(A20,[1]order!$A$1:$K$8,3,FALSE)</f>
        <v>7</v>
      </c>
      <c r="I20" s="3" t="str">
        <f>VLOOKUP(A20,[1]order!$A$1:$K$8,4,FALSE)</f>
        <v>0.06</v>
      </c>
      <c r="J20" s="3" t="str">
        <f>VLOOKUP(A20,[1]order!$A$1:$K$8,5,FALSE)</f>
        <v>30.45</v>
      </c>
      <c r="K20" s="3">
        <f>VLOOKUP(A20,[1]order!$A$1:$K$8,6,FALSE)</f>
        <v>43389</v>
      </c>
      <c r="L20" s="3">
        <f>VLOOKUP(A20,[1]order!$A$1:$K$8,7,FALSE)</f>
        <v>43392</v>
      </c>
      <c r="M20" s="3" t="str">
        <f>VLOOKUP(A20,[1]order!$A$1:$K$8,8,FALSE)</f>
        <v>Rachel Rose</v>
      </c>
      <c r="N20" s="3" t="str">
        <f>VLOOKUP(A20,[1]order!$A$1:$K$8,9,FALSE)</f>
        <v xml:space="preserve">1465 River Dr, Boston, MA 43625 </v>
      </c>
      <c r="O20" s="3" t="str">
        <f>VLOOKUP(A20,[1]order!$A$1:$K$8,10,FALSE)</f>
        <v xml:space="preserve">IK64001 </v>
      </c>
      <c r="P20" s="3">
        <f>VLOOKUP(A20,[1]order!$A$1:$K$8,11,FALSE)</f>
        <v>1</v>
      </c>
    </row>
    <row r="21" spans="1:16" x14ac:dyDescent="0.3">
      <c r="A21" s="3">
        <v>1004</v>
      </c>
      <c r="B21" s="3">
        <v>2100</v>
      </c>
      <c r="C21" s="3" t="str">
        <f>VLOOKUP(B21,[2]products!$A$1:$C$16,2,FALSE)</f>
        <v>XPS 13 - 5080</v>
      </c>
      <c r="D21" s="3" t="str">
        <f>HLOOKUP(E21,[4]vendor!$F$1:$M$2,2,FALSE)</f>
        <v xml:space="preserve">Dell </v>
      </c>
      <c r="E21" s="3">
        <f>VLOOKUP(B21,[3]product_sold_vendor!$A$1:$B$16,2,FALSE)</f>
        <v>5400</v>
      </c>
      <c r="F21" s="3">
        <v>2101</v>
      </c>
      <c r="G21" s="3">
        <v>1</v>
      </c>
      <c r="H21" s="3">
        <f>VLOOKUP(A21,[1]order!$A$1:$K$8,3,FALSE)</f>
        <v>7</v>
      </c>
      <c r="I21" s="3" t="str">
        <f>VLOOKUP(A21,[1]order!$A$1:$K$8,4,FALSE)</f>
        <v>0.06</v>
      </c>
      <c r="J21" s="3" t="str">
        <f>VLOOKUP(A21,[1]order!$A$1:$K$8,5,FALSE)</f>
        <v>30.45</v>
      </c>
      <c r="K21" s="3">
        <f>VLOOKUP(A21,[1]order!$A$1:$K$8,6,FALSE)</f>
        <v>43389</v>
      </c>
      <c r="L21" s="3">
        <f>VLOOKUP(A21,[1]order!$A$1:$K$8,7,FALSE)</f>
        <v>43392</v>
      </c>
      <c r="M21" s="3" t="str">
        <f>VLOOKUP(A21,[1]order!$A$1:$K$8,8,FALSE)</f>
        <v>Rachel Rose</v>
      </c>
      <c r="N21" s="3" t="str">
        <f>VLOOKUP(A21,[1]order!$A$1:$K$8,9,FALSE)</f>
        <v xml:space="preserve">1465 River Dr, Boston, MA 43625 </v>
      </c>
      <c r="O21" s="3" t="str">
        <f>VLOOKUP(A21,[1]order!$A$1:$K$8,10,FALSE)</f>
        <v xml:space="preserve">IK64001 </v>
      </c>
      <c r="P21" s="3">
        <f>VLOOKUP(A21,[1]order!$A$1:$K$8,11,FALSE)</f>
        <v>1</v>
      </c>
    </row>
    <row r="22" spans="1:16" x14ac:dyDescent="0.3">
      <c r="A22" s="3">
        <v>1004</v>
      </c>
      <c r="B22" s="3">
        <v>2100</v>
      </c>
      <c r="C22" s="3" t="str">
        <f>VLOOKUP(B22,[2]products!$A$1:$C$16,2,FALSE)</f>
        <v>XPS 13 - 5080</v>
      </c>
      <c r="D22" s="3" t="str">
        <f>HLOOKUP(E22,[4]vendor!$F$1:$M$2,2,FALSE)</f>
        <v xml:space="preserve">Dell </v>
      </c>
      <c r="E22" s="3">
        <f>VLOOKUP(B22,[3]product_sold_vendor!$A$1:$B$16,2,FALSE)</f>
        <v>5400</v>
      </c>
      <c r="F22" s="3">
        <v>2102</v>
      </c>
      <c r="G22" s="3">
        <v>3</v>
      </c>
      <c r="H22" s="3">
        <f>VLOOKUP(A22,[1]order!$A$1:$K$8,3,FALSE)</f>
        <v>7</v>
      </c>
      <c r="I22" s="3" t="str">
        <f>VLOOKUP(A22,[1]order!$A$1:$K$8,4,FALSE)</f>
        <v>0.06</v>
      </c>
      <c r="J22" s="3" t="str">
        <f>VLOOKUP(A22,[1]order!$A$1:$K$8,5,FALSE)</f>
        <v>30.45</v>
      </c>
      <c r="K22" s="3">
        <f>VLOOKUP(A22,[1]order!$A$1:$K$8,6,FALSE)</f>
        <v>43389</v>
      </c>
      <c r="L22" s="3">
        <f>VLOOKUP(A22,[1]order!$A$1:$K$8,7,FALSE)</f>
        <v>43392</v>
      </c>
      <c r="M22" s="3" t="str">
        <f>VLOOKUP(A22,[1]order!$A$1:$K$8,8,FALSE)</f>
        <v>Rachel Rose</v>
      </c>
      <c r="N22" s="3" t="str">
        <f>VLOOKUP(A22,[1]order!$A$1:$K$8,9,FALSE)</f>
        <v xml:space="preserve">1465 River Dr, Boston, MA 43625 </v>
      </c>
      <c r="O22" s="3" t="str">
        <f>VLOOKUP(A22,[1]order!$A$1:$K$8,10,FALSE)</f>
        <v xml:space="preserve">IK64001 </v>
      </c>
      <c r="P22" s="3">
        <f>VLOOKUP(A22,[1]order!$A$1:$K$8,11,FALSE)</f>
        <v>1</v>
      </c>
    </row>
    <row r="23" spans="1:16" x14ac:dyDescent="0.3">
      <c r="A23" s="3">
        <v>1004</v>
      </c>
      <c r="B23" s="3">
        <v>2200</v>
      </c>
      <c r="C23" s="3" t="str">
        <f>VLOOKUP(B23,[2]products!$A$1:$C$16,2,FALSE)</f>
        <v>XPS 15 - 5070</v>
      </c>
      <c r="D23" s="3" t="str">
        <f>HLOOKUP(E23,[4]vendor!$F$1:$M$2,2,FALSE)</f>
        <v xml:space="preserve">Dell </v>
      </c>
      <c r="E23" s="3">
        <f>VLOOKUP(B23,[3]product_sold_vendor!$A$1:$B$16,2,FALSE)</f>
        <v>5400</v>
      </c>
      <c r="F23" s="3">
        <v>2201</v>
      </c>
      <c r="G23" s="3">
        <v>2</v>
      </c>
      <c r="H23" s="3">
        <f>VLOOKUP(A23,[1]order!$A$1:$K$8,3,FALSE)</f>
        <v>7</v>
      </c>
      <c r="I23" s="3" t="str">
        <f>VLOOKUP(A23,[1]order!$A$1:$K$8,4,FALSE)</f>
        <v>0.06</v>
      </c>
      <c r="J23" s="3" t="str">
        <f>VLOOKUP(A23,[1]order!$A$1:$K$8,5,FALSE)</f>
        <v>30.45</v>
      </c>
      <c r="K23" s="3">
        <f>VLOOKUP(A23,[1]order!$A$1:$K$8,6,FALSE)</f>
        <v>43389</v>
      </c>
      <c r="L23" s="3">
        <f>VLOOKUP(A23,[1]order!$A$1:$K$8,7,FALSE)</f>
        <v>43392</v>
      </c>
      <c r="M23" s="3" t="str">
        <f>VLOOKUP(A23,[1]order!$A$1:$K$8,8,FALSE)</f>
        <v>Rachel Rose</v>
      </c>
      <c r="N23" s="3" t="str">
        <f>VLOOKUP(A23,[1]order!$A$1:$K$8,9,FALSE)</f>
        <v xml:space="preserve">1465 River Dr, Boston, MA 43625 </v>
      </c>
      <c r="O23" s="3" t="str">
        <f>VLOOKUP(A23,[1]order!$A$1:$K$8,10,FALSE)</f>
        <v xml:space="preserve">IK64001 </v>
      </c>
      <c r="P23" s="3">
        <f>VLOOKUP(A23,[1]order!$A$1:$K$8,11,FALSE)</f>
        <v>1</v>
      </c>
    </row>
    <row r="24" spans="1:16" x14ac:dyDescent="0.3">
      <c r="A24" s="3">
        <v>1004</v>
      </c>
      <c r="B24" s="3">
        <v>2200</v>
      </c>
      <c r="C24" s="3" t="str">
        <f>VLOOKUP(B24,[2]products!$A$1:$C$16,2,FALSE)</f>
        <v>XPS 15 - 5070</v>
      </c>
      <c r="D24" s="3" t="str">
        <f>HLOOKUP(E24,[4]vendor!$F$1:$M$2,2,FALSE)</f>
        <v xml:space="preserve">Dell </v>
      </c>
      <c r="E24" s="3">
        <f>VLOOKUP(B24,[3]product_sold_vendor!$A$1:$B$16,2,FALSE)</f>
        <v>5400</v>
      </c>
      <c r="F24" s="3">
        <v>2202</v>
      </c>
      <c r="G24" s="3">
        <v>3</v>
      </c>
      <c r="H24" s="3">
        <f>VLOOKUP(A24,[1]order!$A$1:$K$8,3,FALSE)</f>
        <v>7</v>
      </c>
      <c r="I24" s="3" t="str">
        <f>VLOOKUP(A24,[1]order!$A$1:$K$8,4,FALSE)</f>
        <v>0.06</v>
      </c>
      <c r="J24" s="3" t="str">
        <f>VLOOKUP(A24,[1]order!$A$1:$K$8,5,FALSE)</f>
        <v>30.45</v>
      </c>
      <c r="K24" s="3">
        <f>VLOOKUP(A24,[1]order!$A$1:$K$8,6,FALSE)</f>
        <v>43389</v>
      </c>
      <c r="L24" s="3">
        <f>VLOOKUP(A24,[1]order!$A$1:$K$8,7,FALSE)</f>
        <v>43392</v>
      </c>
      <c r="M24" s="3" t="str">
        <f>VLOOKUP(A24,[1]order!$A$1:$K$8,8,FALSE)</f>
        <v>Rachel Rose</v>
      </c>
      <c r="N24" s="3" t="str">
        <f>VLOOKUP(A24,[1]order!$A$1:$K$8,9,FALSE)</f>
        <v xml:space="preserve">1465 River Dr, Boston, MA 43625 </v>
      </c>
      <c r="O24" s="3" t="str">
        <f>VLOOKUP(A24,[1]order!$A$1:$K$8,10,FALSE)</f>
        <v xml:space="preserve">IK64001 </v>
      </c>
      <c r="P24" s="3">
        <f>VLOOKUP(A24,[1]order!$A$1:$K$8,11,FALSE)</f>
        <v>1</v>
      </c>
    </row>
    <row r="25" spans="1:16" x14ac:dyDescent="0.3">
      <c r="A25" s="3">
        <v>1005</v>
      </c>
      <c r="B25" s="3">
        <v>2300</v>
      </c>
      <c r="C25" s="3" t="str">
        <f>VLOOKUP(B25,[2]products!$A$1:$C$16,2,FALSE)</f>
        <v>Monoprice Ultra Slim Series High Speed HDMI Cable</v>
      </c>
      <c r="D25" s="3" t="str">
        <f>HLOOKUP(E25,[4]vendor!$F$1:$M$2,2,FALSE)</f>
        <v xml:space="preserve">Monoprice </v>
      </c>
      <c r="E25" s="3">
        <f>VLOOKUP(B25,[3]product_sold_vendor!$A$1:$B$16,2,FALSE)</f>
        <v>5500</v>
      </c>
      <c r="F25" s="3">
        <v>2301</v>
      </c>
      <c r="G25" s="3">
        <v>1</v>
      </c>
      <c r="H25" s="3">
        <f>VLOOKUP(A25,[1]order!$A$1:$K$8,3,FALSE)</f>
        <v>8</v>
      </c>
      <c r="I25" s="3" t="str">
        <f>VLOOKUP(A25,[1]order!$A$1:$K$8,4,FALSE)</f>
        <v>0.06</v>
      </c>
      <c r="J25" s="3" t="str">
        <f>VLOOKUP(A25,[1]order!$A$1:$K$8,5,FALSE)</f>
        <v>100.2</v>
      </c>
      <c r="K25" s="3">
        <f>VLOOKUP(A25,[1]order!$A$1:$K$8,6,FALSE)</f>
        <v>43386</v>
      </c>
      <c r="L25" s="3">
        <f>VLOOKUP(A25,[1]order!$A$1:$K$8,7,FALSE)</f>
        <v>43389</v>
      </c>
      <c r="M25" s="3" t="str">
        <f>VLOOKUP(A25,[1]order!$A$1:$K$8,8,FALSE)</f>
        <v>Sophie Sutton</v>
      </c>
      <c r="N25" s="3" t="str">
        <f>VLOOKUP(A25,[1]order!$A$1:$K$8,9,FALSE)</f>
        <v>1896 West Dr, Portland, OR 65842</v>
      </c>
      <c r="O25" s="3" t="str">
        <f>VLOOKUP(A25,[1]order!$A$1:$K$8,10,FALSE)</f>
        <v xml:space="preserve">OP65001 </v>
      </c>
      <c r="P25" s="3">
        <f>VLOOKUP(A25,[1]order!$A$1:$K$8,11,FALSE)</f>
        <v>0</v>
      </c>
    </row>
    <row r="26" spans="1:16" x14ac:dyDescent="0.3">
      <c r="A26" s="3">
        <v>1005</v>
      </c>
      <c r="B26" s="3">
        <v>2300</v>
      </c>
      <c r="C26" s="3" t="str">
        <f>VLOOKUP(B26,[2]products!$A$1:$C$16,2,FALSE)</f>
        <v>Monoprice Ultra Slim Series High Speed HDMI Cable</v>
      </c>
      <c r="D26" s="3" t="str">
        <f>HLOOKUP(E26,[4]vendor!$F$1:$M$2,2,FALSE)</f>
        <v xml:space="preserve">Monoprice </v>
      </c>
      <c r="E26" s="3">
        <f>VLOOKUP(B26,[3]product_sold_vendor!$A$1:$B$16,2,FALSE)</f>
        <v>5500</v>
      </c>
      <c r="F26" s="3">
        <v>2302</v>
      </c>
      <c r="G26" s="3">
        <v>1</v>
      </c>
      <c r="H26" s="3">
        <f>VLOOKUP(A26,[1]order!$A$1:$K$8,3,FALSE)</f>
        <v>8</v>
      </c>
      <c r="I26" s="3" t="str">
        <f>VLOOKUP(A26,[1]order!$A$1:$K$8,4,FALSE)</f>
        <v>0.06</v>
      </c>
      <c r="J26" s="3" t="str">
        <f>VLOOKUP(A26,[1]order!$A$1:$K$8,5,FALSE)</f>
        <v>100.2</v>
      </c>
      <c r="K26" s="3">
        <f>VLOOKUP(A26,[1]order!$A$1:$K$8,6,FALSE)</f>
        <v>43386</v>
      </c>
      <c r="L26" s="3">
        <f>VLOOKUP(A26,[1]order!$A$1:$K$8,7,FALSE)</f>
        <v>43389</v>
      </c>
      <c r="M26" s="3" t="str">
        <f>VLOOKUP(A26,[1]order!$A$1:$K$8,8,FALSE)</f>
        <v>Sophie Sutton</v>
      </c>
      <c r="N26" s="3" t="str">
        <f>VLOOKUP(A26,[1]order!$A$1:$K$8,9,FALSE)</f>
        <v>1896 West Dr, Portland, OR 65842</v>
      </c>
      <c r="O26" s="3" t="str">
        <f>VLOOKUP(A26,[1]order!$A$1:$K$8,10,FALSE)</f>
        <v xml:space="preserve">OP65001 </v>
      </c>
      <c r="P26" s="3">
        <f>VLOOKUP(A26,[1]order!$A$1:$K$8,11,FALSE)</f>
        <v>0</v>
      </c>
    </row>
    <row r="27" spans="1:16" x14ac:dyDescent="0.3">
      <c r="A27" s="3">
        <v>1005</v>
      </c>
      <c r="B27" s="3">
        <v>2400</v>
      </c>
      <c r="C27" s="3" t="str">
        <f>VLOOKUP(B27,[2]products!$A$1:$C$16,2,FALSE)</f>
        <v>Monoprice Ultra Slim Series High Speed HDMI Cable - 4K</v>
      </c>
      <c r="D27" s="3" t="str">
        <f>HLOOKUP(E27,[4]vendor!$F$1:$M$2,2,FALSE)</f>
        <v xml:space="preserve">Monoprice </v>
      </c>
      <c r="E27" s="3">
        <f>VLOOKUP(B27,[3]product_sold_vendor!$A$1:$B$16,2,FALSE)</f>
        <v>5500</v>
      </c>
      <c r="F27" s="3">
        <v>2401</v>
      </c>
      <c r="G27" s="3">
        <v>3</v>
      </c>
      <c r="H27" s="3">
        <f>VLOOKUP(A27,[1]order!$A$1:$K$8,3,FALSE)</f>
        <v>8</v>
      </c>
      <c r="I27" s="3" t="str">
        <f>VLOOKUP(A27,[1]order!$A$1:$K$8,4,FALSE)</f>
        <v>0.06</v>
      </c>
      <c r="J27" s="3" t="str">
        <f>VLOOKUP(A27,[1]order!$A$1:$K$8,5,FALSE)</f>
        <v>100.2</v>
      </c>
      <c r="K27" s="3">
        <f>VLOOKUP(A27,[1]order!$A$1:$K$8,6,FALSE)</f>
        <v>43386</v>
      </c>
      <c r="L27" s="3">
        <f>VLOOKUP(A27,[1]order!$A$1:$K$8,7,FALSE)</f>
        <v>43389</v>
      </c>
      <c r="M27" s="3" t="str">
        <f>VLOOKUP(A27,[1]order!$A$1:$K$8,8,FALSE)</f>
        <v>Sophie Sutton</v>
      </c>
      <c r="N27" s="3" t="str">
        <f>VLOOKUP(A27,[1]order!$A$1:$K$8,9,FALSE)</f>
        <v>1896 West Dr, Portland, OR 65842</v>
      </c>
      <c r="O27" s="3" t="str">
        <f>VLOOKUP(A27,[1]order!$A$1:$K$8,10,FALSE)</f>
        <v xml:space="preserve">OP65001 </v>
      </c>
      <c r="P27" s="3">
        <f>VLOOKUP(A27,[1]order!$A$1:$K$8,11,FALSE)</f>
        <v>0</v>
      </c>
    </row>
    <row r="28" spans="1:16" x14ac:dyDescent="0.3">
      <c r="A28" s="3">
        <v>1006</v>
      </c>
      <c r="B28" s="3">
        <v>2400</v>
      </c>
      <c r="C28" s="3" t="str">
        <f>VLOOKUP(B28,[2]products!$A$1:$C$16,2,FALSE)</f>
        <v>Monoprice Ultra Slim Series High Speed HDMI Cable - 4K</v>
      </c>
      <c r="D28" s="3" t="str">
        <f>HLOOKUP(E28,[4]vendor!$F$1:$M$2,2,FALSE)</f>
        <v xml:space="preserve">Monoprice </v>
      </c>
      <c r="E28" s="3">
        <f>VLOOKUP(B28,[3]product_sold_vendor!$A$1:$B$16,2,FALSE)</f>
        <v>5500</v>
      </c>
      <c r="F28" s="3">
        <v>2402</v>
      </c>
      <c r="G28" s="3">
        <v>2</v>
      </c>
      <c r="H28" s="3">
        <f>VLOOKUP(A28,[1]order!$A$1:$K$8,3,FALSE)</f>
        <v>5</v>
      </c>
      <c r="I28" s="3" t="str">
        <f>VLOOKUP(A28,[1]order!$A$1:$K$8,4,FALSE)</f>
        <v>0.10</v>
      </c>
      <c r="J28" s="3" t="str">
        <f>VLOOKUP(A28,[1]order!$A$1:$K$8,5,FALSE)</f>
        <v>58.52</v>
      </c>
      <c r="K28" s="3">
        <f>VLOOKUP(A28,[1]order!$A$1:$K$8,6,FALSE)</f>
        <v>43394</v>
      </c>
      <c r="L28" s="3">
        <f>VLOOKUP(A28,[1]order!$A$1:$K$8,7,FALSE)</f>
        <v>43397</v>
      </c>
      <c r="M28" s="3" t="str">
        <f>VLOOKUP(A28,[1]order!$A$1:$K$8,8,FALSE)</f>
        <v>Wendy West</v>
      </c>
      <c r="N28" s="3" t="str">
        <f>VLOOKUP(A28,[1]order!$A$1:$K$8,9,FALSE)</f>
        <v>1252 Vine St, Chicago, IL 73215</v>
      </c>
      <c r="O28" s="3" t="str">
        <f>VLOOKUP(A28,[1]order!$A$1:$K$8,10,FALSE)</f>
        <v xml:space="preserve">XH66001 </v>
      </c>
      <c r="P28" s="3">
        <f>VLOOKUP(A28,[1]order!$A$1:$K$8,11,FALSE)</f>
        <v>1</v>
      </c>
    </row>
    <row r="29" spans="1:16" x14ac:dyDescent="0.3">
      <c r="A29" s="3">
        <v>1006</v>
      </c>
      <c r="B29" s="3">
        <v>2500</v>
      </c>
      <c r="C29" s="3" t="str">
        <f>VLOOKUP(B29,[2]products!$A$1:$C$16,2,FALSE)</f>
        <v>Avantree HT3189 Wireless Headphones</v>
      </c>
      <c r="D29" s="3" t="str">
        <f>HLOOKUP(E29,[4]vendor!$F$1:$M$2,2,FALSE)</f>
        <v xml:space="preserve">Sony </v>
      </c>
      <c r="E29" s="3">
        <f>VLOOKUP(B29,[3]product_sold_vendor!$A$1:$B$16,2,FALSE)</f>
        <v>5600</v>
      </c>
      <c r="F29" s="3">
        <v>2501</v>
      </c>
      <c r="G29" s="3">
        <v>3</v>
      </c>
      <c r="H29" s="3">
        <f>VLOOKUP(A29,[1]order!$A$1:$K$8,3,FALSE)</f>
        <v>5</v>
      </c>
      <c r="I29" s="3" t="str">
        <f>VLOOKUP(A29,[1]order!$A$1:$K$8,4,FALSE)</f>
        <v>0.10</v>
      </c>
      <c r="J29" s="3" t="str">
        <f>VLOOKUP(A29,[1]order!$A$1:$K$8,5,FALSE)</f>
        <v>58.52</v>
      </c>
      <c r="K29" s="3">
        <f>VLOOKUP(A29,[1]order!$A$1:$K$8,6,FALSE)</f>
        <v>43394</v>
      </c>
      <c r="L29" s="3">
        <f>VLOOKUP(A29,[1]order!$A$1:$K$8,7,FALSE)</f>
        <v>43397</v>
      </c>
      <c r="M29" s="3" t="str">
        <f>VLOOKUP(A29,[1]order!$A$1:$K$8,8,FALSE)</f>
        <v>Wendy West</v>
      </c>
      <c r="N29" s="3" t="str">
        <f>VLOOKUP(A29,[1]order!$A$1:$K$8,9,FALSE)</f>
        <v>1252 Vine St, Chicago, IL 73215</v>
      </c>
      <c r="O29" s="3" t="str">
        <f>VLOOKUP(A29,[1]order!$A$1:$K$8,10,FALSE)</f>
        <v xml:space="preserve">XH66001 </v>
      </c>
      <c r="P29" s="3">
        <f>VLOOKUP(A29,[1]order!$A$1:$K$8,11,FALSE)</f>
        <v>1</v>
      </c>
    </row>
    <row r="30" spans="1:16" x14ac:dyDescent="0.3">
      <c r="A30" s="3">
        <v>1006</v>
      </c>
      <c r="B30" s="3">
        <v>2500</v>
      </c>
      <c r="C30" s="3" t="str">
        <f>VLOOKUP(B30,[2]products!$A$1:$C$16,2,FALSE)</f>
        <v>Avantree HT3189 Wireless Headphones</v>
      </c>
      <c r="D30" s="3" t="str">
        <f>HLOOKUP(E30,[4]vendor!$F$1:$M$2,2,FALSE)</f>
        <v xml:space="preserve">Sony </v>
      </c>
      <c r="E30" s="3">
        <f>VLOOKUP(B30,[3]product_sold_vendor!$A$1:$B$16,2,FALSE)</f>
        <v>5600</v>
      </c>
      <c r="F30" s="3">
        <v>2502</v>
      </c>
      <c r="G30" s="3">
        <v>1</v>
      </c>
      <c r="H30" s="3">
        <f>VLOOKUP(A30,[1]order!$A$1:$K$8,3,FALSE)</f>
        <v>5</v>
      </c>
      <c r="I30" s="3" t="str">
        <f>VLOOKUP(A30,[1]order!$A$1:$K$8,4,FALSE)</f>
        <v>0.10</v>
      </c>
      <c r="J30" s="3" t="str">
        <f>VLOOKUP(A30,[1]order!$A$1:$K$8,5,FALSE)</f>
        <v>58.52</v>
      </c>
      <c r="K30" s="3">
        <f>VLOOKUP(A30,[1]order!$A$1:$K$8,6,FALSE)</f>
        <v>43394</v>
      </c>
      <c r="L30" s="3">
        <f>VLOOKUP(A30,[1]order!$A$1:$K$8,7,FALSE)</f>
        <v>43397</v>
      </c>
      <c r="M30" s="3" t="str">
        <f>VLOOKUP(A30,[1]order!$A$1:$K$8,8,FALSE)</f>
        <v>Wendy West</v>
      </c>
      <c r="N30" s="3" t="str">
        <f>VLOOKUP(A30,[1]order!$A$1:$K$8,9,FALSE)</f>
        <v>1252 Vine St, Chicago, IL 73215</v>
      </c>
      <c r="O30" s="3" t="str">
        <f>VLOOKUP(A30,[1]order!$A$1:$K$8,10,FALSE)</f>
        <v xml:space="preserve">XH66001 </v>
      </c>
      <c r="P30" s="3">
        <f>VLOOKUP(A30,[1]order!$A$1:$K$8,11,FALSE)</f>
        <v>1</v>
      </c>
    </row>
    <row r="31" spans="1:16" x14ac:dyDescent="0.3">
      <c r="A31" s="3">
        <v>1006</v>
      </c>
      <c r="B31" s="3">
        <v>2600</v>
      </c>
      <c r="C31" s="3" t="str">
        <f>VLOOKUP(B31,[2]products!$A$1:$C$16,2,FALSE)</f>
        <v>COWIN E7 PRO</v>
      </c>
      <c r="D31" s="3" t="str">
        <f>HLOOKUP(E31,[4]vendor!$F$1:$M$2,2,FALSE)</f>
        <v xml:space="preserve">Sony </v>
      </c>
      <c r="E31" s="3">
        <f>VLOOKUP(B31,[3]product_sold_vendor!$A$1:$B$16,2,FALSE)</f>
        <v>5600</v>
      </c>
      <c r="F31" s="3">
        <v>2601</v>
      </c>
      <c r="G31" s="3">
        <v>2</v>
      </c>
      <c r="H31" s="3">
        <f>VLOOKUP(A31,[1]order!$A$1:$K$8,3,FALSE)</f>
        <v>5</v>
      </c>
      <c r="I31" s="3" t="str">
        <f>VLOOKUP(A31,[1]order!$A$1:$K$8,4,FALSE)</f>
        <v>0.10</v>
      </c>
      <c r="J31" s="3" t="str">
        <f>VLOOKUP(A31,[1]order!$A$1:$K$8,5,FALSE)</f>
        <v>58.52</v>
      </c>
      <c r="K31" s="3">
        <f>VLOOKUP(A31,[1]order!$A$1:$K$8,6,FALSE)</f>
        <v>43394</v>
      </c>
      <c r="L31" s="3">
        <f>VLOOKUP(A31,[1]order!$A$1:$K$8,7,FALSE)</f>
        <v>43397</v>
      </c>
      <c r="M31" s="3" t="str">
        <f>VLOOKUP(A31,[1]order!$A$1:$K$8,8,FALSE)</f>
        <v>Wendy West</v>
      </c>
      <c r="N31" s="3" t="str">
        <f>VLOOKUP(A31,[1]order!$A$1:$K$8,9,FALSE)</f>
        <v>1252 Vine St, Chicago, IL 73215</v>
      </c>
      <c r="O31" s="3" t="str">
        <f>VLOOKUP(A31,[1]order!$A$1:$K$8,10,FALSE)</f>
        <v xml:space="preserve">XH66001 </v>
      </c>
      <c r="P31" s="3">
        <f>VLOOKUP(A31,[1]order!$A$1:$K$8,11,FALSE)</f>
        <v>1</v>
      </c>
    </row>
    <row r="32" spans="1:16" x14ac:dyDescent="0.3">
      <c r="A32" s="3">
        <v>1006</v>
      </c>
      <c r="B32" s="3">
        <v>2600</v>
      </c>
      <c r="C32" s="3" t="str">
        <f>VLOOKUP(B32,[2]products!$A$1:$C$16,2,FALSE)</f>
        <v>COWIN E7 PRO</v>
      </c>
      <c r="D32" s="3" t="str">
        <f>HLOOKUP(E32,[4]vendor!$F$1:$M$2,2,FALSE)</f>
        <v xml:space="preserve">Sony </v>
      </c>
      <c r="E32" s="3">
        <f>VLOOKUP(B32,[3]product_sold_vendor!$A$1:$B$16,2,FALSE)</f>
        <v>5600</v>
      </c>
      <c r="F32" s="3">
        <v>2602</v>
      </c>
      <c r="G32" s="3">
        <v>1</v>
      </c>
      <c r="H32" s="3">
        <f>VLOOKUP(A32,[1]order!$A$1:$K$8,3,FALSE)</f>
        <v>5</v>
      </c>
      <c r="I32" s="3" t="str">
        <f>VLOOKUP(A32,[1]order!$A$1:$K$8,4,FALSE)</f>
        <v>0.10</v>
      </c>
      <c r="J32" s="3" t="str">
        <f>VLOOKUP(A32,[1]order!$A$1:$K$8,5,FALSE)</f>
        <v>58.52</v>
      </c>
      <c r="K32" s="3">
        <f>VLOOKUP(A32,[1]order!$A$1:$K$8,6,FALSE)</f>
        <v>43394</v>
      </c>
      <c r="L32" s="3">
        <f>VLOOKUP(A32,[1]order!$A$1:$K$8,7,FALSE)</f>
        <v>43397</v>
      </c>
      <c r="M32" s="3" t="str">
        <f>VLOOKUP(A32,[1]order!$A$1:$K$8,8,FALSE)</f>
        <v>Wendy West</v>
      </c>
      <c r="N32" s="3" t="str">
        <f>VLOOKUP(A32,[1]order!$A$1:$K$8,9,FALSE)</f>
        <v>1252 Vine St, Chicago, IL 73215</v>
      </c>
      <c r="O32" s="3" t="str">
        <f>VLOOKUP(A32,[1]order!$A$1:$K$8,10,FALSE)</f>
        <v xml:space="preserve">XH66001 </v>
      </c>
      <c r="P32" s="3">
        <f>VLOOKUP(A32,[1]order!$A$1:$K$8,11,FALSE)</f>
        <v>1</v>
      </c>
    </row>
    <row r="33" spans="1:3" x14ac:dyDescent="0.3">
      <c r="A33" s="11"/>
      <c r="B33" s="11"/>
      <c r="C33" s="11"/>
    </row>
    <row r="34" spans="1:3" x14ac:dyDescent="0.3">
      <c r="A34" s="10"/>
      <c r="B34" s="10"/>
      <c r="C34" s="10"/>
    </row>
    <row r="35" spans="1:3" x14ac:dyDescent="0.3">
      <c r="A35" s="10"/>
      <c r="B35" s="10"/>
      <c r="C35" s="10"/>
    </row>
    <row r="36" spans="1:3" x14ac:dyDescent="0.3">
      <c r="A36" s="10"/>
      <c r="B36" s="10"/>
      <c r="C36" s="10"/>
    </row>
    <row r="37" spans="1:3" x14ac:dyDescent="0.3">
      <c r="A37" s="10"/>
      <c r="B37" s="10"/>
      <c r="C37" s="10"/>
    </row>
    <row r="38" spans="1:3" x14ac:dyDescent="0.3">
      <c r="A38" s="10"/>
      <c r="B38" s="10"/>
      <c r="C38" s="10"/>
    </row>
    <row r="39" spans="1:3" x14ac:dyDescent="0.3">
      <c r="A39" s="10"/>
      <c r="B39" s="10"/>
      <c r="C39" s="10"/>
    </row>
    <row r="40" spans="1:3" x14ac:dyDescent="0.3">
      <c r="A40" s="10"/>
      <c r="B40" s="10"/>
      <c r="C40" s="10"/>
    </row>
    <row r="41" spans="1:3" x14ac:dyDescent="0.3">
      <c r="A41" s="10"/>
      <c r="B41" s="10"/>
      <c r="C41" s="10"/>
    </row>
    <row r="42" spans="1:3" x14ac:dyDescent="0.3">
      <c r="A42" s="10"/>
      <c r="B42" s="10"/>
      <c r="C42" s="10"/>
    </row>
    <row r="43" spans="1:3" x14ac:dyDescent="0.3">
      <c r="A43" s="10"/>
      <c r="B43" s="10"/>
      <c r="C43" s="10"/>
    </row>
    <row r="44" spans="1:3" x14ac:dyDescent="0.3">
      <c r="A44" s="10"/>
      <c r="B44" s="10"/>
      <c r="C44" s="10"/>
    </row>
    <row r="45" spans="1:3" x14ac:dyDescent="0.3">
      <c r="A45" s="10"/>
      <c r="B45" s="10"/>
      <c r="C45" s="10"/>
    </row>
    <row r="46" spans="1:3" x14ac:dyDescent="0.3">
      <c r="A46" s="10"/>
      <c r="B46" s="10"/>
      <c r="C46" s="10"/>
    </row>
    <row r="47" spans="1:3" x14ac:dyDescent="0.3">
      <c r="A47" s="10"/>
      <c r="B47" s="10"/>
      <c r="C47" s="10"/>
    </row>
    <row r="48" spans="1:3" x14ac:dyDescent="0.3">
      <c r="A48" s="10"/>
      <c r="B48" s="10"/>
      <c r="C4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2022-07-08T19:59:49Z</dcterms:created>
  <dcterms:modified xsi:type="dcterms:W3CDTF">2022-07-08T20:52:03Z</dcterms:modified>
</cp:coreProperties>
</file>