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7.xml" ContentType="application/vnd.openxmlformats-officedocument.drawing+xml"/>
  <Override PartName="/xl/comments2.xml" ContentType="application/vnd.openxmlformats-officedocument.spreadsheetml.comments+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style24.xml" ContentType="application/vnd.ms-office.chartstyle+xml"/>
  <Override PartName="/xl/charts/colors24.xml" ContentType="application/vnd.ms-office.chartcolorstyle+xml"/>
  <Override PartName="/xl/charts/chart28.xml" ContentType="application/vnd.openxmlformats-officedocument.drawingml.chart+xml"/>
  <Override PartName="/xl/charts/style25.xml" ContentType="application/vnd.ms-office.chartstyle+xml"/>
  <Override PartName="/xl/charts/colors25.xml" ContentType="application/vnd.ms-office.chartcolorstyle+xml"/>
  <Override PartName="/xl/charts/chart29.xml" ContentType="application/vnd.openxmlformats-officedocument.drawingml.chart+xml"/>
  <Override PartName="/xl/charts/style26.xml" ContentType="application/vnd.ms-office.chartstyle+xml"/>
  <Override PartName="/xl/charts/colors26.xml" ContentType="application/vnd.ms-office.chartcolorstyle+xml"/>
  <Override PartName="/xl/charts/chart30.xml" ContentType="application/vnd.openxmlformats-officedocument.drawingml.chart+xml"/>
  <Override PartName="/xl/charts/style27.xml" ContentType="application/vnd.ms-office.chartstyle+xml"/>
  <Override PartName="/xl/charts/colors27.xml" ContentType="application/vnd.ms-office.chartcolorstyle+xml"/>
  <Override PartName="/xl/charts/chart31.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8.xml" ContentType="application/vnd.openxmlformats-officedocument.drawing+xml"/>
  <Override PartName="/xl/charts/chart32.xml" ContentType="application/vnd.openxmlformats-officedocument.drawingml.chart+xml"/>
  <Override PartName="/xl/charts/style29.xml" ContentType="application/vnd.ms-office.chartstyle+xml"/>
  <Override PartName="/xl/charts/colors29.xml" ContentType="application/vnd.ms-office.chartcolorstyle+xml"/>
  <Override PartName="/xl/charts/chart33.xml" ContentType="application/vnd.openxmlformats-officedocument.drawingml.chart+xml"/>
  <Override PartName="/xl/charts/style30.xml" ContentType="application/vnd.ms-office.chartstyle+xml"/>
  <Override PartName="/xl/charts/colors30.xml" ContentType="application/vnd.ms-office.chartcolorstyle+xml"/>
  <Override PartName="/xl/charts/chart34.xml" ContentType="application/vnd.openxmlformats-officedocument.drawingml.chart+xml"/>
  <Override PartName="/xl/charts/style31.xml" ContentType="application/vnd.ms-office.chartstyle+xml"/>
  <Override PartName="/xl/charts/colors31.xml" ContentType="application/vnd.ms-office.chartcolorstyle+xml"/>
  <Override PartName="/xl/charts/chart35.xml" ContentType="application/vnd.openxmlformats-officedocument.drawingml.chart+xml"/>
  <Override PartName="/xl/charts/style32.xml" ContentType="application/vnd.ms-office.chartstyle+xml"/>
  <Override PartName="/xl/charts/colors32.xml" ContentType="application/vnd.ms-office.chartcolorstyle+xml"/>
  <Override PartName="/xl/charts/chart36.xml" ContentType="application/vnd.openxmlformats-officedocument.drawingml.chart+xml"/>
  <Override PartName="/xl/charts/style33.xml" ContentType="application/vnd.ms-office.chartstyle+xml"/>
  <Override PartName="/xl/charts/colors33.xml" ContentType="application/vnd.ms-office.chartcolorstyle+xml"/>
  <Override PartName="/xl/charts/chart37.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9.xml" ContentType="application/vnd.openxmlformats-officedocument.drawing+xml"/>
  <Override PartName="/xl/comments3.xml" ContentType="application/vnd.openxmlformats-officedocument.spreadsheetml.comments+xml"/>
  <Override PartName="/xl/drawings/drawing10.xml" ContentType="application/vnd.openxmlformats-officedocument.drawing+xml"/>
  <Override PartName="/xl/comments4.xml" ContentType="application/vnd.openxmlformats-officedocument.spreadsheetml.comments+xml"/>
  <Override PartName="/xl/drawings/drawing11.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yman\Box Sync\USU\Thesis\GAMS\GAMSCode\"/>
    </mc:Choice>
  </mc:AlternateContent>
  <bookViews>
    <workbookView xWindow="0" yWindow="0" windowWidth="2400" windowHeight="0" tabRatio="893" firstSheet="29" activeTab="30"/>
  </bookViews>
  <sheets>
    <sheet name="Intro" sheetId="1" r:id="rId1"/>
    <sheet name="Copyright &amp; License" sheetId="122" r:id="rId2"/>
    <sheet name="BearRiverNetwork" sheetId="123" r:id="rId3"/>
    <sheet name="SubInd" sheetId="2" r:id="rId4"/>
    <sheet name="FishSpp" sheetId="22" r:id="rId5"/>
    <sheet name="VegSpp" sheetId="23" r:id="rId6"/>
    <sheet name="Month" sheetId="24" r:id="rId7"/>
    <sheet name="Nodes" sheetId="10" r:id="rId8"/>
    <sheet name="NodesNotDemand" sheetId="109" r:id="rId9"/>
    <sheet name="NodeNotHeadwater" sheetId="121" r:id="rId10"/>
    <sheet name="MassBalanceNodes" sheetId="152" r:id="rId11"/>
    <sheet name="Reservoirs" sheetId="25" r:id="rId12"/>
    <sheet name="Wetlands" sheetId="26" r:id="rId13"/>
    <sheet name="Demand" sheetId="27" r:id="rId14"/>
    <sheet name="R_indx" sheetId="55" r:id="rId15"/>
    <sheet name="sf_indx" sheetId="57" r:id="rId16"/>
    <sheet name="wf_indx" sheetId="58" r:id="rId17"/>
    <sheet name="wsi_indx" sheetId="59" r:id="rId18"/>
    <sheet name="Connect" sheetId="11" r:id="rId19"/>
    <sheet name="EnvSite" sheetId="28" r:id="rId20"/>
    <sheet name="Diversions" sheetId="29" r:id="rId21"/>
    <sheet name="ReturnFlow" sheetId="30" r:id="rId22"/>
    <sheet name="WetlandsSites" sheetId="102" r:id="rId23"/>
    <sheet name="LinktoReservoir" sheetId="105" r:id="rId24"/>
    <sheet name="LinkOutReservoir" sheetId="110" r:id="rId25"/>
    <sheet name="rsiIndex" sheetId="111" r:id="rId26"/>
    <sheet name="rsiEQ_original" sheetId="175" r:id="rId27"/>
    <sheet name="RSI_data" sheetId="165" r:id="rId28"/>
    <sheet name="h" sheetId="166" r:id="rId29"/>
    <sheet name="fciIndex" sheetId="113" r:id="rId30"/>
    <sheet name="fciEQ" sheetId="114" r:id="rId31"/>
    <sheet name="fciEQ_original" sheetId="177" r:id="rId32"/>
    <sheet name="fciEQ_5yr" sheetId="178" r:id="rId33"/>
    <sheet name="wp" sheetId="7" r:id="rId34"/>
    <sheet name="Length" sheetId="15" r:id="rId35"/>
    <sheet name="aw" sheetId="32" r:id="rId36"/>
    <sheet name="lss" sheetId="8" r:id="rId37"/>
    <sheet name="LinkName" sheetId="119" r:id="rId38"/>
    <sheet name="evap" sheetId="33" r:id="rId39"/>
    <sheet name="linkEvap" sheetId="157" r:id="rId40"/>
    <sheet name="evap_WEAP" sheetId="155" r:id="rId41"/>
    <sheet name="ResElevVol" sheetId="53" r:id="rId42"/>
    <sheet name="EvaporationCurve" sheetId="120" r:id="rId43"/>
    <sheet name="Cons" sheetId="51" r:id="rId44"/>
    <sheet name="inactive" sheetId="40" r:id="rId45"/>
    <sheet name="capacity" sheetId="42" r:id="rId46"/>
    <sheet name="InStor" sheetId="106" r:id="rId47"/>
    <sheet name="demandReq" sheetId="43" r:id="rId48"/>
    <sheet name="Instream" sheetId="52" r:id="rId49"/>
    <sheet name="divCap" sheetId="44" r:id="rId50"/>
    <sheet name="StageFlow" sheetId="16" r:id="rId51"/>
    <sheet name="WidthFlow" sheetId="38" r:id="rId52"/>
    <sheet name="RevegMax" sheetId="118" r:id="rId53"/>
    <sheet name="RevegMin" sheetId="172" r:id="rId54"/>
    <sheet name="NaturalGrowth" sheetId="164" r:id="rId55"/>
    <sheet name="Cmax" sheetId="167" r:id="rId56"/>
    <sheet name="MaxVegCover" sheetId="143" r:id="rId57"/>
    <sheet name="SimLinks" sheetId="149" r:id="rId58"/>
    <sheet name="Connect_Sim" sheetId="150" r:id="rId59"/>
    <sheet name="Qmax" sheetId="125" r:id="rId60"/>
    <sheet name="Qmin" sheetId="144" r:id="rId61"/>
    <sheet name="QSim" sheetId="147" r:id="rId62"/>
    <sheet name="QSimulation_NHD" sheetId="131" r:id="rId63"/>
    <sheet name="HeadFlow" sheetId="115" r:id="rId64"/>
    <sheet name="HeadFlow_Climate1" sheetId="134" r:id="rId65"/>
    <sheet name="HeadFlow_Climate2" sheetId="139" r:id="rId66"/>
    <sheet name="RiversHeadFlow" sheetId="117" r:id="rId67"/>
    <sheet name="RiversHeadFlow-2005" sheetId="160" r:id="rId68"/>
    <sheet name="RiversHeadFlow-2006" sheetId="161" r:id="rId69"/>
    <sheet name="RiversHeadFlow-2011" sheetId="162" r:id="rId70"/>
    <sheet name="RiversHeadFlow-2003" sheetId="163" r:id="rId71"/>
    <sheet name="weights" sheetId="3" r:id="rId72"/>
    <sheet name="Budget" sheetId="39" r:id="rId73"/>
    <sheet name="InitD" sheetId="107" r:id="rId74"/>
    <sheet name="InitC" sheetId="108" r:id="rId75"/>
    <sheet name="UnitCost" sheetId="46" r:id="rId76"/>
    <sheet name="Runs" sheetId="153" r:id="rId77"/>
    <sheet name="DemandRuns" sheetId="154" r:id="rId78"/>
    <sheet name="Qrun" sheetId="158" r:id="rId79"/>
    <sheet name="QRunValues" sheetId="159" r:id="rId80"/>
    <sheet name="WSI curves-Mm3" sheetId="126" r:id="rId81"/>
    <sheet name="Stage-Flow" sheetId="127" r:id="rId82"/>
    <sheet name="Stage-Flow-Width" sheetId="156" r:id="rId83"/>
    <sheet name="RSI curves" sheetId="128" r:id="rId84"/>
    <sheet name="RSI curves-Stage" sheetId="145" r:id="rId85"/>
    <sheet name="h curves" sheetId="129" r:id="rId86"/>
    <sheet name="MonteCarlo" sheetId="168" r:id="rId87"/>
    <sheet name="MC_reachgain" sheetId="169" r:id="rId88"/>
    <sheet name="MC_reachgainProb" sheetId="170" r:id="rId89"/>
    <sheet name="MC_par" sheetId="171" r:id="rId90"/>
    <sheet name="rsiEQ_sc" sheetId="173" r:id="rId91"/>
    <sheet name="rsiEQ_run" sheetId="176" r:id="rId92"/>
    <sheet name="rsiEQ" sheetId="112" r:id="rId93"/>
    <sheet name="MC_wsi" sheetId="179" r:id="rId94"/>
  </sheets>
  <externalReferences>
    <externalReference r:id="rId95"/>
    <externalReference r:id="rId96"/>
    <externalReference r:id="rId97"/>
    <externalReference r:id="rId98"/>
  </externalReferences>
  <definedNames>
    <definedName name="solver_adj" localSheetId="87" hidden="1">MC_reachgain!$M$25</definedName>
    <definedName name="solver_cvg" localSheetId="87" hidden="1">0.0001</definedName>
    <definedName name="solver_cvg" localSheetId="88" hidden="1">0.0001</definedName>
    <definedName name="solver_drv" localSheetId="87" hidden="1">1</definedName>
    <definedName name="solver_drv" localSheetId="88" hidden="1">1</definedName>
    <definedName name="solver_eng" localSheetId="87" hidden="1">1</definedName>
    <definedName name="solver_eng" localSheetId="88" hidden="1">1</definedName>
    <definedName name="solver_est" localSheetId="87" hidden="1">1</definedName>
    <definedName name="solver_est" localSheetId="88" hidden="1">1</definedName>
    <definedName name="solver_itr" localSheetId="87" hidden="1">2147483647</definedName>
    <definedName name="solver_itr" localSheetId="88" hidden="1">2147483647</definedName>
    <definedName name="solver_mip" localSheetId="87" hidden="1">2147483647</definedName>
    <definedName name="solver_mip" localSheetId="88" hidden="1">2147483647</definedName>
    <definedName name="solver_mni" localSheetId="87" hidden="1">30</definedName>
    <definedName name="solver_mni" localSheetId="88" hidden="1">30</definedName>
    <definedName name="solver_mrt" localSheetId="87" hidden="1">0.075</definedName>
    <definedName name="solver_mrt" localSheetId="88" hidden="1">0.075</definedName>
    <definedName name="solver_msl" localSheetId="87" hidden="1">2</definedName>
    <definedName name="solver_msl" localSheetId="88" hidden="1">2</definedName>
    <definedName name="solver_neg" localSheetId="87" hidden="1">1</definedName>
    <definedName name="solver_neg" localSheetId="88" hidden="1">1</definedName>
    <definedName name="solver_nod" localSheetId="87" hidden="1">2147483647</definedName>
    <definedName name="solver_nod" localSheetId="88" hidden="1">2147483647</definedName>
    <definedName name="solver_num" localSheetId="87" hidden="1">0</definedName>
    <definedName name="solver_num" localSheetId="88" hidden="1">0</definedName>
    <definedName name="solver_nwt" localSheetId="87" hidden="1">1</definedName>
    <definedName name="solver_nwt" localSheetId="88" hidden="1">1</definedName>
    <definedName name="solver_opt" localSheetId="87" hidden="1">MC_reachgain!$M$14</definedName>
    <definedName name="solver_opt" localSheetId="88" hidden="1">MC_reachgainProb!$I$3</definedName>
    <definedName name="solver_pre" localSheetId="87" hidden="1">0.000001</definedName>
    <definedName name="solver_pre" localSheetId="88" hidden="1">0.000001</definedName>
    <definedName name="solver_rbv" localSheetId="87" hidden="1">1</definedName>
    <definedName name="solver_rbv" localSheetId="88" hidden="1">1</definedName>
    <definedName name="solver_rlx" localSheetId="87" hidden="1">2</definedName>
    <definedName name="solver_rlx" localSheetId="88" hidden="1">2</definedName>
    <definedName name="solver_rsd" localSheetId="87" hidden="1">0</definedName>
    <definedName name="solver_rsd" localSheetId="88" hidden="1">0</definedName>
    <definedName name="solver_scl" localSheetId="87" hidden="1">1</definedName>
    <definedName name="solver_scl" localSheetId="88" hidden="1">1</definedName>
    <definedName name="solver_sho" localSheetId="87" hidden="1">2</definedName>
    <definedName name="solver_sho" localSheetId="88" hidden="1">2</definedName>
    <definedName name="solver_ssz" localSheetId="87" hidden="1">100</definedName>
    <definedName name="solver_ssz" localSheetId="88" hidden="1">100</definedName>
    <definedName name="solver_tim" localSheetId="87" hidden="1">2147483647</definedName>
    <definedName name="solver_tim" localSheetId="88" hidden="1">2147483647</definedName>
    <definedName name="solver_tol" localSheetId="87" hidden="1">0.01</definedName>
    <definedName name="solver_tol" localSheetId="88" hidden="1">0.01</definedName>
    <definedName name="solver_typ" localSheetId="87" hidden="1">3</definedName>
    <definedName name="solver_typ" localSheetId="88" hidden="1">3</definedName>
    <definedName name="solver_val" localSheetId="87" hidden="1">0.6</definedName>
    <definedName name="solver_val" localSheetId="88" hidden="1">0.3</definedName>
    <definedName name="solver_ver" localSheetId="87" hidden="1">3</definedName>
    <definedName name="solver_ver" localSheetId="88"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91" i="171" l="1"/>
  <c r="W92" i="171"/>
  <c r="W93" i="171"/>
  <c r="W94" i="171"/>
  <c r="W95" i="171"/>
  <c r="W96" i="171"/>
  <c r="W97" i="171"/>
  <c r="W98" i="171"/>
  <c r="W99" i="171"/>
  <c r="W100" i="171"/>
  <c r="W101" i="171"/>
  <c r="W102" i="171"/>
  <c r="W103" i="171"/>
  <c r="W104" i="171"/>
  <c r="W105" i="171"/>
  <c r="W106" i="171"/>
  <c r="W107" i="171"/>
  <c r="W108" i="171"/>
  <c r="W109" i="171"/>
  <c r="W110" i="171"/>
  <c r="W111" i="171"/>
  <c r="W112" i="171"/>
  <c r="W113" i="171"/>
  <c r="W114" i="171"/>
  <c r="W115" i="171"/>
  <c r="W116" i="171"/>
  <c r="W117" i="171"/>
  <c r="W118" i="171"/>
  <c r="W119" i="171"/>
  <c r="W120" i="171"/>
  <c r="W121" i="171"/>
  <c r="W122" i="171"/>
  <c r="W123" i="171"/>
  <c r="W124" i="171"/>
  <c r="W125" i="171"/>
  <c r="W126" i="171"/>
  <c r="W127" i="171"/>
  <c r="W128" i="171"/>
  <c r="W129" i="171"/>
  <c r="W130" i="171"/>
  <c r="W131" i="171"/>
  <c r="W132" i="171"/>
  <c r="W133" i="171"/>
  <c r="W134" i="171"/>
  <c r="W135" i="171"/>
  <c r="W136" i="171"/>
  <c r="W137" i="171"/>
  <c r="W138" i="171"/>
  <c r="W139" i="171"/>
  <c r="W140" i="171"/>
  <c r="W141" i="171"/>
  <c r="W142" i="171"/>
  <c r="W143" i="171"/>
  <c r="W144" i="171"/>
  <c r="W145" i="171"/>
  <c r="W146" i="171"/>
  <c r="W147" i="171"/>
  <c r="W148" i="171"/>
  <c r="W149" i="171"/>
  <c r="W150" i="171"/>
  <c r="W151" i="171"/>
  <c r="W152" i="171"/>
  <c r="W153" i="171"/>
  <c r="W154" i="171"/>
  <c r="W155" i="171"/>
  <c r="W156" i="171"/>
  <c r="W157" i="171"/>
  <c r="W158" i="171"/>
  <c r="W159" i="171"/>
  <c r="W160" i="171"/>
  <c r="W161" i="171"/>
  <c r="W162" i="171"/>
  <c r="W163" i="171"/>
  <c r="W164" i="171"/>
  <c r="W165" i="171"/>
  <c r="W166" i="171"/>
  <c r="W167" i="171"/>
  <c r="W168" i="171"/>
  <c r="W169" i="171"/>
  <c r="W170" i="171"/>
  <c r="W171" i="171"/>
  <c r="W172" i="171"/>
  <c r="W173" i="171"/>
  <c r="W174" i="171"/>
  <c r="W175" i="171"/>
  <c r="W176" i="171"/>
  <c r="W177" i="171"/>
  <c r="W178" i="171"/>
  <c r="W179" i="171"/>
  <c r="W180" i="171"/>
  <c r="W181" i="171"/>
  <c r="W182" i="171"/>
  <c r="W183" i="171"/>
  <c r="W184" i="171"/>
  <c r="W185" i="171"/>
  <c r="W186" i="171"/>
  <c r="W187" i="171"/>
  <c r="W188" i="171"/>
  <c r="W189" i="171"/>
  <c r="W190" i="171"/>
  <c r="W191" i="171"/>
  <c r="W192" i="171"/>
  <c r="W193" i="171"/>
  <c r="W194" i="171"/>
  <c r="W195" i="171"/>
  <c r="W196" i="171"/>
  <c r="W197" i="171"/>
  <c r="W198" i="171"/>
  <c r="W199" i="171"/>
  <c r="W200" i="171"/>
  <c r="W201" i="171"/>
  <c r="W202" i="171"/>
  <c r="W203" i="171"/>
  <c r="W204" i="171"/>
  <c r="W205" i="171"/>
  <c r="W206" i="171"/>
  <c r="W207" i="171"/>
  <c r="W208" i="171"/>
  <c r="W209" i="171"/>
  <c r="W210" i="171"/>
  <c r="W211" i="171"/>
  <c r="W212" i="171"/>
  <c r="W213" i="171"/>
  <c r="W214" i="171"/>
  <c r="W215" i="171"/>
  <c r="W216" i="171"/>
  <c r="W217" i="171"/>
  <c r="W218" i="171"/>
  <c r="W219" i="171"/>
  <c r="W220" i="171"/>
  <c r="W221" i="171"/>
  <c r="W222" i="171"/>
  <c r="W223" i="171"/>
  <c r="W224" i="171"/>
  <c r="W225" i="171"/>
  <c r="W226" i="171"/>
  <c r="W227" i="171"/>
  <c r="W228" i="171"/>
  <c r="W229" i="171"/>
  <c r="W230" i="171"/>
  <c r="W231" i="171"/>
  <c r="W232" i="171"/>
  <c r="W233" i="171"/>
  <c r="W234" i="171"/>
  <c r="W235" i="171"/>
  <c r="W236" i="171"/>
  <c r="W237" i="171"/>
  <c r="W238" i="171"/>
  <c r="W239" i="171"/>
  <c r="W240" i="171"/>
  <c r="W241" i="171"/>
  <c r="W242" i="171"/>
  <c r="W243" i="171"/>
  <c r="W244" i="171"/>
  <c r="W245" i="171"/>
  <c r="W246" i="171"/>
  <c r="W247" i="171"/>
  <c r="W248" i="171"/>
  <c r="W249" i="171"/>
  <c r="W250" i="171"/>
  <c r="W251" i="171"/>
  <c r="W252" i="171"/>
  <c r="W253" i="171"/>
  <c r="W254" i="171"/>
  <c r="W255" i="171"/>
  <c r="W256" i="171"/>
  <c r="W257" i="171"/>
  <c r="W258" i="171"/>
  <c r="W259" i="171"/>
  <c r="W260" i="171"/>
  <c r="W261" i="171"/>
  <c r="W262" i="171"/>
  <c r="W263" i="171"/>
  <c r="W264" i="171"/>
  <c r="W265" i="171"/>
  <c r="W266" i="171"/>
  <c r="W267" i="171"/>
  <c r="W268" i="171"/>
  <c r="W269" i="171"/>
  <c r="W270" i="171"/>
  <c r="W271" i="171"/>
  <c r="W272" i="171"/>
  <c r="W273" i="171"/>
  <c r="W274" i="171"/>
  <c r="W275" i="171"/>
  <c r="W276" i="171"/>
  <c r="W277" i="171"/>
  <c r="W278" i="171"/>
  <c r="W279" i="171"/>
  <c r="W280" i="171"/>
  <c r="W281" i="171"/>
  <c r="W282" i="171"/>
  <c r="W283" i="171"/>
  <c r="W284" i="171"/>
  <c r="W285" i="171"/>
  <c r="W286" i="171"/>
  <c r="W287" i="171"/>
  <c r="W288" i="171"/>
  <c r="W289" i="171"/>
  <c r="W290" i="171"/>
  <c r="W291" i="171"/>
  <c r="W292" i="171"/>
  <c r="W293" i="171"/>
  <c r="W294" i="171"/>
  <c r="W295" i="171"/>
  <c r="W296" i="171"/>
  <c r="W297" i="171"/>
  <c r="W298" i="171"/>
  <c r="W299" i="171"/>
  <c r="W300" i="171"/>
  <c r="W301" i="171"/>
  <c r="W302" i="171"/>
  <c r="W303" i="171"/>
  <c r="W304" i="171"/>
  <c r="W305" i="171"/>
  <c r="W306" i="171"/>
  <c r="W307" i="171"/>
  <c r="W308" i="171"/>
  <c r="W309" i="171"/>
  <c r="W310" i="171"/>
  <c r="W311" i="171"/>
  <c r="W312" i="171"/>
  <c r="W313" i="171"/>
  <c r="W314" i="171"/>
  <c r="W315" i="171"/>
  <c r="W316" i="171"/>
  <c r="W317" i="171"/>
  <c r="W318" i="171"/>
  <c r="W319" i="171"/>
  <c r="W320" i="171"/>
  <c r="W321" i="171"/>
  <c r="W322" i="171"/>
  <c r="W323" i="171"/>
  <c r="W324" i="171"/>
  <c r="W325" i="171"/>
  <c r="W326" i="171"/>
  <c r="W327" i="171"/>
  <c r="W328" i="171"/>
  <c r="W329" i="171"/>
  <c r="W330" i="171"/>
  <c r="W331" i="171"/>
  <c r="W332" i="171"/>
  <c r="W333" i="171"/>
  <c r="W334" i="171"/>
  <c r="W335" i="171"/>
  <c r="W336" i="171"/>
  <c r="W337" i="171"/>
  <c r="W338" i="171"/>
  <c r="W339" i="171"/>
  <c r="W340" i="171"/>
  <c r="W341" i="171"/>
  <c r="W342" i="171"/>
  <c r="W343" i="171"/>
  <c r="W344" i="171"/>
  <c r="W345" i="171"/>
  <c r="W346" i="171"/>
  <c r="W347" i="171"/>
  <c r="W348" i="171"/>
  <c r="W349" i="171"/>
  <c r="W350" i="171"/>
  <c r="W351" i="171"/>
  <c r="W352" i="171"/>
  <c r="W353" i="171"/>
  <c r="W354" i="171"/>
  <c r="W355" i="171"/>
  <c r="W356" i="171"/>
  <c r="W357" i="171"/>
  <c r="W358" i="171"/>
  <c r="W359" i="171"/>
  <c r="W360" i="171"/>
  <c r="W361" i="171"/>
  <c r="W362" i="171"/>
  <c r="W363" i="171"/>
  <c r="W364" i="171"/>
  <c r="W365" i="171"/>
  <c r="W366" i="171"/>
  <c r="W367" i="171"/>
  <c r="W368" i="171"/>
  <c r="W369" i="171"/>
  <c r="W370" i="171"/>
  <c r="W371" i="171"/>
  <c r="W372" i="171"/>
  <c r="W373" i="171"/>
  <c r="W374" i="171"/>
  <c r="W375" i="171"/>
  <c r="W376" i="171"/>
  <c r="W377" i="171"/>
  <c r="W378" i="171"/>
  <c r="W379" i="171"/>
  <c r="W380" i="171"/>
  <c r="W381" i="171"/>
  <c r="W382" i="171"/>
  <c r="W383" i="171"/>
  <c r="W384" i="171"/>
  <c r="W385" i="171"/>
  <c r="W386" i="171"/>
  <c r="W387" i="171"/>
  <c r="W388" i="171"/>
  <c r="W389" i="171"/>
  <c r="W390" i="171"/>
  <c r="W391" i="171"/>
  <c r="W392" i="171"/>
  <c r="W393" i="171"/>
  <c r="W394" i="171"/>
  <c r="W395" i="171"/>
  <c r="W396" i="171"/>
  <c r="W397" i="171"/>
  <c r="W398" i="171"/>
  <c r="W399" i="171"/>
  <c r="W400" i="171"/>
  <c r="W401" i="171"/>
  <c r="W402" i="171"/>
  <c r="W403" i="171"/>
  <c r="W404" i="171"/>
  <c r="W405" i="171"/>
  <c r="W406" i="171"/>
  <c r="W407" i="171"/>
  <c r="W408" i="171"/>
  <c r="W409" i="171"/>
  <c r="W410" i="171"/>
  <c r="W411" i="171"/>
  <c r="W412" i="171"/>
  <c r="W413" i="171"/>
  <c r="W90" i="171"/>
  <c r="N91" i="171"/>
  <c r="N92" i="171"/>
  <c r="N93" i="171"/>
  <c r="N94" i="171"/>
  <c r="N95" i="171"/>
  <c r="N96" i="171"/>
  <c r="N97" i="171"/>
  <c r="N98" i="171"/>
  <c r="N99" i="171"/>
  <c r="N100" i="171"/>
  <c r="N101" i="171"/>
  <c r="N102" i="171"/>
  <c r="N103" i="171"/>
  <c r="N104" i="171"/>
  <c r="N105" i="171"/>
  <c r="N106" i="171"/>
  <c r="N107" i="171"/>
  <c r="N108" i="171"/>
  <c r="N109" i="171"/>
  <c r="N110" i="171"/>
  <c r="N111" i="171"/>
  <c r="N112" i="171"/>
  <c r="N113" i="171"/>
  <c r="N114" i="171"/>
  <c r="N115" i="171"/>
  <c r="N116" i="171"/>
  <c r="N117" i="171"/>
  <c r="N118" i="171"/>
  <c r="N119" i="171"/>
  <c r="N120" i="171"/>
  <c r="N121" i="171"/>
  <c r="N122" i="171"/>
  <c r="N123" i="171"/>
  <c r="N124" i="171"/>
  <c r="N125" i="171"/>
  <c r="N126" i="171"/>
  <c r="N127" i="171"/>
  <c r="N128" i="171"/>
  <c r="N129" i="171"/>
  <c r="N130" i="171"/>
  <c r="N131" i="171"/>
  <c r="N132" i="171"/>
  <c r="N133" i="171"/>
  <c r="N134" i="171"/>
  <c r="N135" i="171"/>
  <c r="N136" i="171"/>
  <c r="N137" i="171"/>
  <c r="N138" i="171"/>
  <c r="N139" i="171"/>
  <c r="N140" i="171"/>
  <c r="N141" i="171"/>
  <c r="N142" i="171"/>
  <c r="N143" i="171"/>
  <c r="N144" i="171"/>
  <c r="N145" i="171"/>
  <c r="N146" i="171"/>
  <c r="N147" i="171"/>
  <c r="N148" i="171"/>
  <c r="N149" i="171"/>
  <c r="N150" i="171"/>
  <c r="N151" i="171"/>
  <c r="N152" i="171"/>
  <c r="N153" i="171"/>
  <c r="N154" i="171"/>
  <c r="N155" i="171"/>
  <c r="N156" i="171"/>
  <c r="N157" i="171"/>
  <c r="N158" i="171"/>
  <c r="N159" i="171"/>
  <c r="N160" i="171"/>
  <c r="N161" i="171"/>
  <c r="N162" i="171"/>
  <c r="N163" i="171"/>
  <c r="N164" i="171"/>
  <c r="N165" i="171"/>
  <c r="N166" i="171"/>
  <c r="N167" i="171"/>
  <c r="N168" i="171"/>
  <c r="N169" i="171"/>
  <c r="N170" i="171"/>
  <c r="N171" i="171"/>
  <c r="N172" i="171"/>
  <c r="N173" i="171"/>
  <c r="N174" i="171"/>
  <c r="N175" i="171"/>
  <c r="N176" i="171"/>
  <c r="N177" i="171"/>
  <c r="N178" i="171"/>
  <c r="N179" i="171"/>
  <c r="N180" i="171"/>
  <c r="N181" i="171"/>
  <c r="N182" i="171"/>
  <c r="N183" i="171"/>
  <c r="N184" i="171"/>
  <c r="N185" i="171"/>
  <c r="N186" i="171"/>
  <c r="N187" i="171"/>
  <c r="N188" i="171"/>
  <c r="N189" i="171"/>
  <c r="N190" i="171"/>
  <c r="N191" i="171"/>
  <c r="N192" i="171"/>
  <c r="N193" i="171"/>
  <c r="N194" i="171"/>
  <c r="N195" i="171"/>
  <c r="N196" i="171"/>
  <c r="N197" i="171"/>
  <c r="N198" i="171"/>
  <c r="N199" i="171"/>
  <c r="N200" i="171"/>
  <c r="N201" i="171"/>
  <c r="N202" i="171"/>
  <c r="N203" i="171"/>
  <c r="N204" i="171"/>
  <c r="N205" i="171"/>
  <c r="N206" i="171"/>
  <c r="N207" i="171"/>
  <c r="N208" i="171"/>
  <c r="N209" i="171"/>
  <c r="N210" i="171"/>
  <c r="N211" i="171"/>
  <c r="N212" i="171"/>
  <c r="N213" i="171"/>
  <c r="N214" i="171"/>
  <c r="N215" i="171"/>
  <c r="N216" i="171"/>
  <c r="N217" i="171"/>
  <c r="N218" i="171"/>
  <c r="N219" i="171"/>
  <c r="N220" i="171"/>
  <c r="N221" i="171"/>
  <c r="N222" i="171"/>
  <c r="N223" i="171"/>
  <c r="N224" i="171"/>
  <c r="N225" i="171"/>
  <c r="N226" i="171"/>
  <c r="N227" i="171"/>
  <c r="N228" i="171"/>
  <c r="N229" i="171"/>
  <c r="N230" i="171"/>
  <c r="N231" i="171"/>
  <c r="N232" i="171"/>
  <c r="N233" i="171"/>
  <c r="N234" i="171"/>
  <c r="N235" i="171"/>
  <c r="N236" i="171"/>
  <c r="N237" i="171"/>
  <c r="N238" i="171"/>
  <c r="N239" i="171"/>
  <c r="N240" i="171"/>
  <c r="N241" i="171"/>
  <c r="N242" i="171"/>
  <c r="N243" i="171"/>
  <c r="N244" i="171"/>
  <c r="N245" i="171"/>
  <c r="N246" i="171"/>
  <c r="N247" i="171"/>
  <c r="N248" i="171"/>
  <c r="N249" i="171"/>
  <c r="N250" i="171"/>
  <c r="N251" i="171"/>
  <c r="N252" i="171"/>
  <c r="N253" i="171"/>
  <c r="N254" i="171"/>
  <c r="N255" i="171"/>
  <c r="N256" i="171"/>
  <c r="N257" i="171"/>
  <c r="N258" i="171"/>
  <c r="N259" i="171"/>
  <c r="N260" i="171"/>
  <c r="N261" i="171"/>
  <c r="N262" i="171"/>
  <c r="N263" i="171"/>
  <c r="N264" i="171"/>
  <c r="N265" i="171"/>
  <c r="N266" i="171"/>
  <c r="N267" i="171"/>
  <c r="N268" i="171"/>
  <c r="N269" i="171"/>
  <c r="N270" i="171"/>
  <c r="N271" i="171"/>
  <c r="N272" i="171"/>
  <c r="N273" i="171"/>
  <c r="N274" i="171"/>
  <c r="N275" i="171"/>
  <c r="N276" i="171"/>
  <c r="N277" i="171"/>
  <c r="N278" i="171"/>
  <c r="N279" i="171"/>
  <c r="N280" i="171"/>
  <c r="N281" i="171"/>
  <c r="N282" i="171"/>
  <c r="N283" i="171"/>
  <c r="N284" i="171"/>
  <c r="N285" i="171"/>
  <c r="N286" i="171"/>
  <c r="N287" i="171"/>
  <c r="N288" i="171"/>
  <c r="N289" i="171"/>
  <c r="N290" i="171"/>
  <c r="N291" i="171"/>
  <c r="N292" i="171"/>
  <c r="N293" i="171"/>
  <c r="N294" i="171"/>
  <c r="N295" i="171"/>
  <c r="N296" i="171"/>
  <c r="N297" i="171"/>
  <c r="N298" i="171"/>
  <c r="N299" i="171"/>
  <c r="N300" i="171"/>
  <c r="N301" i="171"/>
  <c r="N302" i="171"/>
  <c r="N303" i="171"/>
  <c r="N304" i="171"/>
  <c r="N305" i="171"/>
  <c r="N306" i="171"/>
  <c r="N307" i="171"/>
  <c r="N308" i="171"/>
  <c r="N309" i="171"/>
  <c r="N310" i="171"/>
  <c r="N311" i="171"/>
  <c r="N312" i="171"/>
  <c r="N313" i="171"/>
  <c r="N314" i="171"/>
  <c r="N315" i="171"/>
  <c r="N316" i="171"/>
  <c r="N317" i="171"/>
  <c r="N318" i="171"/>
  <c r="N319" i="171"/>
  <c r="N320" i="171"/>
  <c r="N321" i="171"/>
  <c r="N322" i="171"/>
  <c r="N323" i="171"/>
  <c r="N324" i="171"/>
  <c r="N325" i="171"/>
  <c r="N326" i="171"/>
  <c r="N327" i="171"/>
  <c r="N328" i="171"/>
  <c r="N329" i="171"/>
  <c r="N330" i="171"/>
  <c r="N331" i="171"/>
  <c r="N332" i="171"/>
  <c r="N333" i="171"/>
  <c r="N334" i="171"/>
  <c r="N335" i="171"/>
  <c r="N336" i="171"/>
  <c r="N337" i="171"/>
  <c r="N338" i="171"/>
  <c r="N339" i="171"/>
  <c r="N340" i="171"/>
  <c r="N341" i="171"/>
  <c r="N342" i="171"/>
  <c r="N343" i="171"/>
  <c r="N344" i="171"/>
  <c r="N345" i="171"/>
  <c r="N346" i="171"/>
  <c r="N347" i="171"/>
  <c r="N348" i="171"/>
  <c r="N349" i="171"/>
  <c r="N350" i="171"/>
  <c r="N351" i="171"/>
  <c r="N352" i="171"/>
  <c r="N353" i="171"/>
  <c r="N354" i="171"/>
  <c r="N355" i="171"/>
  <c r="N356" i="171"/>
  <c r="N357" i="171"/>
  <c r="N358" i="171"/>
  <c r="N359" i="171"/>
  <c r="N360" i="171"/>
  <c r="N361" i="171"/>
  <c r="N362" i="171"/>
  <c r="N363" i="171"/>
  <c r="N364" i="171"/>
  <c r="N365" i="171"/>
  <c r="N366" i="171"/>
  <c r="N367" i="171"/>
  <c r="N368" i="171"/>
  <c r="N369" i="171"/>
  <c r="N370" i="171"/>
  <c r="N371" i="171"/>
  <c r="N372" i="171"/>
  <c r="N373" i="171"/>
  <c r="N374" i="171"/>
  <c r="N375" i="171"/>
  <c r="N376" i="171"/>
  <c r="N377" i="171"/>
  <c r="N378" i="171"/>
  <c r="N379" i="171"/>
  <c r="N380" i="171"/>
  <c r="N381" i="171"/>
  <c r="N382" i="171"/>
  <c r="N383" i="171"/>
  <c r="N384" i="171"/>
  <c r="N385" i="171"/>
  <c r="N386" i="171"/>
  <c r="N387" i="171"/>
  <c r="N388" i="171"/>
  <c r="N389" i="171"/>
  <c r="N390" i="171"/>
  <c r="N391" i="171"/>
  <c r="N392" i="171"/>
  <c r="N393" i="171"/>
  <c r="N394" i="171"/>
  <c r="N395" i="171"/>
  <c r="N396" i="171"/>
  <c r="N397" i="171"/>
  <c r="N398" i="171"/>
  <c r="N399" i="171"/>
  <c r="N400" i="171"/>
  <c r="N401" i="171"/>
  <c r="N402" i="171"/>
  <c r="N403" i="171"/>
  <c r="N404" i="171"/>
  <c r="N405" i="171"/>
  <c r="N406" i="171"/>
  <c r="N407" i="171"/>
  <c r="N408" i="171"/>
  <c r="N409" i="171"/>
  <c r="N410" i="171"/>
  <c r="N411" i="171"/>
  <c r="N412" i="171"/>
  <c r="N413" i="171"/>
  <c r="N90" i="171"/>
  <c r="AA48" i="171" l="1"/>
  <c r="J48" i="171"/>
  <c r="AD43" i="171"/>
  <c r="AC43" i="171"/>
  <c r="AB43" i="171"/>
  <c r="AA43" i="171"/>
  <c r="Z43" i="171"/>
  <c r="Y43" i="171"/>
  <c r="X43" i="171"/>
  <c r="W43" i="171"/>
  <c r="V43" i="171"/>
  <c r="U43" i="171"/>
  <c r="T43" i="171"/>
  <c r="S43" i="171"/>
  <c r="M43" i="171"/>
  <c r="L43" i="171"/>
  <c r="K43" i="171"/>
  <c r="J43" i="171"/>
  <c r="I43" i="171"/>
  <c r="H43" i="171"/>
  <c r="G43" i="171"/>
  <c r="F43" i="171"/>
  <c r="E43" i="171"/>
  <c r="D43" i="171"/>
  <c r="C43" i="171"/>
  <c r="B43" i="171"/>
  <c r="AD42" i="171"/>
  <c r="AC42" i="171"/>
  <c r="AB42" i="171"/>
  <c r="AA42" i="171"/>
  <c r="Z42" i="171"/>
  <c r="Y42" i="171"/>
  <c r="X42" i="171"/>
  <c r="W42" i="171"/>
  <c r="V42" i="171"/>
  <c r="U42" i="171"/>
  <c r="T42" i="171"/>
  <c r="S42" i="171"/>
  <c r="M42" i="171"/>
  <c r="L42" i="171"/>
  <c r="K42" i="171"/>
  <c r="J42" i="171"/>
  <c r="I42" i="171"/>
  <c r="H42" i="171"/>
  <c r="G42" i="171"/>
  <c r="F42" i="171"/>
  <c r="E42" i="171"/>
  <c r="D42" i="171"/>
  <c r="C42" i="171"/>
  <c r="B42" i="171"/>
  <c r="AD41" i="171"/>
  <c r="AC41" i="171"/>
  <c r="AB41" i="171"/>
  <c r="AA41" i="171"/>
  <c r="Z41" i="171"/>
  <c r="Y41" i="171"/>
  <c r="X41" i="171"/>
  <c r="W41" i="171"/>
  <c r="V41" i="171"/>
  <c r="U41" i="171"/>
  <c r="T41" i="171"/>
  <c r="S41" i="171"/>
  <c r="M41" i="171"/>
  <c r="L41" i="171"/>
  <c r="K41" i="171"/>
  <c r="J41" i="171"/>
  <c r="I41" i="171"/>
  <c r="H41" i="171"/>
  <c r="G41" i="171"/>
  <c r="F41" i="171"/>
  <c r="E41" i="171"/>
  <c r="D41" i="171"/>
  <c r="C41" i="171"/>
  <c r="B41" i="171"/>
  <c r="AD40" i="171"/>
  <c r="AC40" i="171"/>
  <c r="AB40" i="171"/>
  <c r="AA40" i="171"/>
  <c r="Z40" i="171"/>
  <c r="Y40" i="171"/>
  <c r="X40" i="171"/>
  <c r="W40" i="171"/>
  <c r="V40" i="171"/>
  <c r="U40" i="171"/>
  <c r="T40" i="171"/>
  <c r="S40" i="171"/>
  <c r="M40" i="171"/>
  <c r="L40" i="171"/>
  <c r="K40" i="171"/>
  <c r="J40" i="171"/>
  <c r="I40" i="171"/>
  <c r="H40" i="171"/>
  <c r="G40" i="171"/>
  <c r="F40" i="171"/>
  <c r="E40" i="171"/>
  <c r="D40" i="171"/>
  <c r="C40" i="171"/>
  <c r="B40" i="171"/>
  <c r="AD39" i="171"/>
  <c r="AC39" i="171"/>
  <c r="AB39" i="171"/>
  <c r="AA39" i="171"/>
  <c r="Z39" i="171"/>
  <c r="Y39" i="171"/>
  <c r="X39" i="171"/>
  <c r="W39" i="171"/>
  <c r="V39" i="171"/>
  <c r="U39" i="171"/>
  <c r="T39" i="171"/>
  <c r="S39" i="171"/>
  <c r="M39" i="171"/>
  <c r="L39" i="171"/>
  <c r="K39" i="171"/>
  <c r="J39" i="171"/>
  <c r="I39" i="171"/>
  <c r="H39" i="171"/>
  <c r="G39" i="171"/>
  <c r="F39" i="171"/>
  <c r="E39" i="171"/>
  <c r="D39" i="171"/>
  <c r="C39" i="171"/>
  <c r="B39" i="171"/>
  <c r="V27" i="171"/>
  <c r="U27" i="171"/>
  <c r="T27" i="171"/>
  <c r="S27" i="171"/>
  <c r="V26" i="171"/>
  <c r="U26" i="171"/>
  <c r="T26" i="171"/>
  <c r="S26" i="171"/>
  <c r="M26" i="171"/>
  <c r="C26" i="171"/>
  <c r="V25" i="171"/>
  <c r="U25" i="171"/>
  <c r="T25" i="171"/>
  <c r="S25" i="171"/>
  <c r="V24" i="171"/>
  <c r="U24" i="171"/>
  <c r="T24" i="171"/>
  <c r="S24" i="171"/>
  <c r="C24" i="171"/>
  <c r="V23" i="171"/>
  <c r="U23" i="171"/>
  <c r="T23" i="171"/>
  <c r="S23" i="171"/>
  <c r="V22" i="171"/>
  <c r="U22" i="171"/>
  <c r="T22" i="171"/>
  <c r="S22" i="171"/>
  <c r="M22" i="171"/>
  <c r="C22" i="171"/>
  <c r="V21" i="171"/>
  <c r="U21" i="171"/>
  <c r="T21" i="171"/>
  <c r="S21" i="171"/>
  <c r="V20" i="171"/>
  <c r="U20" i="171"/>
  <c r="T20" i="171"/>
  <c r="S20" i="171"/>
  <c r="C20" i="171"/>
  <c r="V19" i="171"/>
  <c r="U19" i="171"/>
  <c r="T19" i="171"/>
  <c r="S19" i="171"/>
  <c r="V18" i="171"/>
  <c r="U18" i="171"/>
  <c r="T18" i="171"/>
  <c r="S18" i="171"/>
  <c r="M18" i="171"/>
  <c r="C18" i="171"/>
  <c r="V17" i="171"/>
  <c r="U17" i="171"/>
  <c r="T17" i="171"/>
  <c r="S17" i="171"/>
  <c r="V16" i="171"/>
  <c r="U16" i="171"/>
  <c r="T16" i="171"/>
  <c r="S16" i="171"/>
  <c r="C16" i="171"/>
  <c r="V15" i="171"/>
  <c r="U15" i="171"/>
  <c r="T15" i="171"/>
  <c r="S15" i="171"/>
  <c r="V14" i="171"/>
  <c r="U14" i="171"/>
  <c r="T14" i="171"/>
  <c r="S14" i="171"/>
  <c r="M14" i="171"/>
  <c r="C14" i="171"/>
  <c r="V13" i="171"/>
  <c r="U13" i="171"/>
  <c r="T13" i="171"/>
  <c r="S13" i="171"/>
  <c r="V12" i="171"/>
  <c r="U12" i="171"/>
  <c r="T12" i="171"/>
  <c r="S12" i="171"/>
  <c r="C12" i="171"/>
  <c r="V11" i="171"/>
  <c r="U11" i="171"/>
  <c r="T11" i="171"/>
  <c r="S11" i="171"/>
  <c r="V10" i="171"/>
  <c r="U10" i="171"/>
  <c r="T10" i="171"/>
  <c r="S10" i="171"/>
  <c r="M10" i="171"/>
  <c r="C10" i="171"/>
  <c r="V9" i="171"/>
  <c r="U9" i="171"/>
  <c r="T9" i="171"/>
  <c r="S9" i="171"/>
  <c r="V8" i="171"/>
  <c r="U8" i="171"/>
  <c r="T8" i="171"/>
  <c r="S8" i="171"/>
  <c r="C8" i="171"/>
  <c r="V7" i="171"/>
  <c r="U7" i="171"/>
  <c r="T7" i="171"/>
  <c r="S7" i="171"/>
  <c r="V6" i="171"/>
  <c r="U6" i="171"/>
  <c r="T6" i="171"/>
  <c r="S6" i="171"/>
  <c r="M6" i="171"/>
  <c r="C6" i="171"/>
  <c r="V5" i="171"/>
  <c r="U5" i="171"/>
  <c r="T5" i="171"/>
  <c r="S5" i="171"/>
  <c r="V4" i="171"/>
  <c r="U4" i="171"/>
  <c r="T4" i="171"/>
  <c r="S4" i="171"/>
  <c r="M4" i="171"/>
  <c r="L4" i="171"/>
  <c r="L27" i="171" s="1"/>
  <c r="D4" i="171"/>
  <c r="C4" i="171"/>
  <c r="C27" i="171" s="1"/>
  <c r="V3" i="171"/>
  <c r="U3" i="171"/>
  <c r="T3" i="171"/>
  <c r="S3" i="171"/>
  <c r="M3" i="171"/>
  <c r="L3" i="171"/>
  <c r="C3" i="171"/>
  <c r="V2" i="171"/>
  <c r="U2" i="171"/>
  <c r="T2" i="171"/>
  <c r="S2" i="171"/>
  <c r="L2" i="171"/>
  <c r="C2" i="171"/>
  <c r="V1" i="171"/>
  <c r="U1" i="171"/>
  <c r="G10" i="168"/>
  <c r="E9" i="168"/>
  <c r="E6" i="168"/>
  <c r="O63" i="129"/>
  <c r="O45" i="129"/>
  <c r="O26" i="129"/>
  <c r="F113" i="145"/>
  <c r="F112" i="145"/>
  <c r="F111" i="145"/>
  <c r="F110" i="145"/>
  <c r="F109" i="145"/>
  <c r="F108" i="145"/>
  <c r="F107" i="145"/>
  <c r="F106" i="145"/>
  <c r="F105" i="145"/>
  <c r="F104" i="145"/>
  <c r="F103" i="145"/>
  <c r="F102" i="145"/>
  <c r="F101" i="145"/>
  <c r="F100" i="145"/>
  <c r="F99" i="145"/>
  <c r="F98" i="145"/>
  <c r="F97" i="145"/>
  <c r="F96" i="145"/>
  <c r="F95" i="145"/>
  <c r="F94" i="145"/>
  <c r="F93" i="145"/>
  <c r="F92" i="145"/>
  <c r="F91" i="145"/>
  <c r="F90" i="145"/>
  <c r="F89" i="145"/>
  <c r="F88" i="145"/>
  <c r="F87" i="145"/>
  <c r="F86" i="145"/>
  <c r="F85" i="145"/>
  <c r="Z84" i="145"/>
  <c r="F84" i="145"/>
  <c r="Z83" i="145"/>
  <c r="F83" i="145"/>
  <c r="Z82" i="145"/>
  <c r="F82" i="145"/>
  <c r="Z81" i="145"/>
  <c r="F81" i="145"/>
  <c r="Z80" i="145"/>
  <c r="F80" i="145"/>
  <c r="Z79" i="145"/>
  <c r="F79" i="145"/>
  <c r="Z78" i="145"/>
  <c r="F78" i="145"/>
  <c r="Z77" i="145"/>
  <c r="F77" i="145"/>
  <c r="AO76" i="145"/>
  <c r="Z76" i="145"/>
  <c r="F76" i="145"/>
  <c r="AO75" i="145"/>
  <c r="Z75" i="145"/>
  <c r="F75" i="145"/>
  <c r="AO74" i="145"/>
  <c r="Z74" i="145"/>
  <c r="F74" i="145"/>
  <c r="AO73" i="145"/>
  <c r="Z73" i="145"/>
  <c r="F73" i="145"/>
  <c r="AO72" i="145"/>
  <c r="Z72" i="145"/>
  <c r="F72" i="145"/>
  <c r="AO71" i="145"/>
  <c r="Z71" i="145"/>
  <c r="F71" i="145"/>
  <c r="AO70" i="145"/>
  <c r="Z70" i="145"/>
  <c r="F70" i="145"/>
  <c r="AO69" i="145"/>
  <c r="Z69" i="145"/>
  <c r="F69" i="145"/>
  <c r="AO68" i="145"/>
  <c r="Z68" i="145"/>
  <c r="F68" i="145"/>
  <c r="AO67" i="145"/>
  <c r="Z67" i="145"/>
  <c r="F67" i="145"/>
  <c r="AO66" i="145"/>
  <c r="Z66" i="145"/>
  <c r="F66" i="145"/>
  <c r="AO65" i="145"/>
  <c r="Z65" i="145"/>
  <c r="F65" i="145"/>
  <c r="AO64" i="145"/>
  <c r="Z64" i="145"/>
  <c r="F64" i="145"/>
  <c r="AO63" i="145"/>
  <c r="Z63" i="145"/>
  <c r="F63" i="145"/>
  <c r="AO62" i="145"/>
  <c r="Z62" i="145"/>
  <c r="F62" i="145"/>
  <c r="AO61" i="145"/>
  <c r="Z61" i="145"/>
  <c r="F61" i="145"/>
  <c r="AO60" i="145"/>
  <c r="Z60" i="145"/>
  <c r="F60" i="145"/>
  <c r="AT59" i="145"/>
  <c r="AO59" i="145"/>
  <c r="Z59" i="145"/>
  <c r="F59" i="145"/>
  <c r="AO58" i="145"/>
  <c r="AE58" i="145"/>
  <c r="Z58" i="145"/>
  <c r="F58" i="145"/>
  <c r="AO57" i="145"/>
  <c r="Z57" i="145"/>
  <c r="F57" i="145"/>
  <c r="AO56" i="145"/>
  <c r="Z56" i="145"/>
  <c r="F56" i="145"/>
  <c r="AO55" i="145"/>
  <c r="Z55" i="145"/>
  <c r="K55" i="145"/>
  <c r="F55" i="145"/>
  <c r="AO54" i="145"/>
  <c r="Z54" i="145"/>
  <c r="F54" i="145"/>
  <c r="AO53" i="145"/>
  <c r="Z53" i="145"/>
  <c r="F53" i="145"/>
  <c r="AO52" i="145"/>
  <c r="Z52" i="145"/>
  <c r="F52" i="145"/>
  <c r="AO51" i="145"/>
  <c r="Z51" i="145"/>
  <c r="F51" i="145"/>
  <c r="AO50" i="145"/>
  <c r="Z50" i="145"/>
  <c r="F50" i="145"/>
  <c r="AO49" i="145"/>
  <c r="Z49" i="145"/>
  <c r="F49" i="145"/>
  <c r="AO48" i="145"/>
  <c r="Z48" i="145"/>
  <c r="F48" i="145"/>
  <c r="AO47" i="145"/>
  <c r="Z47" i="145"/>
  <c r="F47" i="145"/>
  <c r="AO46" i="145"/>
  <c r="Z46" i="145"/>
  <c r="F46" i="145"/>
  <c r="AO45" i="145"/>
  <c r="Z45" i="145"/>
  <c r="F45" i="145"/>
  <c r="AO44" i="145"/>
  <c r="Z44" i="145"/>
  <c r="F44" i="145"/>
  <c r="AO43" i="145"/>
  <c r="Z43" i="145"/>
  <c r="F43" i="145"/>
  <c r="AO42" i="145"/>
  <c r="Z42" i="145"/>
  <c r="F42" i="145"/>
  <c r="AO41" i="145"/>
  <c r="Z41" i="145"/>
  <c r="F41" i="145"/>
  <c r="AO40" i="145"/>
  <c r="Z40" i="145"/>
  <c r="F40" i="145"/>
  <c r="AO39" i="145"/>
  <c r="Z39" i="145"/>
  <c r="F39" i="145"/>
  <c r="AO38" i="145"/>
  <c r="Z38" i="145"/>
  <c r="F38" i="145"/>
  <c r="AO37" i="145"/>
  <c r="Z37" i="145"/>
  <c r="F37" i="145"/>
  <c r="Z36" i="145"/>
  <c r="F36" i="145"/>
  <c r="F35" i="145"/>
  <c r="AT59" i="128"/>
  <c r="AE58" i="128"/>
  <c r="K55" i="128"/>
  <c r="Q30" i="156"/>
  <c r="L30" i="156"/>
  <c r="K30" i="156"/>
  <c r="I30" i="156"/>
  <c r="O30" i="156" s="1"/>
  <c r="H30" i="156"/>
  <c r="M30" i="156" s="1"/>
  <c r="G30" i="156"/>
  <c r="J30" i="156" s="1"/>
  <c r="N30" i="156" s="1"/>
  <c r="L29" i="156"/>
  <c r="Q28" i="156"/>
  <c r="M28" i="156"/>
  <c r="K28" i="156"/>
  <c r="G28" i="156"/>
  <c r="J28" i="156" s="1"/>
  <c r="N28" i="156" s="1"/>
  <c r="Q27" i="156"/>
  <c r="O27" i="156"/>
  <c r="M27" i="156"/>
  <c r="K27" i="156"/>
  <c r="J27" i="156"/>
  <c r="N27" i="156" s="1"/>
  <c r="G27" i="156"/>
  <c r="L27" i="156" s="1"/>
  <c r="L26" i="156"/>
  <c r="K26" i="156"/>
  <c r="H26" i="156"/>
  <c r="M26" i="156" s="1"/>
  <c r="G26" i="156"/>
  <c r="J26" i="156" s="1"/>
  <c r="N26" i="156" s="1"/>
  <c r="L25" i="156"/>
  <c r="Q24" i="156"/>
  <c r="N24" i="156"/>
  <c r="M24" i="156"/>
  <c r="K24" i="156"/>
  <c r="J24" i="156"/>
  <c r="G24" i="156"/>
  <c r="L24" i="156" s="1"/>
  <c r="L23" i="156"/>
  <c r="K23" i="156"/>
  <c r="H23" i="156"/>
  <c r="G23" i="156"/>
  <c r="M22" i="156"/>
  <c r="K22" i="156"/>
  <c r="J22" i="156"/>
  <c r="N22" i="156" s="1"/>
  <c r="H22" i="156"/>
  <c r="G22" i="156"/>
  <c r="Q21" i="156"/>
  <c r="N21" i="156"/>
  <c r="M21" i="156"/>
  <c r="K21" i="156"/>
  <c r="J21" i="156"/>
  <c r="G21" i="156"/>
  <c r="L21" i="156" s="1"/>
  <c r="L20" i="156"/>
  <c r="K20" i="156"/>
  <c r="H20" i="156"/>
  <c r="M20" i="156" s="1"/>
  <c r="K19" i="156"/>
  <c r="H19" i="156"/>
  <c r="G19" i="156"/>
  <c r="L19" i="156" s="1"/>
  <c r="M18" i="156"/>
  <c r="L18" i="156"/>
  <c r="K18" i="156"/>
  <c r="G18" i="156"/>
  <c r="J18" i="156" s="1"/>
  <c r="N18" i="156" s="1"/>
  <c r="M17" i="156"/>
  <c r="K17" i="156"/>
  <c r="G17" i="156"/>
  <c r="M16" i="156"/>
  <c r="K16" i="156"/>
  <c r="H16" i="156"/>
  <c r="G16" i="156"/>
  <c r="Q15" i="156"/>
  <c r="M15" i="156"/>
  <c r="K15" i="156"/>
  <c r="J15" i="156"/>
  <c r="N15" i="156" s="1"/>
  <c r="G15" i="156"/>
  <c r="L15" i="156" s="1"/>
  <c r="M14" i="156"/>
  <c r="K14" i="156"/>
  <c r="G14" i="156"/>
  <c r="M13" i="156"/>
  <c r="L13" i="156"/>
  <c r="K13" i="156"/>
  <c r="G13" i="156"/>
  <c r="S9" i="156"/>
  <c r="P15" i="156" s="1"/>
  <c r="S7" i="156"/>
  <c r="I15" i="156" s="1"/>
  <c r="O15" i="156" s="1"/>
  <c r="R7" i="156"/>
  <c r="Q7" i="156"/>
  <c r="I27" i="156" s="1"/>
  <c r="S5" i="156"/>
  <c r="R5" i="156"/>
  <c r="R9" i="156" s="1"/>
  <c r="Q5" i="156"/>
  <c r="Q9" i="156" s="1"/>
  <c r="E49" i="127"/>
  <c r="E48" i="127"/>
  <c r="E47" i="127"/>
  <c r="E46" i="127"/>
  <c r="E45" i="127"/>
  <c r="K42" i="127"/>
  <c r="K41" i="127"/>
  <c r="H41" i="127"/>
  <c r="F41" i="127"/>
  <c r="B41" i="127"/>
  <c r="K40" i="127"/>
  <c r="H40" i="127"/>
  <c r="G40" i="127"/>
  <c r="F40" i="127"/>
  <c r="B40" i="127"/>
  <c r="E40" i="127" s="1"/>
  <c r="K39" i="127"/>
  <c r="I38" i="127"/>
  <c r="K38" i="127" s="1"/>
  <c r="I17" i="127" s="1"/>
  <c r="H38" i="127"/>
  <c r="F38" i="127"/>
  <c r="B38" i="127"/>
  <c r="E38" i="127" s="1"/>
  <c r="K37" i="127"/>
  <c r="H37" i="127"/>
  <c r="G37" i="127"/>
  <c r="F37" i="127"/>
  <c r="B37" i="127"/>
  <c r="K36" i="127"/>
  <c r="H36" i="127"/>
  <c r="G36" i="127"/>
  <c r="F36" i="127"/>
  <c r="B36" i="127"/>
  <c r="K35" i="127"/>
  <c r="H35" i="127"/>
  <c r="G35" i="127"/>
  <c r="F35" i="127"/>
  <c r="E35" i="127"/>
  <c r="B35" i="127"/>
  <c r="A35" i="127"/>
  <c r="C35" i="127" s="1"/>
  <c r="K34" i="127"/>
  <c r="I13" i="127" s="1"/>
  <c r="H34" i="127"/>
  <c r="G34" i="127"/>
  <c r="F34" i="127"/>
  <c r="E34" i="127"/>
  <c r="B34" i="127"/>
  <c r="D34" i="127" s="1"/>
  <c r="K33" i="127"/>
  <c r="I11" i="127" s="1"/>
  <c r="I32" i="127"/>
  <c r="K32" i="127" s="1"/>
  <c r="I10" i="127" s="1"/>
  <c r="H32" i="127"/>
  <c r="F32" i="127"/>
  <c r="B32" i="127"/>
  <c r="K31" i="127"/>
  <c r="H31" i="127"/>
  <c r="G31" i="127"/>
  <c r="F31" i="127"/>
  <c r="B31" i="127"/>
  <c r="D31" i="127" s="1"/>
  <c r="K30" i="127"/>
  <c r="I8" i="127" s="1"/>
  <c r="H30" i="127"/>
  <c r="G30" i="127"/>
  <c r="F30" i="127"/>
  <c r="E30" i="127"/>
  <c r="B30" i="127"/>
  <c r="A30" i="127"/>
  <c r="D30" i="127" s="1"/>
  <c r="K29" i="127"/>
  <c r="H29" i="127"/>
  <c r="G29" i="127"/>
  <c r="F29" i="127"/>
  <c r="D29" i="127"/>
  <c r="C29" i="127"/>
  <c r="B29" i="127"/>
  <c r="A29" i="127"/>
  <c r="E29" i="127" s="1"/>
  <c r="K28" i="127"/>
  <c r="I6" i="127" s="1"/>
  <c r="H28" i="127"/>
  <c r="G28" i="127"/>
  <c r="F28" i="127"/>
  <c r="E28" i="127"/>
  <c r="D28" i="127"/>
  <c r="C28" i="127"/>
  <c r="B28" i="127"/>
  <c r="N22" i="127"/>
  <c r="I22" i="127"/>
  <c r="H22" i="127"/>
  <c r="N21" i="127"/>
  <c r="I21" i="127"/>
  <c r="H21" i="127"/>
  <c r="G21" i="127"/>
  <c r="S20" i="127"/>
  <c r="R20" i="127"/>
  <c r="N20" i="127"/>
  <c r="I20" i="127"/>
  <c r="H20" i="127"/>
  <c r="G20" i="127"/>
  <c r="S19" i="127"/>
  <c r="R19" i="127"/>
  <c r="S18" i="127"/>
  <c r="R18" i="127"/>
  <c r="N18" i="127"/>
  <c r="I18" i="127"/>
  <c r="H18" i="127"/>
  <c r="S17" i="127"/>
  <c r="R17" i="127"/>
  <c r="N17" i="127"/>
  <c r="H17" i="127"/>
  <c r="G17" i="127"/>
  <c r="S16" i="127"/>
  <c r="R16" i="127"/>
  <c r="N16" i="127"/>
  <c r="I16" i="127"/>
  <c r="H16" i="127"/>
  <c r="G16" i="127"/>
  <c r="N15" i="127"/>
  <c r="I15" i="127"/>
  <c r="H15" i="127"/>
  <c r="G15" i="127"/>
  <c r="N14" i="127"/>
  <c r="I14" i="127"/>
  <c r="H14" i="127"/>
  <c r="G14" i="127"/>
  <c r="N13" i="127"/>
  <c r="H13" i="127"/>
  <c r="G13" i="127"/>
  <c r="S11" i="127"/>
  <c r="R11" i="127"/>
  <c r="N11" i="127"/>
  <c r="H11" i="127"/>
  <c r="G11" i="127"/>
  <c r="S10" i="127"/>
  <c r="R10" i="127"/>
  <c r="N10" i="127"/>
  <c r="H10" i="127"/>
  <c r="G10" i="127"/>
  <c r="S9" i="127"/>
  <c r="R9" i="127"/>
  <c r="N9" i="127"/>
  <c r="I9" i="127"/>
  <c r="H9" i="127"/>
  <c r="G9" i="127"/>
  <c r="S8" i="127"/>
  <c r="R8" i="127"/>
  <c r="N8" i="127"/>
  <c r="H8" i="127"/>
  <c r="G8" i="127"/>
  <c r="S7" i="127"/>
  <c r="R7" i="127"/>
  <c r="N7" i="127"/>
  <c r="I7" i="127"/>
  <c r="H7" i="127"/>
  <c r="G7" i="127"/>
  <c r="N6" i="127"/>
  <c r="H6" i="127"/>
  <c r="G6" i="127"/>
  <c r="B63" i="126"/>
  <c r="D57" i="126"/>
  <c r="L32" i="126"/>
  <c r="K32" i="126"/>
  <c r="J32" i="126"/>
  <c r="I32" i="126"/>
  <c r="H32" i="126"/>
  <c r="G32" i="126"/>
  <c r="F32" i="126"/>
  <c r="E32" i="126"/>
  <c r="D32" i="126"/>
  <c r="C32" i="126"/>
  <c r="B32" i="126"/>
  <c r="L31" i="126"/>
  <c r="K31" i="126"/>
  <c r="J31" i="126"/>
  <c r="I31" i="126"/>
  <c r="H31" i="126"/>
  <c r="G31" i="126"/>
  <c r="F31" i="126"/>
  <c r="E31" i="126"/>
  <c r="D31" i="126"/>
  <c r="C31" i="126"/>
  <c r="B31" i="126"/>
  <c r="L30" i="126"/>
  <c r="K30" i="126"/>
  <c r="J30" i="126"/>
  <c r="I30" i="126"/>
  <c r="H30" i="126"/>
  <c r="G30" i="126"/>
  <c r="F30" i="126"/>
  <c r="E30" i="126"/>
  <c r="D30" i="126"/>
  <c r="C30" i="126"/>
  <c r="B30" i="126"/>
  <c r="L29" i="126"/>
  <c r="K29" i="126"/>
  <c r="J29" i="126"/>
  <c r="I29" i="126"/>
  <c r="H29" i="126"/>
  <c r="G29" i="126"/>
  <c r="F29" i="126"/>
  <c r="E29" i="126"/>
  <c r="D29" i="126"/>
  <c r="C29" i="126"/>
  <c r="B29" i="126"/>
  <c r="L28" i="126"/>
  <c r="K28" i="126"/>
  <c r="J28" i="126"/>
  <c r="I28" i="126"/>
  <c r="H28" i="126"/>
  <c r="G28" i="126"/>
  <c r="F28" i="126"/>
  <c r="E28" i="126"/>
  <c r="D28" i="126"/>
  <c r="C28" i="126"/>
  <c r="B28" i="126"/>
  <c r="L27" i="126"/>
  <c r="K27" i="126"/>
  <c r="J27" i="126"/>
  <c r="I27" i="126"/>
  <c r="H27" i="126"/>
  <c r="G27" i="126"/>
  <c r="F27" i="126"/>
  <c r="E27" i="126"/>
  <c r="D27" i="126"/>
  <c r="C27" i="126"/>
  <c r="B27" i="126"/>
  <c r="L26" i="126"/>
  <c r="K26" i="126"/>
  <c r="J26" i="126"/>
  <c r="I26" i="126"/>
  <c r="H26" i="126"/>
  <c r="G26" i="126"/>
  <c r="F26" i="126"/>
  <c r="E26" i="126"/>
  <c r="D26" i="126"/>
  <c r="C26" i="126"/>
  <c r="B26" i="126"/>
  <c r="L25" i="126"/>
  <c r="K25" i="126"/>
  <c r="J25" i="126"/>
  <c r="I25" i="126"/>
  <c r="H25" i="126"/>
  <c r="G25" i="126"/>
  <c r="F25" i="126"/>
  <c r="E25" i="126"/>
  <c r="D25" i="126"/>
  <c r="C25" i="126"/>
  <c r="B25" i="126"/>
  <c r="L24" i="126"/>
  <c r="K24" i="126"/>
  <c r="J24" i="126"/>
  <c r="I24" i="126"/>
  <c r="H24" i="126"/>
  <c r="G24" i="126"/>
  <c r="F24" i="126"/>
  <c r="E24" i="126"/>
  <c r="D24" i="126"/>
  <c r="C24" i="126"/>
  <c r="B24" i="126"/>
  <c r="L23" i="126"/>
  <c r="K23" i="126"/>
  <c r="J23" i="126"/>
  <c r="I23" i="126"/>
  <c r="H23" i="126"/>
  <c r="G23" i="126"/>
  <c r="F23" i="126"/>
  <c r="E23" i="126"/>
  <c r="D23" i="126"/>
  <c r="C23" i="126"/>
  <c r="B23" i="126"/>
  <c r="L22" i="126"/>
  <c r="K22" i="126"/>
  <c r="J22" i="126"/>
  <c r="I22" i="126"/>
  <c r="H22" i="126"/>
  <c r="G22" i="126"/>
  <c r="F22" i="126"/>
  <c r="E22" i="126"/>
  <c r="D22" i="126"/>
  <c r="C22" i="126"/>
  <c r="B22" i="126"/>
  <c r="L21" i="126"/>
  <c r="K21" i="126"/>
  <c r="J21" i="126"/>
  <c r="I21" i="126"/>
  <c r="H21" i="126"/>
  <c r="G21" i="126"/>
  <c r="F21" i="126"/>
  <c r="E21" i="126"/>
  <c r="D21" i="126"/>
  <c r="C21" i="126"/>
  <c r="B21" i="126"/>
  <c r="I30" i="139"/>
  <c r="M2" i="139"/>
  <c r="L2" i="139"/>
  <c r="K2" i="139"/>
  <c r="J2" i="139"/>
  <c r="I2" i="139"/>
  <c r="H2" i="139"/>
  <c r="G2" i="139"/>
  <c r="F2" i="139"/>
  <c r="E2" i="139"/>
  <c r="D2" i="139"/>
  <c r="C2" i="139"/>
  <c r="B2" i="139"/>
  <c r="E18" i="134"/>
  <c r="M2" i="134"/>
  <c r="L2" i="134"/>
  <c r="K2" i="134"/>
  <c r="J2" i="134"/>
  <c r="I2" i="134"/>
  <c r="H2" i="134"/>
  <c r="G2" i="134"/>
  <c r="F2" i="134"/>
  <c r="E2" i="134"/>
  <c r="D2" i="134"/>
  <c r="C2" i="134"/>
  <c r="B2" i="134"/>
  <c r="M36" i="115"/>
  <c r="L36" i="115"/>
  <c r="K36" i="115"/>
  <c r="J36" i="115"/>
  <c r="I36" i="115"/>
  <c r="I36" i="139" s="1"/>
  <c r="H36" i="115"/>
  <c r="G36" i="115"/>
  <c r="F36" i="115"/>
  <c r="E36" i="115"/>
  <c r="E36" i="139" s="1"/>
  <c r="D36" i="115"/>
  <c r="C36" i="115"/>
  <c r="B36" i="115"/>
  <c r="M34" i="115"/>
  <c r="L34" i="115"/>
  <c r="K34" i="115"/>
  <c r="J34" i="115"/>
  <c r="I34" i="115"/>
  <c r="H34" i="115"/>
  <c r="G34" i="115"/>
  <c r="F34" i="115"/>
  <c r="E34" i="115"/>
  <c r="D34" i="115"/>
  <c r="C34" i="115"/>
  <c r="B34" i="115"/>
  <c r="M33" i="115"/>
  <c r="M33" i="134" s="1"/>
  <c r="L33" i="115"/>
  <c r="K33" i="115"/>
  <c r="J33" i="115"/>
  <c r="I33" i="115"/>
  <c r="H33" i="115"/>
  <c r="G33" i="115"/>
  <c r="F33" i="115"/>
  <c r="E33" i="115"/>
  <c r="D33" i="115"/>
  <c r="C33" i="115"/>
  <c r="B33" i="115"/>
  <c r="M30" i="115"/>
  <c r="L30" i="115"/>
  <c r="K30" i="115"/>
  <c r="J30" i="115"/>
  <c r="I30" i="115"/>
  <c r="I30" i="134" s="1"/>
  <c r="H30" i="115"/>
  <c r="G30" i="115"/>
  <c r="F30" i="115"/>
  <c r="E30" i="115"/>
  <c r="D30" i="115"/>
  <c r="C30" i="115"/>
  <c r="B30" i="115"/>
  <c r="M25" i="115"/>
  <c r="N23" i="125" s="1"/>
  <c r="L25" i="115"/>
  <c r="K25" i="115"/>
  <c r="J25" i="115"/>
  <c r="I25" i="115"/>
  <c r="J23" i="125" s="1"/>
  <c r="H25" i="115"/>
  <c r="G25" i="115"/>
  <c r="F25" i="115"/>
  <c r="E25" i="115"/>
  <c r="F23" i="125" s="1"/>
  <c r="D25" i="115"/>
  <c r="C25" i="115"/>
  <c r="B25" i="115"/>
  <c r="M21" i="115"/>
  <c r="L21" i="115"/>
  <c r="K21" i="115"/>
  <c r="J21" i="115"/>
  <c r="I21" i="115"/>
  <c r="H21" i="115"/>
  <c r="G21" i="115"/>
  <c r="F21" i="115"/>
  <c r="E21" i="115"/>
  <c r="D21" i="115"/>
  <c r="C21" i="115"/>
  <c r="B21" i="115"/>
  <c r="M18" i="115"/>
  <c r="L18" i="115"/>
  <c r="K18" i="115"/>
  <c r="J18" i="115"/>
  <c r="I18" i="115"/>
  <c r="H18" i="115"/>
  <c r="G18" i="115"/>
  <c r="F18" i="115"/>
  <c r="E18" i="115"/>
  <c r="D18" i="115"/>
  <c r="C18" i="115"/>
  <c r="B18" i="115"/>
  <c r="M7" i="115"/>
  <c r="L7" i="115"/>
  <c r="K7" i="115"/>
  <c r="J7" i="115"/>
  <c r="I7" i="115"/>
  <c r="H7" i="115"/>
  <c r="G7" i="115"/>
  <c r="F7" i="115"/>
  <c r="E7" i="115"/>
  <c r="D7" i="115"/>
  <c r="C7" i="115"/>
  <c r="B7" i="115"/>
  <c r="N11" i="147"/>
  <c r="M11" i="147"/>
  <c r="L11" i="147"/>
  <c r="K11" i="147"/>
  <c r="J11" i="147"/>
  <c r="I11" i="147"/>
  <c r="H11" i="147"/>
  <c r="G11" i="147"/>
  <c r="F11" i="147"/>
  <c r="E11" i="147"/>
  <c r="D11" i="147"/>
  <c r="C11" i="147"/>
  <c r="N10" i="147"/>
  <c r="M10" i="147"/>
  <c r="L10" i="147"/>
  <c r="K10" i="147"/>
  <c r="J10" i="147"/>
  <c r="I10" i="147"/>
  <c r="H10" i="147"/>
  <c r="G10" i="147"/>
  <c r="F10" i="147"/>
  <c r="E10" i="147"/>
  <c r="D10" i="147"/>
  <c r="C10" i="147"/>
  <c r="N9" i="147"/>
  <c r="M9" i="147"/>
  <c r="L9" i="147"/>
  <c r="K9" i="147"/>
  <c r="J9" i="147"/>
  <c r="I9" i="147"/>
  <c r="H9" i="147"/>
  <c r="G9" i="147"/>
  <c r="F9" i="147"/>
  <c r="E9" i="147"/>
  <c r="D9" i="147"/>
  <c r="C9" i="147"/>
  <c r="N8" i="147"/>
  <c r="J8" i="147"/>
  <c r="N7" i="147"/>
  <c r="M7" i="147"/>
  <c r="M8" i="147" s="1"/>
  <c r="L7" i="147"/>
  <c r="L8" i="147" s="1"/>
  <c r="K7" i="147"/>
  <c r="K8" i="147" s="1"/>
  <c r="J7" i="147"/>
  <c r="I7" i="147"/>
  <c r="I8" i="147" s="1"/>
  <c r="H7" i="147"/>
  <c r="H8" i="147" s="1"/>
  <c r="G7" i="147"/>
  <c r="G8" i="147" s="1"/>
  <c r="F7" i="147"/>
  <c r="F8" i="147" s="1"/>
  <c r="E7" i="147"/>
  <c r="E8" i="147" s="1"/>
  <c r="D7" i="147"/>
  <c r="D8" i="147" s="1"/>
  <c r="C7" i="147"/>
  <c r="C8" i="147" s="1"/>
  <c r="M6" i="147"/>
  <c r="L6" i="147"/>
  <c r="K6" i="147"/>
  <c r="I6" i="147"/>
  <c r="H6" i="147"/>
  <c r="G6" i="147"/>
  <c r="E6" i="147"/>
  <c r="D6" i="147"/>
  <c r="C6" i="147"/>
  <c r="M5" i="147"/>
  <c r="L5" i="147"/>
  <c r="K5" i="147"/>
  <c r="I5" i="147"/>
  <c r="H5" i="147"/>
  <c r="G5" i="147"/>
  <c r="E5" i="147"/>
  <c r="D5" i="147"/>
  <c r="C5" i="147"/>
  <c r="M4" i="147"/>
  <c r="L4" i="147"/>
  <c r="K4" i="147"/>
  <c r="I4" i="147"/>
  <c r="H4" i="147"/>
  <c r="G4" i="147"/>
  <c r="E4" i="147"/>
  <c r="D4" i="147"/>
  <c r="C4" i="147"/>
  <c r="M3" i="147"/>
  <c r="L3" i="147"/>
  <c r="K3" i="147"/>
  <c r="I3" i="147"/>
  <c r="H3" i="147"/>
  <c r="G3" i="147"/>
  <c r="E3" i="147"/>
  <c r="D3" i="147"/>
  <c r="C3" i="147"/>
  <c r="N2" i="147"/>
  <c r="M2" i="147"/>
  <c r="L2" i="147"/>
  <c r="K2" i="147"/>
  <c r="J2" i="147"/>
  <c r="I2" i="147"/>
  <c r="H2" i="147"/>
  <c r="G2" i="147"/>
  <c r="F2" i="147"/>
  <c r="E2" i="147"/>
  <c r="D2" i="147"/>
  <c r="C2" i="147"/>
  <c r="N42" i="125"/>
  <c r="N43" i="125" s="1"/>
  <c r="M36" i="125"/>
  <c r="L36" i="125"/>
  <c r="K36" i="125"/>
  <c r="I36" i="125"/>
  <c r="H36" i="125"/>
  <c r="G36" i="125"/>
  <c r="E36" i="125"/>
  <c r="D36" i="125"/>
  <c r="C36" i="125"/>
  <c r="M35" i="125"/>
  <c r="L35" i="125"/>
  <c r="K35" i="125"/>
  <c r="I35" i="125"/>
  <c r="H35" i="125"/>
  <c r="G35" i="125"/>
  <c r="E35" i="125"/>
  <c r="D35" i="125"/>
  <c r="C35" i="125"/>
  <c r="M23" i="125"/>
  <c r="L23" i="125"/>
  <c r="K23" i="125"/>
  <c r="I23" i="125"/>
  <c r="H23" i="125"/>
  <c r="G23" i="125"/>
  <c r="E23" i="125"/>
  <c r="D23" i="125"/>
  <c r="C23" i="125"/>
  <c r="M19" i="125"/>
  <c r="L19" i="125"/>
  <c r="K19" i="125"/>
  <c r="K20" i="125" s="1"/>
  <c r="I19" i="125"/>
  <c r="H19" i="125"/>
  <c r="G19" i="125"/>
  <c r="E19" i="125"/>
  <c r="D19" i="125"/>
  <c r="C19" i="125"/>
  <c r="C14" i="125"/>
  <c r="C52" i="125" s="1"/>
  <c r="K12" i="125"/>
  <c r="G11" i="125"/>
  <c r="K8" i="125"/>
  <c r="G8" i="125"/>
  <c r="G7" i="125"/>
  <c r="G9" i="125" s="1"/>
  <c r="C7" i="125"/>
  <c r="C9" i="125" s="1"/>
  <c r="C6" i="125"/>
  <c r="C10" i="125" s="1"/>
  <c r="M5" i="125"/>
  <c r="L5" i="125"/>
  <c r="K5" i="125"/>
  <c r="I5" i="125"/>
  <c r="H5" i="125"/>
  <c r="G5" i="125"/>
  <c r="E5" i="125"/>
  <c r="D5" i="125"/>
  <c r="C5" i="125"/>
  <c r="C4" i="125"/>
  <c r="K3" i="125"/>
  <c r="N2" i="125"/>
  <c r="N8" i="125" s="1"/>
  <c r="M2" i="125"/>
  <c r="M42" i="125" s="1"/>
  <c r="M43" i="125" s="1"/>
  <c r="L2" i="125"/>
  <c r="L42" i="125" s="1"/>
  <c r="L43" i="125" s="1"/>
  <c r="K2" i="125"/>
  <c r="K42" i="125" s="1"/>
  <c r="K43" i="125" s="1"/>
  <c r="J2" i="125"/>
  <c r="J42" i="125" s="1"/>
  <c r="J43" i="125" s="1"/>
  <c r="I2" i="125"/>
  <c r="I42" i="125" s="1"/>
  <c r="I43" i="125" s="1"/>
  <c r="H2" i="125"/>
  <c r="H42" i="125" s="1"/>
  <c r="H43" i="125" s="1"/>
  <c r="G2" i="125"/>
  <c r="G42" i="125" s="1"/>
  <c r="G43" i="125" s="1"/>
  <c r="F2" i="125"/>
  <c r="F8" i="125" s="1"/>
  <c r="E2" i="125"/>
  <c r="E42" i="125" s="1"/>
  <c r="E43" i="125" s="1"/>
  <c r="D2" i="125"/>
  <c r="D42" i="125" s="1"/>
  <c r="D43" i="125" s="1"/>
  <c r="C2" i="125"/>
  <c r="C42" i="125" s="1"/>
  <c r="C43" i="125" s="1"/>
  <c r="D321" i="143"/>
  <c r="D320" i="143"/>
  <c r="D319" i="143"/>
  <c r="D318" i="143"/>
  <c r="D317" i="143"/>
  <c r="D309" i="143"/>
  <c r="D308" i="143"/>
  <c r="D307" i="143"/>
  <c r="D306" i="143"/>
  <c r="D305" i="143"/>
  <c r="D297" i="143"/>
  <c r="D296" i="143"/>
  <c r="D295" i="143"/>
  <c r="D294" i="143"/>
  <c r="D293" i="143"/>
  <c r="D285" i="143"/>
  <c r="D284" i="143"/>
  <c r="D283" i="143"/>
  <c r="D282" i="143"/>
  <c r="D281" i="143"/>
  <c r="D273" i="143"/>
  <c r="D272" i="143"/>
  <c r="D271" i="143"/>
  <c r="D270" i="143"/>
  <c r="D269" i="143"/>
  <c r="D261" i="143"/>
  <c r="D260" i="143"/>
  <c r="D259" i="143"/>
  <c r="D258" i="143"/>
  <c r="D257" i="143"/>
  <c r="D249" i="143"/>
  <c r="D248" i="143"/>
  <c r="D247" i="143"/>
  <c r="D246" i="143"/>
  <c r="D245" i="143"/>
  <c r="D237" i="143"/>
  <c r="D236" i="143"/>
  <c r="D235" i="143"/>
  <c r="D234" i="143"/>
  <c r="D233" i="143"/>
  <c r="D225" i="143"/>
  <c r="D224" i="143"/>
  <c r="D223" i="143"/>
  <c r="D222" i="143"/>
  <c r="D221" i="143"/>
  <c r="D213" i="143"/>
  <c r="D212" i="143"/>
  <c r="D211" i="143"/>
  <c r="D210" i="143"/>
  <c r="D209" i="143"/>
  <c r="D201" i="143"/>
  <c r="D200" i="143"/>
  <c r="D199" i="143"/>
  <c r="D198" i="143"/>
  <c r="D197" i="143"/>
  <c r="D189" i="143"/>
  <c r="D188" i="143"/>
  <c r="D187" i="143"/>
  <c r="D186" i="143"/>
  <c r="D185" i="143"/>
  <c r="D177" i="143"/>
  <c r="D176" i="143"/>
  <c r="D175" i="143"/>
  <c r="D174" i="143"/>
  <c r="D173" i="143"/>
  <c r="D165" i="143"/>
  <c r="D164" i="143"/>
  <c r="D163" i="143"/>
  <c r="D162" i="143"/>
  <c r="D161" i="143"/>
  <c r="D153" i="143"/>
  <c r="D152" i="143"/>
  <c r="D151" i="143"/>
  <c r="D150" i="143"/>
  <c r="D149" i="143"/>
  <c r="D141" i="143"/>
  <c r="D140" i="143"/>
  <c r="D139" i="143"/>
  <c r="D138" i="143"/>
  <c r="D137" i="143"/>
  <c r="D129" i="143"/>
  <c r="D128" i="143"/>
  <c r="D127" i="143"/>
  <c r="D126" i="143"/>
  <c r="D125" i="143"/>
  <c r="D117" i="143"/>
  <c r="D116" i="143"/>
  <c r="D115" i="143"/>
  <c r="D114" i="143"/>
  <c r="D113" i="143"/>
  <c r="D105" i="143"/>
  <c r="D104" i="143"/>
  <c r="D103" i="143"/>
  <c r="D102" i="143"/>
  <c r="D101" i="143"/>
  <c r="D93" i="143"/>
  <c r="D92" i="143"/>
  <c r="D91" i="143"/>
  <c r="D90" i="143"/>
  <c r="D89" i="143"/>
  <c r="D81" i="143"/>
  <c r="D80" i="143"/>
  <c r="D79" i="143"/>
  <c r="D78" i="143"/>
  <c r="D77" i="143"/>
  <c r="D69" i="143"/>
  <c r="D68" i="143"/>
  <c r="D67" i="143"/>
  <c r="D66" i="143"/>
  <c r="D65" i="143"/>
  <c r="D57" i="143"/>
  <c r="D56" i="143"/>
  <c r="D55" i="143"/>
  <c r="D54" i="143"/>
  <c r="D53" i="143"/>
  <c r="D45" i="143"/>
  <c r="D44" i="143"/>
  <c r="D43" i="143"/>
  <c r="D42" i="143"/>
  <c r="D41" i="143"/>
  <c r="D33" i="143"/>
  <c r="D32" i="143"/>
  <c r="D31" i="143"/>
  <c r="D30" i="143"/>
  <c r="D29" i="143"/>
  <c r="D21" i="143"/>
  <c r="D20" i="143"/>
  <c r="D19" i="143"/>
  <c r="D18" i="143"/>
  <c r="D17" i="143"/>
  <c r="D9" i="143"/>
  <c r="D8" i="143"/>
  <c r="D7" i="143"/>
  <c r="D6" i="143"/>
  <c r="D5" i="143"/>
  <c r="D4" i="143"/>
  <c r="D3" i="143"/>
  <c r="D2" i="143"/>
  <c r="C27" i="167"/>
  <c r="C26" i="167"/>
  <c r="C25" i="167"/>
  <c r="C24" i="167"/>
  <c r="C23" i="167"/>
  <c r="C22" i="167"/>
  <c r="C21" i="167"/>
  <c r="C20" i="167"/>
  <c r="C19" i="167"/>
  <c r="C18" i="167"/>
  <c r="C17" i="167"/>
  <c r="C16" i="167"/>
  <c r="C15" i="167"/>
  <c r="C14" i="167"/>
  <c r="C13" i="167"/>
  <c r="C12" i="167"/>
  <c r="C11" i="167"/>
  <c r="C10" i="167"/>
  <c r="C9" i="167"/>
  <c r="C8" i="167"/>
  <c r="C7" i="167"/>
  <c r="C6" i="167"/>
  <c r="C5" i="167"/>
  <c r="C4" i="167"/>
  <c r="C3" i="167"/>
  <c r="C2" i="167"/>
  <c r="C1" i="167"/>
  <c r="M13" i="43"/>
  <c r="L13" i="43"/>
  <c r="K13" i="43"/>
  <c r="J13" i="43"/>
  <c r="I13" i="43"/>
  <c r="H13" i="43"/>
  <c r="G13" i="43"/>
  <c r="F13" i="43"/>
  <c r="E13" i="43"/>
  <c r="D13" i="43"/>
  <c r="C13" i="43"/>
  <c r="B13" i="43"/>
  <c r="M12" i="43"/>
  <c r="L12" i="43"/>
  <c r="K12" i="43"/>
  <c r="J12" i="43"/>
  <c r="I12" i="43"/>
  <c r="H12" i="43"/>
  <c r="G12" i="43"/>
  <c r="F12" i="43"/>
  <c r="E12" i="43"/>
  <c r="D12" i="43"/>
  <c r="C12" i="43"/>
  <c r="B12" i="43"/>
  <c r="M11" i="43"/>
  <c r="L11" i="43"/>
  <c r="K11" i="43"/>
  <c r="I11" i="43"/>
  <c r="H11" i="43"/>
  <c r="G11" i="43"/>
  <c r="F11" i="43"/>
  <c r="E11" i="43"/>
  <c r="D11" i="43"/>
  <c r="C11" i="43"/>
  <c r="B11" i="43"/>
  <c r="M10" i="43"/>
  <c r="L10" i="43"/>
  <c r="K10" i="43"/>
  <c r="J10" i="43"/>
  <c r="I10" i="43"/>
  <c r="H10" i="43"/>
  <c r="G10" i="43"/>
  <c r="F10" i="43"/>
  <c r="E10" i="43"/>
  <c r="D10" i="43"/>
  <c r="C10" i="43"/>
  <c r="B10" i="43"/>
  <c r="M9" i="43"/>
  <c r="L9" i="43"/>
  <c r="K9" i="43"/>
  <c r="J9" i="43"/>
  <c r="I9" i="43"/>
  <c r="H9" i="43"/>
  <c r="G9" i="43"/>
  <c r="F9" i="43"/>
  <c r="E9" i="43"/>
  <c r="D9" i="43"/>
  <c r="C9" i="43"/>
  <c r="B9" i="43"/>
  <c r="M8" i="43"/>
  <c r="L8" i="43"/>
  <c r="K8" i="43"/>
  <c r="J8" i="43"/>
  <c r="I8" i="43"/>
  <c r="H8" i="43"/>
  <c r="G8" i="43"/>
  <c r="F8" i="43"/>
  <c r="E8" i="43"/>
  <c r="D8" i="43"/>
  <c r="C8" i="43"/>
  <c r="B8" i="43"/>
  <c r="M7" i="43"/>
  <c r="L7" i="43"/>
  <c r="K7" i="43"/>
  <c r="J7" i="43"/>
  <c r="I7" i="43"/>
  <c r="H7" i="43"/>
  <c r="G7" i="43"/>
  <c r="F7" i="43"/>
  <c r="E7" i="43"/>
  <c r="D7" i="43"/>
  <c r="C7" i="43"/>
  <c r="B7" i="43"/>
  <c r="G5" i="42"/>
  <c r="B5" i="42"/>
  <c r="G4" i="42"/>
  <c r="B4" i="42"/>
  <c r="F5" i="40"/>
  <c r="B5" i="40"/>
  <c r="D136" i="120"/>
  <c r="C136" i="120"/>
  <c r="B136" i="120"/>
  <c r="D135" i="120"/>
  <c r="C135" i="120"/>
  <c r="B135" i="120"/>
  <c r="D134" i="120"/>
  <c r="C134" i="120"/>
  <c r="B134" i="120"/>
  <c r="E133" i="120" s="1"/>
  <c r="G133" i="120"/>
  <c r="D133" i="120"/>
  <c r="C133" i="120"/>
  <c r="E132" i="120" s="1"/>
  <c r="B133" i="120"/>
  <c r="G132" i="120"/>
  <c r="D132" i="120"/>
  <c r="C132" i="120"/>
  <c r="B132" i="120"/>
  <c r="G131" i="120"/>
  <c r="E131" i="120"/>
  <c r="D131" i="120"/>
  <c r="C131" i="120"/>
  <c r="B131" i="120"/>
  <c r="G130" i="120"/>
  <c r="D130" i="120"/>
  <c r="C130" i="120"/>
  <c r="B130" i="120"/>
  <c r="G129" i="120"/>
  <c r="D129" i="120"/>
  <c r="C129" i="120"/>
  <c r="E128" i="120" s="1"/>
  <c r="B129" i="120"/>
  <c r="G128" i="120"/>
  <c r="D128" i="120"/>
  <c r="C128" i="120"/>
  <c r="B128" i="120"/>
  <c r="G127" i="120"/>
  <c r="E127" i="120"/>
  <c r="D127" i="120"/>
  <c r="C127" i="120"/>
  <c r="B127" i="120"/>
  <c r="G126" i="120"/>
  <c r="D126" i="120"/>
  <c r="C126" i="120"/>
  <c r="B126" i="120"/>
  <c r="G125" i="120"/>
  <c r="D125" i="120"/>
  <c r="C125" i="120"/>
  <c r="E124" i="120" s="1"/>
  <c r="B125" i="120"/>
  <c r="G124" i="120"/>
  <c r="D124" i="120"/>
  <c r="C124" i="120"/>
  <c r="B124" i="120"/>
  <c r="G123" i="120"/>
  <c r="E123" i="120"/>
  <c r="D123" i="120"/>
  <c r="C123" i="120"/>
  <c r="B123" i="120"/>
  <c r="G122" i="120"/>
  <c r="D122" i="120"/>
  <c r="C122" i="120"/>
  <c r="B122" i="120"/>
  <c r="H115" i="120"/>
  <c r="C115" i="120"/>
  <c r="E114" i="120" s="1"/>
  <c r="B115" i="120"/>
  <c r="H114" i="120"/>
  <c r="C114" i="120"/>
  <c r="B114" i="120"/>
  <c r="H113" i="120"/>
  <c r="E113" i="120"/>
  <c r="C113" i="120"/>
  <c r="B113" i="120"/>
  <c r="H112" i="120"/>
  <c r="C112" i="120"/>
  <c r="B112" i="120"/>
  <c r="H111" i="120"/>
  <c r="C111" i="120"/>
  <c r="E110" i="120" s="1"/>
  <c r="B111" i="120"/>
  <c r="H110" i="120"/>
  <c r="C110" i="120"/>
  <c r="B110" i="120"/>
  <c r="H109" i="120"/>
  <c r="G109" i="120"/>
  <c r="C109" i="120"/>
  <c r="B109" i="120"/>
  <c r="H108" i="120"/>
  <c r="G108" i="120"/>
  <c r="C108" i="120"/>
  <c r="B108" i="120"/>
  <c r="H107" i="120"/>
  <c r="G107" i="120"/>
  <c r="C107" i="120"/>
  <c r="B107" i="120"/>
  <c r="H106" i="120"/>
  <c r="G106" i="120"/>
  <c r="C106" i="120"/>
  <c r="B106" i="120"/>
  <c r="H105" i="120"/>
  <c r="G105" i="120"/>
  <c r="C105" i="120"/>
  <c r="B105" i="120"/>
  <c r="H104" i="120"/>
  <c r="G104" i="120"/>
  <c r="C104" i="120"/>
  <c r="B104" i="120"/>
  <c r="H103" i="120"/>
  <c r="G103" i="120"/>
  <c r="C103" i="120"/>
  <c r="B103" i="120"/>
  <c r="H102" i="120"/>
  <c r="G102" i="120"/>
  <c r="C102" i="120"/>
  <c r="B102" i="120"/>
  <c r="H101" i="120"/>
  <c r="G101" i="120"/>
  <c r="C101" i="120"/>
  <c r="B101" i="120"/>
  <c r="H100" i="120"/>
  <c r="G100" i="120"/>
  <c r="C100" i="120"/>
  <c r="B100" i="120"/>
  <c r="H99" i="120"/>
  <c r="G99" i="120"/>
  <c r="C99" i="120"/>
  <c r="B99" i="120"/>
  <c r="H98" i="120"/>
  <c r="G98" i="120"/>
  <c r="C98" i="120"/>
  <c r="B98" i="120"/>
  <c r="G93" i="120"/>
  <c r="G92" i="120"/>
  <c r="G91" i="120"/>
  <c r="G90" i="120"/>
  <c r="G89" i="120"/>
  <c r="G88" i="120"/>
  <c r="E88" i="120"/>
  <c r="C88" i="120"/>
  <c r="B88" i="120"/>
  <c r="G87" i="120"/>
  <c r="C87" i="120"/>
  <c r="B87" i="120"/>
  <c r="G86" i="120"/>
  <c r="C86" i="120"/>
  <c r="E85" i="120" s="1"/>
  <c r="B86" i="120"/>
  <c r="G85" i="120"/>
  <c r="C85" i="120"/>
  <c r="B85" i="120"/>
  <c r="G84" i="120"/>
  <c r="E84" i="120"/>
  <c r="D85" i="120" s="1"/>
  <c r="C84" i="120"/>
  <c r="B84" i="120"/>
  <c r="E83" i="120" s="1"/>
  <c r="D84" i="120" s="1"/>
  <c r="G83" i="120"/>
  <c r="C83" i="120"/>
  <c r="B83" i="120"/>
  <c r="E82" i="120" s="1"/>
  <c r="D83" i="120" s="1"/>
  <c r="G82" i="120"/>
  <c r="C82" i="120"/>
  <c r="B82" i="120"/>
  <c r="G75" i="120"/>
  <c r="G74" i="120"/>
  <c r="G73" i="120"/>
  <c r="G72" i="120"/>
  <c r="C72" i="120"/>
  <c r="B72" i="120"/>
  <c r="G71" i="120"/>
  <c r="C71" i="120"/>
  <c r="E70" i="120" s="1"/>
  <c r="B71" i="120"/>
  <c r="G70" i="120"/>
  <c r="C70" i="120"/>
  <c r="B70" i="120"/>
  <c r="G69" i="120"/>
  <c r="E69" i="120"/>
  <c r="C69" i="120"/>
  <c r="B69" i="120"/>
  <c r="E68" i="120" s="1"/>
  <c r="G68" i="120"/>
  <c r="C68" i="120"/>
  <c r="B68" i="120"/>
  <c r="G67" i="120"/>
  <c r="C67" i="120"/>
  <c r="E66" i="120" s="1"/>
  <c r="B67" i="120"/>
  <c r="G66" i="120"/>
  <c r="C66" i="120"/>
  <c r="B66" i="120"/>
  <c r="G65" i="120"/>
  <c r="E65" i="120"/>
  <c r="D66" i="120" s="1"/>
  <c r="C65" i="120"/>
  <c r="B65" i="120"/>
  <c r="E64" i="120" s="1"/>
  <c r="D65" i="120" s="1"/>
  <c r="G64" i="120"/>
  <c r="C64" i="120"/>
  <c r="B64" i="120"/>
  <c r="G58" i="120"/>
  <c r="G57" i="120"/>
  <c r="G56" i="120"/>
  <c r="G55" i="120"/>
  <c r="G54" i="120"/>
  <c r="G53" i="120"/>
  <c r="C53" i="120"/>
  <c r="E52" i="120" s="1"/>
  <c r="B53" i="120"/>
  <c r="E53" i="120" s="1"/>
  <c r="G52" i="120"/>
  <c r="C52" i="120"/>
  <c r="B52" i="120"/>
  <c r="G51" i="120"/>
  <c r="E51" i="120"/>
  <c r="C51" i="120"/>
  <c r="B51" i="120"/>
  <c r="E50" i="120" s="1"/>
  <c r="G50" i="120"/>
  <c r="C50" i="120"/>
  <c r="B50" i="120"/>
  <c r="E49" i="120" s="1"/>
  <c r="G49" i="120"/>
  <c r="C49" i="120"/>
  <c r="E48" i="120" s="1"/>
  <c r="B49" i="120"/>
  <c r="G48" i="120"/>
  <c r="C48" i="120"/>
  <c r="B48" i="120"/>
  <c r="G47" i="120"/>
  <c r="E47" i="120"/>
  <c r="D48" i="120" s="1"/>
  <c r="C47" i="120"/>
  <c r="B47" i="120"/>
  <c r="E40" i="120"/>
  <c r="C40" i="120"/>
  <c r="B40" i="120"/>
  <c r="E39" i="120"/>
  <c r="C39" i="120"/>
  <c r="B39" i="120"/>
  <c r="G38" i="120"/>
  <c r="E38" i="120"/>
  <c r="C38" i="120"/>
  <c r="B38" i="120"/>
  <c r="G37" i="120"/>
  <c r="C37" i="120"/>
  <c r="B37" i="120"/>
  <c r="G36" i="120"/>
  <c r="C36" i="120"/>
  <c r="E35" i="120" s="1"/>
  <c r="B36" i="120"/>
  <c r="G35" i="120"/>
  <c r="C35" i="120"/>
  <c r="B35" i="120"/>
  <c r="G34" i="120"/>
  <c r="E34" i="120"/>
  <c r="C34" i="120"/>
  <c r="B34" i="120"/>
  <c r="G33" i="120"/>
  <c r="C33" i="120"/>
  <c r="B33" i="120"/>
  <c r="E32" i="120" s="1"/>
  <c r="G32" i="120"/>
  <c r="C32" i="120"/>
  <c r="E31" i="120" s="1"/>
  <c r="B32" i="120"/>
  <c r="G31" i="120"/>
  <c r="C31" i="120"/>
  <c r="B31" i="120"/>
  <c r="G30" i="120"/>
  <c r="E30" i="120"/>
  <c r="C30" i="120"/>
  <c r="B30" i="120"/>
  <c r="G29" i="120"/>
  <c r="C29" i="120"/>
  <c r="B29" i="120"/>
  <c r="E28" i="120" s="1"/>
  <c r="G28" i="120"/>
  <c r="C28" i="120"/>
  <c r="E27" i="120" s="1"/>
  <c r="D28" i="120" s="1"/>
  <c r="B28" i="120"/>
  <c r="G27" i="120"/>
  <c r="C27" i="120"/>
  <c r="B27" i="120"/>
  <c r="E19" i="120"/>
  <c r="E18" i="120"/>
  <c r="E17" i="120"/>
  <c r="E16" i="120"/>
  <c r="E15" i="120"/>
  <c r="E14" i="120"/>
  <c r="E13" i="120"/>
  <c r="E12" i="120"/>
  <c r="E11" i="120"/>
  <c r="E10" i="120"/>
  <c r="E9" i="120"/>
  <c r="E8" i="120"/>
  <c r="E7" i="120"/>
  <c r="E6" i="120"/>
  <c r="E5" i="120"/>
  <c r="E4" i="120"/>
  <c r="D5" i="120" s="1"/>
  <c r="D6" i="120" s="1"/>
  <c r="E3" i="120"/>
  <c r="E2" i="120"/>
  <c r="D3" i="120" s="1"/>
  <c r="D4" i="120" s="1"/>
  <c r="D26" i="119"/>
  <c r="D25" i="119"/>
  <c r="D24" i="119"/>
  <c r="D23" i="119"/>
  <c r="D22" i="119"/>
  <c r="D21" i="119"/>
  <c r="D20" i="119"/>
  <c r="D19" i="119"/>
  <c r="D18" i="119"/>
  <c r="D17" i="119"/>
  <c r="D16" i="119"/>
  <c r="D15" i="119"/>
  <c r="D14" i="119"/>
  <c r="D13" i="119"/>
  <c r="D12" i="119"/>
  <c r="D11" i="119"/>
  <c r="D10" i="119"/>
  <c r="D9" i="119"/>
  <c r="D8" i="119"/>
  <c r="D7" i="119"/>
  <c r="D6" i="119"/>
  <c r="D5" i="119"/>
  <c r="D4" i="119"/>
  <c r="D3" i="119"/>
  <c r="D2" i="119"/>
  <c r="D1" i="119"/>
  <c r="D12" i="32"/>
  <c r="D11" i="32"/>
  <c r="D10" i="32"/>
  <c r="D9" i="32"/>
  <c r="D8" i="32"/>
  <c r="D7" i="32"/>
  <c r="D6" i="32"/>
  <c r="D5" i="32"/>
  <c r="D4" i="32"/>
  <c r="D3" i="32"/>
  <c r="D2" i="32"/>
  <c r="D1" i="32"/>
  <c r="G64" i="126" s="1"/>
  <c r="L26" i="15"/>
  <c r="L25" i="15"/>
  <c r="L24" i="15"/>
  <c r="L23" i="15"/>
  <c r="L22" i="15"/>
  <c r="L21" i="15"/>
  <c r="L20" i="15"/>
  <c r="L19" i="15"/>
  <c r="L18" i="15"/>
  <c r="L17" i="15"/>
  <c r="L16" i="15"/>
  <c r="L15" i="15"/>
  <c r="L14" i="15"/>
  <c r="L13" i="15"/>
  <c r="L12" i="15"/>
  <c r="L11" i="15"/>
  <c r="L10" i="15"/>
  <c r="L9" i="15"/>
  <c r="L8" i="15"/>
  <c r="L7" i="15"/>
  <c r="L6" i="15"/>
  <c r="L5" i="15"/>
  <c r="L4" i="15"/>
  <c r="L3" i="15"/>
  <c r="L2" i="15"/>
  <c r="L1" i="15"/>
  <c r="D8" i="1"/>
  <c r="K22" i="125" l="1"/>
  <c r="K21" i="125"/>
  <c r="K24" i="125"/>
  <c r="D7" i="120"/>
  <c r="D8" i="120" s="1"/>
  <c r="D9" i="120" s="1"/>
  <c r="D10" i="120" s="1"/>
  <c r="D11" i="120" s="1"/>
  <c r="D12" i="120" s="1"/>
  <c r="D13" i="120" s="1"/>
  <c r="D14" i="120" s="1"/>
  <c r="D15" i="120" s="1"/>
  <c r="D16" i="120" s="1"/>
  <c r="D17" i="120" s="1"/>
  <c r="D18" i="120" s="1"/>
  <c r="D19" i="120" s="1"/>
  <c r="D29" i="120"/>
  <c r="D50" i="120"/>
  <c r="D51" i="120" s="1"/>
  <c r="D52" i="120" s="1"/>
  <c r="D53" i="120" s="1"/>
  <c r="D86" i="120"/>
  <c r="E103" i="120"/>
  <c r="E102" i="120"/>
  <c r="E122" i="120"/>
  <c r="M14" i="125"/>
  <c r="I14" i="125"/>
  <c r="E14" i="125"/>
  <c r="M12" i="125"/>
  <c r="I12" i="125"/>
  <c r="E12" i="125"/>
  <c r="M11" i="125"/>
  <c r="I11" i="125"/>
  <c r="E11" i="125"/>
  <c r="L14" i="125"/>
  <c r="H14" i="125"/>
  <c r="D14" i="125"/>
  <c r="L12" i="125"/>
  <c r="H12" i="125"/>
  <c r="D12" i="125"/>
  <c r="L11" i="125"/>
  <c r="H11" i="125"/>
  <c r="D11" i="125"/>
  <c r="U44" i="171"/>
  <c r="D44" i="171"/>
  <c r="Y44" i="171"/>
  <c r="H44" i="171"/>
  <c r="AC44" i="171"/>
  <c r="L44" i="171"/>
  <c r="U45" i="171"/>
  <c r="D45" i="171"/>
  <c r="Y45" i="171"/>
  <c r="H45" i="171"/>
  <c r="AC45" i="171"/>
  <c r="L45" i="171"/>
  <c r="U46" i="171"/>
  <c r="D46" i="171"/>
  <c r="Y46" i="171"/>
  <c r="H46" i="171"/>
  <c r="AC46" i="171"/>
  <c r="L46" i="171"/>
  <c r="U47" i="171"/>
  <c r="D47" i="171"/>
  <c r="Y47" i="171"/>
  <c r="H47" i="171"/>
  <c r="AC47" i="171"/>
  <c r="L47" i="171"/>
  <c r="U48" i="171"/>
  <c r="D48" i="171"/>
  <c r="Y48" i="171"/>
  <c r="H48" i="171"/>
  <c r="AD48" i="171"/>
  <c r="M48" i="171"/>
  <c r="V49" i="171"/>
  <c r="E49" i="171"/>
  <c r="I49" i="171"/>
  <c r="Z49" i="171"/>
  <c r="AD49" i="171"/>
  <c r="M49" i="171"/>
  <c r="V50" i="171"/>
  <c r="E50" i="171"/>
  <c r="I50" i="171"/>
  <c r="Z50" i="171"/>
  <c r="AD50" i="171"/>
  <c r="M50" i="171"/>
  <c r="C3" i="125"/>
  <c r="G4" i="125"/>
  <c r="G6" i="125"/>
  <c r="G10" i="125" s="1"/>
  <c r="K7" i="125"/>
  <c r="K9" i="125" s="1"/>
  <c r="K11" i="125"/>
  <c r="G14" i="125"/>
  <c r="C17" i="125"/>
  <c r="E20" i="125"/>
  <c r="M33" i="139"/>
  <c r="I58" i="126"/>
  <c r="D67" i="120"/>
  <c r="E101" i="120"/>
  <c r="E100" i="120"/>
  <c r="K53" i="125"/>
  <c r="K48" i="125"/>
  <c r="K45" i="125"/>
  <c r="D20" i="125"/>
  <c r="K65" i="126"/>
  <c r="G65" i="126"/>
  <c r="C65" i="126"/>
  <c r="J64" i="126"/>
  <c r="F64" i="126"/>
  <c r="B64" i="126"/>
  <c r="I63" i="126"/>
  <c r="E63" i="126"/>
  <c r="L62" i="126"/>
  <c r="H62" i="126"/>
  <c r="D62" i="126"/>
  <c r="K61" i="126"/>
  <c r="G61" i="126"/>
  <c r="C61" i="126"/>
  <c r="J60" i="126"/>
  <c r="F60" i="126"/>
  <c r="B60" i="126"/>
  <c r="I59" i="126"/>
  <c r="E59" i="126"/>
  <c r="L58" i="126"/>
  <c r="H58" i="126"/>
  <c r="D58" i="126"/>
  <c r="K57" i="126"/>
  <c r="G57" i="126"/>
  <c r="C57" i="126"/>
  <c r="J56" i="126"/>
  <c r="F56" i="126"/>
  <c r="B56" i="126"/>
  <c r="I55" i="126"/>
  <c r="E55" i="126"/>
  <c r="L54" i="126"/>
  <c r="H54" i="126"/>
  <c r="D54" i="126"/>
  <c r="J65" i="126"/>
  <c r="F65" i="126"/>
  <c r="B65" i="126"/>
  <c r="I64" i="126"/>
  <c r="E64" i="126"/>
  <c r="L63" i="126"/>
  <c r="H63" i="126"/>
  <c r="D63" i="126"/>
  <c r="K62" i="126"/>
  <c r="G62" i="126"/>
  <c r="C62" i="126"/>
  <c r="J61" i="126"/>
  <c r="F61" i="126"/>
  <c r="B61" i="126"/>
  <c r="I60" i="126"/>
  <c r="E60" i="126"/>
  <c r="L59" i="126"/>
  <c r="H59" i="126"/>
  <c r="D59" i="126"/>
  <c r="K58" i="126"/>
  <c r="G58" i="126"/>
  <c r="C58" i="126"/>
  <c r="J57" i="126"/>
  <c r="F57" i="126"/>
  <c r="B57" i="126"/>
  <c r="I56" i="126"/>
  <c r="E56" i="126"/>
  <c r="L55" i="126"/>
  <c r="H55" i="126"/>
  <c r="D55" i="126"/>
  <c r="K54" i="126"/>
  <c r="G54" i="126"/>
  <c r="C54" i="126"/>
  <c r="I65" i="126"/>
  <c r="E65" i="126"/>
  <c r="L64" i="126"/>
  <c r="H64" i="126"/>
  <c r="D64" i="126"/>
  <c r="K63" i="126"/>
  <c r="G63" i="126"/>
  <c r="C63" i="126"/>
  <c r="J62" i="126"/>
  <c r="F62" i="126"/>
  <c r="B62" i="126"/>
  <c r="I61" i="126"/>
  <c r="E61" i="126"/>
  <c r="L60" i="126"/>
  <c r="H60" i="126"/>
  <c r="D60" i="126"/>
  <c r="K59" i="126"/>
  <c r="G59" i="126"/>
  <c r="C59" i="126"/>
  <c r="J58" i="126"/>
  <c r="F58" i="126"/>
  <c r="B58" i="126"/>
  <c r="I57" i="126"/>
  <c r="E57" i="126"/>
  <c r="L56" i="126"/>
  <c r="H56" i="126"/>
  <c r="D56" i="126"/>
  <c r="K55" i="126"/>
  <c r="G55" i="126"/>
  <c r="C55" i="126"/>
  <c r="J54" i="126"/>
  <c r="F54" i="126"/>
  <c r="B54" i="126"/>
  <c r="H65" i="126"/>
  <c r="C64" i="126"/>
  <c r="I62" i="126"/>
  <c r="D61" i="126"/>
  <c r="J59" i="126"/>
  <c r="E58" i="126"/>
  <c r="K56" i="126"/>
  <c r="F55" i="126"/>
  <c r="D65" i="126"/>
  <c r="J63" i="126"/>
  <c r="E62" i="126"/>
  <c r="K60" i="126"/>
  <c r="F59" i="126"/>
  <c r="L57" i="126"/>
  <c r="G56" i="126"/>
  <c r="B55" i="126"/>
  <c r="K64" i="126"/>
  <c r="F63" i="126"/>
  <c r="L61" i="126"/>
  <c r="G60" i="126"/>
  <c r="B59" i="126"/>
  <c r="H57" i="126"/>
  <c r="C56" i="126"/>
  <c r="I54" i="126"/>
  <c r="J1" i="32"/>
  <c r="J20" i="32" s="1"/>
  <c r="E37" i="120"/>
  <c r="E67" i="120"/>
  <c r="D68" i="120" s="1"/>
  <c r="D69" i="120" s="1"/>
  <c r="D70" i="120" s="1"/>
  <c r="D71" i="120" s="1"/>
  <c r="E87" i="120"/>
  <c r="D88" i="120" s="1"/>
  <c r="E105" i="120"/>
  <c r="E104" i="120"/>
  <c r="E112" i="120"/>
  <c r="E115" i="120"/>
  <c r="E125" i="120"/>
  <c r="E126" i="120"/>
  <c r="E136" i="120"/>
  <c r="E135" i="120"/>
  <c r="G3" i="125"/>
  <c r="K4" i="125"/>
  <c r="K6" i="125"/>
  <c r="K10" i="125" s="1"/>
  <c r="C8" i="125"/>
  <c r="C12" i="125"/>
  <c r="K14" i="125"/>
  <c r="C16" i="125"/>
  <c r="L20" i="125"/>
  <c r="E54" i="126"/>
  <c r="C60" i="126"/>
  <c r="L65" i="126"/>
  <c r="J17" i="156"/>
  <c r="N17" i="156" s="1"/>
  <c r="L17" i="156"/>
  <c r="I17" i="156"/>
  <c r="O17" i="156" s="1"/>
  <c r="E72" i="120"/>
  <c r="E71" i="120"/>
  <c r="E109" i="120"/>
  <c r="E108" i="120"/>
  <c r="G51" i="125"/>
  <c r="G50" i="125"/>
  <c r="G49" i="125"/>
  <c r="G47" i="125"/>
  <c r="G40" i="125"/>
  <c r="G41" i="125" s="1"/>
  <c r="E29" i="120"/>
  <c r="D30" i="120" s="1"/>
  <c r="D31" i="120" s="1"/>
  <c r="D32" i="120" s="1"/>
  <c r="D33" i="120" s="1"/>
  <c r="E33" i="120"/>
  <c r="E36" i="120"/>
  <c r="D49" i="120"/>
  <c r="E86" i="120"/>
  <c r="D87" i="120" s="1"/>
  <c r="E99" i="120"/>
  <c r="E98" i="120"/>
  <c r="D99" i="120" s="1"/>
  <c r="E107" i="120"/>
  <c r="E106" i="120"/>
  <c r="E111" i="120"/>
  <c r="E129" i="120"/>
  <c r="E130" i="120"/>
  <c r="E134" i="120"/>
  <c r="C11" i="125"/>
  <c r="G12" i="125"/>
  <c r="K13" i="125"/>
  <c r="C15" i="125"/>
  <c r="C55" i="125" s="1"/>
  <c r="H20" i="125"/>
  <c r="M20" i="125"/>
  <c r="F4" i="169"/>
  <c r="F2" i="169"/>
  <c r="F3" i="169"/>
  <c r="F5" i="125"/>
  <c r="E35" i="115"/>
  <c r="F3" i="147"/>
  <c r="J2" i="169"/>
  <c r="J4" i="169"/>
  <c r="J3" i="169"/>
  <c r="J5" i="125"/>
  <c r="I35" i="115"/>
  <c r="J3" i="147"/>
  <c r="N2" i="169"/>
  <c r="N4" i="169"/>
  <c r="N3" i="169"/>
  <c r="M35" i="115"/>
  <c r="N5" i="125"/>
  <c r="N3" i="147"/>
  <c r="F7" i="169"/>
  <c r="F6" i="169"/>
  <c r="F5" i="169"/>
  <c r="F35" i="125"/>
  <c r="F6" i="147"/>
  <c r="J7" i="169"/>
  <c r="J5" i="169"/>
  <c r="J6" i="169"/>
  <c r="J35" i="125"/>
  <c r="I18" i="139"/>
  <c r="I18" i="134"/>
  <c r="J6" i="147"/>
  <c r="N7" i="169"/>
  <c r="N6" i="169"/>
  <c r="N5" i="169"/>
  <c r="N35" i="125"/>
  <c r="M18" i="139"/>
  <c r="M18" i="134"/>
  <c r="N6" i="147"/>
  <c r="F10" i="169"/>
  <c r="F9" i="169"/>
  <c r="F8" i="169"/>
  <c r="F36" i="125"/>
  <c r="J10" i="169"/>
  <c r="J9" i="169"/>
  <c r="J8" i="169"/>
  <c r="J36" i="125"/>
  <c r="N10" i="169"/>
  <c r="N9" i="169"/>
  <c r="N8" i="169"/>
  <c r="N36" i="125"/>
  <c r="F13" i="169"/>
  <c r="F12" i="169"/>
  <c r="F11" i="169"/>
  <c r="E30" i="139"/>
  <c r="E30" i="134"/>
  <c r="F19" i="125"/>
  <c r="F20" i="125" s="1"/>
  <c r="F4" i="147"/>
  <c r="J13" i="169"/>
  <c r="J12" i="169"/>
  <c r="J11" i="169"/>
  <c r="J19" i="125"/>
  <c r="J4" i="147"/>
  <c r="N13" i="169"/>
  <c r="N12" i="169"/>
  <c r="N11" i="169"/>
  <c r="N19" i="125"/>
  <c r="M30" i="139"/>
  <c r="M30" i="134"/>
  <c r="N4" i="147"/>
  <c r="F16" i="169"/>
  <c r="F15" i="169"/>
  <c r="F14" i="169"/>
  <c r="F14" i="125"/>
  <c r="F11" i="125"/>
  <c r="E33" i="139"/>
  <c r="E33" i="134"/>
  <c r="F5" i="147"/>
  <c r="J16" i="169"/>
  <c r="J15" i="169"/>
  <c r="J14" i="169"/>
  <c r="I33" i="139"/>
  <c r="I33" i="134"/>
  <c r="J14" i="125"/>
  <c r="J11" i="125"/>
  <c r="J5" i="147"/>
  <c r="N16" i="169"/>
  <c r="N15" i="169"/>
  <c r="N14" i="169"/>
  <c r="N14" i="125"/>
  <c r="N11" i="125"/>
  <c r="N5" i="147"/>
  <c r="F19" i="169"/>
  <c r="F18" i="169"/>
  <c r="F17" i="169"/>
  <c r="F12" i="125"/>
  <c r="J18" i="169"/>
  <c r="J17" i="169"/>
  <c r="J19" i="169"/>
  <c r="J12" i="125"/>
  <c r="N18" i="169"/>
  <c r="N17" i="169"/>
  <c r="N19" i="169"/>
  <c r="N12" i="125"/>
  <c r="E18" i="139"/>
  <c r="J55" i="126"/>
  <c r="H61" i="126"/>
  <c r="P27" i="156"/>
  <c r="P28" i="156"/>
  <c r="P30" i="156"/>
  <c r="I26" i="156"/>
  <c r="O26" i="156" s="1"/>
  <c r="I24" i="156"/>
  <c r="O24" i="156" s="1"/>
  <c r="I21" i="156"/>
  <c r="O21" i="156" s="1"/>
  <c r="V44" i="171"/>
  <c r="E44" i="171"/>
  <c r="I44" i="171"/>
  <c r="Z44" i="171"/>
  <c r="AD44" i="171"/>
  <c r="M44" i="171"/>
  <c r="V45" i="171"/>
  <c r="E45" i="171"/>
  <c r="I45" i="171"/>
  <c r="Z45" i="171"/>
  <c r="AD45" i="171"/>
  <c r="M45" i="171"/>
  <c r="V46" i="171"/>
  <c r="E46" i="171"/>
  <c r="I46" i="171"/>
  <c r="Z46" i="171"/>
  <c r="AD46" i="171"/>
  <c r="M46" i="171"/>
  <c r="V47" i="171"/>
  <c r="E47" i="171"/>
  <c r="I47" i="171"/>
  <c r="Z47" i="171"/>
  <c r="AD47" i="171"/>
  <c r="M47" i="171"/>
  <c r="V48" i="171"/>
  <c r="E48" i="171"/>
  <c r="I48" i="171"/>
  <c r="Z48" i="171"/>
  <c r="S49" i="171"/>
  <c r="B49" i="171"/>
  <c r="F49" i="171"/>
  <c r="W49" i="171"/>
  <c r="AA49" i="171"/>
  <c r="J49" i="171"/>
  <c r="S50" i="171"/>
  <c r="B50" i="171"/>
  <c r="F50" i="171"/>
  <c r="W50" i="171"/>
  <c r="AA50" i="171"/>
  <c r="J50" i="171"/>
  <c r="D3" i="125"/>
  <c r="H3" i="125"/>
  <c r="L3" i="125"/>
  <c r="D4" i="125"/>
  <c r="H4" i="125"/>
  <c r="L4" i="125"/>
  <c r="D6" i="125"/>
  <c r="D10" i="125" s="1"/>
  <c r="H6" i="125"/>
  <c r="H10" i="125" s="1"/>
  <c r="L6" i="125"/>
  <c r="L10" i="125" s="1"/>
  <c r="D7" i="125"/>
  <c r="D9" i="125" s="1"/>
  <c r="H7" i="125"/>
  <c r="H9" i="125" s="1"/>
  <c r="L7" i="125"/>
  <c r="L9" i="125" s="1"/>
  <c r="D8" i="125"/>
  <c r="H8" i="125"/>
  <c r="L8" i="125"/>
  <c r="E36" i="134"/>
  <c r="S44" i="171"/>
  <c r="B44" i="171"/>
  <c r="F44" i="171"/>
  <c r="W44" i="171"/>
  <c r="AA44" i="171"/>
  <c r="J44" i="171"/>
  <c r="S45" i="171"/>
  <c r="B45" i="171"/>
  <c r="F45" i="171"/>
  <c r="W45" i="171"/>
  <c r="AA45" i="171"/>
  <c r="J45" i="171"/>
  <c r="S46" i="171"/>
  <c r="B46" i="171"/>
  <c r="F46" i="171"/>
  <c r="W46" i="171"/>
  <c r="AA46" i="171"/>
  <c r="J46" i="171"/>
  <c r="S47" i="171"/>
  <c r="B47" i="171"/>
  <c r="F47" i="171"/>
  <c r="W47" i="171"/>
  <c r="AA47" i="171"/>
  <c r="J47" i="171"/>
  <c r="S48" i="171"/>
  <c r="B48" i="171"/>
  <c r="F48" i="171"/>
  <c r="W48" i="171"/>
  <c r="AB48" i="171"/>
  <c r="K48" i="171"/>
  <c r="T49" i="171"/>
  <c r="C49" i="171"/>
  <c r="X49" i="171"/>
  <c r="G49" i="171"/>
  <c r="AB49" i="171"/>
  <c r="K49" i="171"/>
  <c r="T50" i="171"/>
  <c r="C50" i="171"/>
  <c r="X50" i="171"/>
  <c r="G50" i="171"/>
  <c r="AB50" i="171"/>
  <c r="K50" i="171"/>
  <c r="E3" i="125"/>
  <c r="I3" i="125"/>
  <c r="M3" i="125"/>
  <c r="E4" i="125"/>
  <c r="I4" i="125"/>
  <c r="M4" i="125"/>
  <c r="E6" i="125"/>
  <c r="E10" i="125" s="1"/>
  <c r="I6" i="125"/>
  <c r="I10" i="125" s="1"/>
  <c r="M6" i="125"/>
  <c r="M10" i="125" s="1"/>
  <c r="E7" i="125"/>
  <c r="E9" i="125" s="1"/>
  <c r="I7" i="125"/>
  <c r="I9" i="125" s="1"/>
  <c r="M7" i="125"/>
  <c r="M9" i="125" s="1"/>
  <c r="E8" i="125"/>
  <c r="I8" i="125"/>
  <c r="M8" i="125"/>
  <c r="F42" i="125"/>
  <c r="F43" i="125" s="1"/>
  <c r="I36" i="134"/>
  <c r="E32" i="127"/>
  <c r="C32" i="127"/>
  <c r="E41" i="127"/>
  <c r="C41" i="127"/>
  <c r="T44" i="171"/>
  <c r="C44" i="171"/>
  <c r="X44" i="171"/>
  <c r="G44" i="171"/>
  <c r="AB44" i="171"/>
  <c r="K44" i="171"/>
  <c r="T45" i="171"/>
  <c r="C45" i="171"/>
  <c r="X45" i="171"/>
  <c r="G45" i="171"/>
  <c r="AB45" i="171"/>
  <c r="K45" i="171"/>
  <c r="T46" i="171"/>
  <c r="C46" i="171"/>
  <c r="X46" i="171"/>
  <c r="G46" i="171"/>
  <c r="AB46" i="171"/>
  <c r="K46" i="171"/>
  <c r="T47" i="171"/>
  <c r="C47" i="171"/>
  <c r="X47" i="171"/>
  <c r="G47" i="171"/>
  <c r="AB47" i="171"/>
  <c r="K47" i="171"/>
  <c r="T48" i="171"/>
  <c r="C48" i="171"/>
  <c r="X48" i="171"/>
  <c r="G48" i="171"/>
  <c r="AC48" i="171"/>
  <c r="L48" i="171"/>
  <c r="U49" i="171"/>
  <c r="D49" i="171"/>
  <c r="Y49" i="171"/>
  <c r="H49" i="171"/>
  <c r="AC49" i="171"/>
  <c r="L49" i="171"/>
  <c r="U50" i="171"/>
  <c r="D50" i="171"/>
  <c r="Y50" i="171"/>
  <c r="H50" i="171"/>
  <c r="AC50" i="171"/>
  <c r="L50" i="171"/>
  <c r="F3" i="125"/>
  <c r="J3" i="125"/>
  <c r="N3" i="125"/>
  <c r="F4" i="125"/>
  <c r="J4" i="125"/>
  <c r="N4" i="125"/>
  <c r="F6" i="125"/>
  <c r="F10" i="125" s="1"/>
  <c r="J6" i="125"/>
  <c r="J10" i="125" s="1"/>
  <c r="N6" i="125"/>
  <c r="N10" i="125" s="1"/>
  <c r="F7" i="125"/>
  <c r="F9" i="125" s="1"/>
  <c r="J7" i="125"/>
  <c r="J9" i="125" s="1"/>
  <c r="N7" i="125"/>
  <c r="N9" i="125" s="1"/>
  <c r="J8" i="125"/>
  <c r="F23" i="169"/>
  <c r="F25" i="169"/>
  <c r="F24" i="169"/>
  <c r="J25" i="169"/>
  <c r="J24" i="169"/>
  <c r="J23" i="169"/>
  <c r="N25" i="169"/>
  <c r="N24" i="169"/>
  <c r="N23" i="169"/>
  <c r="M36" i="134"/>
  <c r="M36" i="139"/>
  <c r="J14" i="156"/>
  <c r="N14" i="156" s="1"/>
  <c r="Q14" i="156"/>
  <c r="I14" i="156"/>
  <c r="O14" i="156" s="1"/>
  <c r="L14" i="156"/>
  <c r="Q26" i="156"/>
  <c r="P26" i="156"/>
  <c r="C4" i="169"/>
  <c r="C3" i="169"/>
  <c r="C2" i="169"/>
  <c r="G3" i="169"/>
  <c r="G4" i="169"/>
  <c r="G2" i="169"/>
  <c r="K4" i="169"/>
  <c r="K3" i="169"/>
  <c r="K2" i="169"/>
  <c r="C6" i="169"/>
  <c r="C5" i="169"/>
  <c r="C7" i="169"/>
  <c r="G7" i="169"/>
  <c r="G6" i="169"/>
  <c r="G5" i="169"/>
  <c r="K6" i="169"/>
  <c r="K7" i="169"/>
  <c r="K5" i="169"/>
  <c r="C10" i="169"/>
  <c r="C8" i="169"/>
  <c r="C9" i="169"/>
  <c r="G9" i="169"/>
  <c r="G10" i="169"/>
  <c r="G8" i="169"/>
  <c r="K10" i="169"/>
  <c r="K8" i="169"/>
  <c r="K9" i="169"/>
  <c r="C12" i="169"/>
  <c r="C13" i="169"/>
  <c r="C11" i="169"/>
  <c r="G13" i="169"/>
  <c r="G11" i="169"/>
  <c r="G12" i="169"/>
  <c r="K12" i="169"/>
  <c r="K13" i="169"/>
  <c r="K11" i="169"/>
  <c r="C16" i="169"/>
  <c r="C14" i="169"/>
  <c r="C15" i="169"/>
  <c r="G15" i="169"/>
  <c r="G16" i="169"/>
  <c r="G14" i="169"/>
  <c r="K16" i="169"/>
  <c r="K14" i="169"/>
  <c r="K15" i="169"/>
  <c r="C18" i="169"/>
  <c r="C19" i="169"/>
  <c r="C17" i="169"/>
  <c r="G19" i="169"/>
  <c r="G17" i="169"/>
  <c r="G18" i="169"/>
  <c r="K19" i="169"/>
  <c r="K18" i="169"/>
  <c r="K17" i="169"/>
  <c r="B35" i="115"/>
  <c r="F35" i="115"/>
  <c r="J35" i="115"/>
  <c r="C25" i="169"/>
  <c r="C24" i="169"/>
  <c r="C23" i="169"/>
  <c r="G25" i="169"/>
  <c r="G24" i="169"/>
  <c r="G23" i="169"/>
  <c r="K25" i="169"/>
  <c r="K24" i="169"/>
  <c r="K23" i="169"/>
  <c r="B18" i="134"/>
  <c r="F18" i="134"/>
  <c r="J18" i="134"/>
  <c r="B30" i="134"/>
  <c r="F30" i="134"/>
  <c r="J30" i="134"/>
  <c r="B33" i="134"/>
  <c r="F33" i="134"/>
  <c r="J33" i="134"/>
  <c r="B36" i="134"/>
  <c r="F36" i="134"/>
  <c r="J36" i="134"/>
  <c r="B18" i="139"/>
  <c r="F18" i="139"/>
  <c r="J18" i="139"/>
  <c r="B30" i="139"/>
  <c r="F30" i="139"/>
  <c r="J30" i="139"/>
  <c r="B33" i="139"/>
  <c r="F33" i="139"/>
  <c r="J33" i="139"/>
  <c r="B36" i="139"/>
  <c r="F36" i="139"/>
  <c r="J36" i="139"/>
  <c r="A36" i="127"/>
  <c r="P24" i="156"/>
  <c r="P21" i="156"/>
  <c r="P25" i="156"/>
  <c r="P14" i="156"/>
  <c r="Q16" i="156"/>
  <c r="I16" i="156"/>
  <c r="O16" i="156" s="1"/>
  <c r="L16" i="156"/>
  <c r="J23" i="156"/>
  <c r="N23" i="156" s="1"/>
  <c r="I23" i="156"/>
  <c r="O23" i="156" s="1"/>
  <c r="L28" i="156"/>
  <c r="D4" i="169"/>
  <c r="D3" i="169"/>
  <c r="D2" i="169"/>
  <c r="H4" i="169"/>
  <c r="H2" i="169"/>
  <c r="H3" i="169"/>
  <c r="L3" i="169"/>
  <c r="L2" i="169"/>
  <c r="L4" i="169"/>
  <c r="D5" i="169"/>
  <c r="D7" i="169"/>
  <c r="D6" i="169"/>
  <c r="H7" i="169"/>
  <c r="H6" i="169"/>
  <c r="H5" i="169"/>
  <c r="L6" i="169"/>
  <c r="L7" i="169"/>
  <c r="L5" i="169"/>
  <c r="D10" i="169"/>
  <c r="D8" i="169"/>
  <c r="D9" i="169"/>
  <c r="H9" i="169"/>
  <c r="H10" i="169"/>
  <c r="H8" i="169"/>
  <c r="L10" i="169"/>
  <c r="L8" i="169"/>
  <c r="L9" i="169"/>
  <c r="D12" i="169"/>
  <c r="D13" i="169"/>
  <c r="D11" i="169"/>
  <c r="H13" i="169"/>
  <c r="H11" i="169"/>
  <c r="H12" i="169"/>
  <c r="L12" i="169"/>
  <c r="L13" i="169"/>
  <c r="L11" i="169"/>
  <c r="D16" i="169"/>
  <c r="D14" i="169"/>
  <c r="D15" i="169"/>
  <c r="H15" i="169"/>
  <c r="H16" i="169"/>
  <c r="H14" i="169"/>
  <c r="L16" i="169"/>
  <c r="L14" i="169"/>
  <c r="L15" i="169"/>
  <c r="D18" i="169"/>
  <c r="D19" i="169"/>
  <c r="D17" i="169"/>
  <c r="H17" i="169"/>
  <c r="H19" i="169"/>
  <c r="H18" i="169"/>
  <c r="L19" i="169"/>
  <c r="L18" i="169"/>
  <c r="L17" i="169"/>
  <c r="C35" i="115"/>
  <c r="G35" i="115"/>
  <c r="K35" i="115"/>
  <c r="D25" i="169"/>
  <c r="D24" i="169"/>
  <c r="D23" i="169"/>
  <c r="H25" i="169"/>
  <c r="H24" i="169"/>
  <c r="H23" i="169"/>
  <c r="L23" i="169"/>
  <c r="L25" i="169"/>
  <c r="L24" i="169"/>
  <c r="C18" i="134"/>
  <c r="G18" i="134"/>
  <c r="K18" i="134"/>
  <c r="C30" i="134"/>
  <c r="G30" i="134"/>
  <c r="K30" i="134"/>
  <c r="C33" i="134"/>
  <c r="G33" i="134"/>
  <c r="K33" i="134"/>
  <c r="C36" i="134"/>
  <c r="G36" i="134"/>
  <c r="K36" i="134"/>
  <c r="C18" i="139"/>
  <c r="G18" i="139"/>
  <c r="K18" i="139"/>
  <c r="C30" i="139"/>
  <c r="G30" i="139"/>
  <c r="K30" i="139"/>
  <c r="C33" i="139"/>
  <c r="G33" i="139"/>
  <c r="K33" i="139"/>
  <c r="C36" i="139"/>
  <c r="G36" i="139"/>
  <c r="K36" i="139"/>
  <c r="C31" i="127"/>
  <c r="C38" i="127"/>
  <c r="C40" i="127"/>
  <c r="P16" i="156"/>
  <c r="I18" i="156"/>
  <c r="O18" i="156" s="1"/>
  <c r="J19" i="156"/>
  <c r="N19" i="156" s="1"/>
  <c r="I19" i="156"/>
  <c r="O19" i="156" s="1"/>
  <c r="Q22" i="156"/>
  <c r="I22" i="156"/>
  <c r="O22" i="156" s="1"/>
  <c r="L22" i="156"/>
  <c r="Q23" i="156"/>
  <c r="M23" i="156"/>
  <c r="P23" i="156"/>
  <c r="E4" i="169"/>
  <c r="E3" i="169"/>
  <c r="E2" i="169"/>
  <c r="I4" i="169"/>
  <c r="I3" i="169"/>
  <c r="I2" i="169"/>
  <c r="M4" i="169"/>
  <c r="M3" i="169"/>
  <c r="M2" i="169"/>
  <c r="E7" i="169"/>
  <c r="E6" i="169"/>
  <c r="E5" i="169"/>
  <c r="I7" i="169"/>
  <c r="I6" i="169"/>
  <c r="I5" i="169"/>
  <c r="M7" i="169"/>
  <c r="M6" i="169"/>
  <c r="M5" i="169"/>
  <c r="E10" i="169"/>
  <c r="E9" i="169"/>
  <c r="E8" i="169"/>
  <c r="I10" i="169"/>
  <c r="I9" i="169"/>
  <c r="I8" i="169"/>
  <c r="M10" i="169"/>
  <c r="M9" i="169"/>
  <c r="M8" i="169"/>
  <c r="E13" i="169"/>
  <c r="E12" i="169"/>
  <c r="E11" i="169"/>
  <c r="I13" i="169"/>
  <c r="I12" i="169"/>
  <c r="I11" i="169"/>
  <c r="M13" i="169"/>
  <c r="M12" i="169"/>
  <c r="M11" i="169"/>
  <c r="E16" i="169"/>
  <c r="E15" i="169"/>
  <c r="E14" i="169"/>
  <c r="I16" i="169"/>
  <c r="I15" i="169"/>
  <c r="I14" i="169"/>
  <c r="M16" i="169"/>
  <c r="M15" i="169"/>
  <c r="M14" i="169"/>
  <c r="E19" i="169"/>
  <c r="E18" i="169"/>
  <c r="E17" i="169"/>
  <c r="I18" i="169"/>
  <c r="I17" i="169"/>
  <c r="I19" i="169"/>
  <c r="M18" i="169"/>
  <c r="M17" i="169"/>
  <c r="M19" i="169"/>
  <c r="D35" i="115"/>
  <c r="H35" i="115"/>
  <c r="L35" i="115"/>
  <c r="E24" i="169"/>
  <c r="E23" i="169"/>
  <c r="E25" i="169"/>
  <c r="I25" i="169"/>
  <c r="I24" i="169"/>
  <c r="I23" i="169"/>
  <c r="M25" i="169"/>
  <c r="M24" i="169"/>
  <c r="M23" i="169"/>
  <c r="D18" i="134"/>
  <c r="H18" i="134"/>
  <c r="L18" i="134"/>
  <c r="D30" i="134"/>
  <c r="H30" i="134"/>
  <c r="L30" i="134"/>
  <c r="D33" i="134"/>
  <c r="H33" i="134"/>
  <c r="L33" i="134"/>
  <c r="D36" i="134"/>
  <c r="H36" i="134"/>
  <c r="L36" i="134"/>
  <c r="D18" i="139"/>
  <c r="H18" i="139"/>
  <c r="L18" i="139"/>
  <c r="D30" i="139"/>
  <c r="H30" i="139"/>
  <c r="L30" i="139"/>
  <c r="D33" i="139"/>
  <c r="H33" i="139"/>
  <c r="L33" i="139"/>
  <c r="D36" i="139"/>
  <c r="H36" i="139"/>
  <c r="L36" i="139"/>
  <c r="C30" i="127"/>
  <c r="E31" i="127"/>
  <c r="C34" i="127"/>
  <c r="D35" i="127"/>
  <c r="D40" i="127"/>
  <c r="J13" i="156"/>
  <c r="N13" i="156" s="1"/>
  <c r="I13" i="156"/>
  <c r="O13" i="156" s="1"/>
  <c r="J16" i="156"/>
  <c r="N16" i="156" s="1"/>
  <c r="Q19" i="156"/>
  <c r="M19" i="156"/>
  <c r="P19" i="156"/>
  <c r="P22" i="156"/>
  <c r="I28" i="156"/>
  <c r="O28" i="156" s="1"/>
  <c r="M27" i="171"/>
  <c r="M25" i="171"/>
  <c r="M23" i="171"/>
  <c r="M21" i="171"/>
  <c r="M19" i="171"/>
  <c r="M17" i="171"/>
  <c r="M15" i="171"/>
  <c r="M13" i="171"/>
  <c r="M11" i="171"/>
  <c r="M9" i="171"/>
  <c r="M7" i="171"/>
  <c r="M5" i="171"/>
  <c r="M2" i="171"/>
  <c r="D3" i="171"/>
  <c r="D2" i="171"/>
  <c r="M8" i="171"/>
  <c r="M12" i="171"/>
  <c r="M16" i="171"/>
  <c r="M20" i="171"/>
  <c r="M24" i="171"/>
  <c r="C5" i="171"/>
  <c r="C7" i="171"/>
  <c r="C9" i="171"/>
  <c r="C11" i="171"/>
  <c r="C13" i="171"/>
  <c r="C15" i="171"/>
  <c r="C17" i="171"/>
  <c r="C19" i="171"/>
  <c r="C21" i="171"/>
  <c r="C23" i="171"/>
  <c r="C25" i="171"/>
  <c r="D27" i="171"/>
  <c r="D5" i="171"/>
  <c r="D6" i="171"/>
  <c r="D7" i="171"/>
  <c r="D8" i="171"/>
  <c r="D9" i="171"/>
  <c r="D10" i="171"/>
  <c r="D11" i="171"/>
  <c r="D12" i="171"/>
  <c r="D13" i="171"/>
  <c r="D14" i="171"/>
  <c r="D15" i="171"/>
  <c r="D16" i="171"/>
  <c r="D17" i="171"/>
  <c r="D18" i="171"/>
  <c r="D19" i="171"/>
  <c r="D20" i="171"/>
  <c r="D21" i="171"/>
  <c r="D22" i="171"/>
  <c r="D23" i="171"/>
  <c r="D24" i="171"/>
  <c r="D25" i="171"/>
  <c r="D26" i="171"/>
  <c r="L5" i="171"/>
  <c r="L6" i="171"/>
  <c r="L7" i="171"/>
  <c r="L8" i="171"/>
  <c r="L9" i="171"/>
  <c r="L10" i="171"/>
  <c r="L11" i="171"/>
  <c r="L12" i="171"/>
  <c r="L13" i="171"/>
  <c r="L14" i="171"/>
  <c r="L15" i="171"/>
  <c r="L16" i="171"/>
  <c r="L17" i="171"/>
  <c r="L18" i="171"/>
  <c r="L19" i="171"/>
  <c r="L20" i="171"/>
  <c r="L21" i="171"/>
  <c r="L22" i="171"/>
  <c r="L23" i="171"/>
  <c r="L24" i="171"/>
  <c r="L25" i="171"/>
  <c r="L26" i="171"/>
  <c r="M22" i="169" l="1"/>
  <c r="M21" i="169"/>
  <c r="M20" i="169"/>
  <c r="M44" i="125"/>
  <c r="H22" i="169"/>
  <c r="H21" i="169"/>
  <c r="H20" i="169"/>
  <c r="H44" i="125"/>
  <c r="K22" i="169"/>
  <c r="K21" i="169"/>
  <c r="K20" i="169"/>
  <c r="K44" i="125"/>
  <c r="J20" i="169"/>
  <c r="J22" i="169"/>
  <c r="J21" i="169"/>
  <c r="J44" i="125"/>
  <c r="C51" i="125"/>
  <c r="C50" i="125"/>
  <c r="C49" i="125"/>
  <c r="C47" i="125"/>
  <c r="C40" i="125"/>
  <c r="C41" i="125" s="1"/>
  <c r="C13" i="125"/>
  <c r="C20" i="125"/>
  <c r="D24" i="125"/>
  <c r="D22" i="125"/>
  <c r="D21" i="125"/>
  <c r="K51" i="125"/>
  <c r="K50" i="125"/>
  <c r="K49" i="125"/>
  <c r="K47" i="125"/>
  <c r="K56" i="125" s="1"/>
  <c r="K57" i="125" s="1"/>
  <c r="K40" i="125"/>
  <c r="K41" i="125" s="1"/>
  <c r="E51" i="125"/>
  <c r="E50" i="125"/>
  <c r="E49" i="125"/>
  <c r="E47" i="125"/>
  <c r="E40" i="125"/>
  <c r="E41" i="125" s="1"/>
  <c r="I21" i="169"/>
  <c r="I20" i="169"/>
  <c r="I22" i="169"/>
  <c r="I44" i="125"/>
  <c r="D21" i="169"/>
  <c r="D20" i="169"/>
  <c r="D22" i="169"/>
  <c r="D44" i="125"/>
  <c r="G22" i="169"/>
  <c r="G21" i="169"/>
  <c r="G20" i="169"/>
  <c r="G44" i="125"/>
  <c r="N13" i="125"/>
  <c r="N48" i="125"/>
  <c r="N53" i="125"/>
  <c r="N45" i="125"/>
  <c r="J13" i="125"/>
  <c r="J48" i="125"/>
  <c r="J45" i="125"/>
  <c r="J53" i="125"/>
  <c r="F53" i="125"/>
  <c r="F45" i="125"/>
  <c r="F13" i="125"/>
  <c r="F48" i="125"/>
  <c r="J17" i="125"/>
  <c r="J16" i="125"/>
  <c r="J15" i="125"/>
  <c r="J55" i="125" s="1"/>
  <c r="J52" i="125"/>
  <c r="D100" i="120"/>
  <c r="D34" i="120"/>
  <c r="D35" i="120" s="1"/>
  <c r="D36" i="120" s="1"/>
  <c r="G56" i="125"/>
  <c r="G57" i="125" s="1"/>
  <c r="D102" i="120"/>
  <c r="D103" i="120" s="1"/>
  <c r="D104" i="120" s="1"/>
  <c r="D105" i="120" s="1"/>
  <c r="D106" i="120" s="1"/>
  <c r="D107" i="120" s="1"/>
  <c r="D108" i="120" s="1"/>
  <c r="D109" i="120" s="1"/>
  <c r="D110" i="120" s="1"/>
  <c r="D111" i="120" s="1"/>
  <c r="D112" i="120" s="1"/>
  <c r="D113" i="120" s="1"/>
  <c r="D114" i="120" s="1"/>
  <c r="D115" i="120" s="1"/>
  <c r="E24" i="125"/>
  <c r="E22" i="125"/>
  <c r="E21" i="125"/>
  <c r="L51" i="125"/>
  <c r="L50" i="125"/>
  <c r="L49" i="125"/>
  <c r="L47" i="125"/>
  <c r="L40" i="125"/>
  <c r="L41" i="125" s="1"/>
  <c r="D52" i="125"/>
  <c r="D17" i="125"/>
  <c r="D16" i="125"/>
  <c r="D15" i="125"/>
  <c r="D55" i="125" s="1"/>
  <c r="I51" i="125"/>
  <c r="I50" i="125"/>
  <c r="I49" i="125"/>
  <c r="I47" i="125"/>
  <c r="I40" i="125"/>
  <c r="I41" i="125" s="1"/>
  <c r="M53" i="125"/>
  <c r="M48" i="125"/>
  <c r="M45" i="125"/>
  <c r="M13" i="125"/>
  <c r="J50" i="125"/>
  <c r="J51" i="125"/>
  <c r="J47" i="125"/>
  <c r="J56" i="125" s="1"/>
  <c r="J57" i="125" s="1"/>
  <c r="J40" i="125"/>
  <c r="J41" i="125" s="1"/>
  <c r="J49" i="125"/>
  <c r="L24" i="125"/>
  <c r="L18" i="125" s="1"/>
  <c r="L25" i="125" s="1"/>
  <c r="L22" i="125"/>
  <c r="L21" i="125"/>
  <c r="H51" i="125"/>
  <c r="H50" i="125"/>
  <c r="H49" i="125"/>
  <c r="H47" i="125"/>
  <c r="H40" i="125"/>
  <c r="H41" i="125" s="1"/>
  <c r="M52" i="125"/>
  <c r="M17" i="125"/>
  <c r="M16" i="125"/>
  <c r="M15" i="125"/>
  <c r="M55" i="125" s="1"/>
  <c r="E20" i="169"/>
  <c r="E22" i="169"/>
  <c r="E21" i="169"/>
  <c r="E44" i="125"/>
  <c r="A37" i="127"/>
  <c r="C36" i="127"/>
  <c r="E36" i="127"/>
  <c r="D36" i="127"/>
  <c r="C22" i="169"/>
  <c r="C21" i="169"/>
  <c r="C20" i="169"/>
  <c r="C44" i="125"/>
  <c r="N51" i="125"/>
  <c r="N47" i="125"/>
  <c r="N56" i="125" s="1"/>
  <c r="N57" i="125" s="1"/>
  <c r="N40" i="125"/>
  <c r="N41" i="125" s="1"/>
  <c r="N49" i="125"/>
  <c r="N50" i="125"/>
  <c r="F49" i="125"/>
  <c r="F50" i="125"/>
  <c r="F51" i="125"/>
  <c r="F47" i="125"/>
  <c r="F40" i="125"/>
  <c r="F41" i="125" s="1"/>
  <c r="N20" i="125"/>
  <c r="F22" i="169"/>
  <c r="F21" i="169"/>
  <c r="F20" i="169"/>
  <c r="F44" i="125"/>
  <c r="K52" i="125"/>
  <c r="K17" i="125"/>
  <c r="K16" i="125"/>
  <c r="K18" i="125" s="1"/>
  <c r="K15" i="125"/>
  <c r="K55" i="125" s="1"/>
  <c r="D53" i="125"/>
  <c r="D48" i="125"/>
  <c r="D45" i="125"/>
  <c r="D13" i="125"/>
  <c r="H52" i="125"/>
  <c r="H17" i="125"/>
  <c r="H16" i="125"/>
  <c r="H15" i="125"/>
  <c r="H55" i="125" s="1"/>
  <c r="M51" i="125"/>
  <c r="M50" i="125"/>
  <c r="M49" i="125"/>
  <c r="M47" i="125"/>
  <c r="M56" i="125" s="1"/>
  <c r="M57" i="125" s="1"/>
  <c r="M40" i="125"/>
  <c r="M41" i="125" s="1"/>
  <c r="E52" i="125"/>
  <c r="E17" i="125"/>
  <c r="E16" i="125"/>
  <c r="E15" i="125"/>
  <c r="E55" i="125" s="1"/>
  <c r="F24" i="125"/>
  <c r="F22" i="125"/>
  <c r="F21" i="125"/>
  <c r="H24" i="125"/>
  <c r="H22" i="125"/>
  <c r="H21" i="125"/>
  <c r="D37" i="120"/>
  <c r="D101" i="120"/>
  <c r="L53" i="125"/>
  <c r="L48" i="125"/>
  <c r="L45" i="125"/>
  <c r="L13" i="125"/>
  <c r="I53" i="125"/>
  <c r="I48" i="125"/>
  <c r="I45" i="125"/>
  <c r="I13" i="125"/>
  <c r="L22" i="169"/>
  <c r="L21" i="169"/>
  <c r="L20" i="169"/>
  <c r="L44" i="125"/>
  <c r="N17" i="125"/>
  <c r="N16" i="125"/>
  <c r="N15" i="125"/>
  <c r="N55" i="125" s="1"/>
  <c r="N52" i="125"/>
  <c r="F17" i="125"/>
  <c r="F16" i="125"/>
  <c r="F15" i="125"/>
  <c r="F55" i="125" s="1"/>
  <c r="F52" i="125"/>
  <c r="J20" i="125"/>
  <c r="N21" i="169"/>
  <c r="N20" i="169"/>
  <c r="N22" i="169"/>
  <c r="N44" i="125"/>
  <c r="M24" i="125"/>
  <c r="M18" i="125" s="1"/>
  <c r="M39" i="125" s="1"/>
  <c r="M22" i="125"/>
  <c r="M21" i="125"/>
  <c r="G53" i="125"/>
  <c r="G48" i="125"/>
  <c r="G45" i="125"/>
  <c r="G13" i="125"/>
  <c r="I20" i="125"/>
  <c r="D72" i="120"/>
  <c r="C53" i="125"/>
  <c r="C48" i="125"/>
  <c r="C45" i="125"/>
  <c r="D38" i="120"/>
  <c r="D39" i="120" s="1"/>
  <c r="D40" i="120" s="1"/>
  <c r="G52" i="125"/>
  <c r="G16" i="125"/>
  <c r="G15" i="125"/>
  <c r="G55" i="125" s="1"/>
  <c r="G17" i="125"/>
  <c r="D51" i="125"/>
  <c r="D50" i="125"/>
  <c r="D49" i="125"/>
  <c r="D47" i="125"/>
  <c r="D56" i="125" s="1"/>
  <c r="D57" i="125" s="1"/>
  <c r="D40" i="125"/>
  <c r="D41" i="125" s="1"/>
  <c r="H53" i="125"/>
  <c r="H48" i="125"/>
  <c r="H45" i="125"/>
  <c r="H13" i="125"/>
  <c r="L52" i="125"/>
  <c r="L17" i="125"/>
  <c r="L16" i="125"/>
  <c r="L15" i="125"/>
  <c r="L55" i="125" s="1"/>
  <c r="E53" i="125"/>
  <c r="E48" i="125"/>
  <c r="E45" i="125"/>
  <c r="E13" i="125"/>
  <c r="I52" i="125"/>
  <c r="I17" i="125"/>
  <c r="I16" i="125"/>
  <c r="I15" i="125"/>
  <c r="I55" i="125" s="1"/>
  <c r="G20" i="125"/>
  <c r="K25" i="125" l="1"/>
  <c r="K39" i="125"/>
  <c r="L34" i="125"/>
  <c r="L37" i="125" s="1"/>
  <c r="L38" i="125" s="1"/>
  <c r="L33" i="125"/>
  <c r="L46" i="125" s="1"/>
  <c r="L32" i="125"/>
  <c r="L31" i="125"/>
  <c r="L30" i="125"/>
  <c r="L29" i="125"/>
  <c r="L28" i="125"/>
  <c r="L54" i="125" s="1"/>
  <c r="L27" i="125"/>
  <c r="L26" i="125"/>
  <c r="I56" i="125"/>
  <c r="I57" i="125" s="1"/>
  <c r="F18" i="125"/>
  <c r="L56" i="125"/>
  <c r="L57" i="125" s="1"/>
  <c r="N24" i="125"/>
  <c r="N18" i="125" s="1"/>
  <c r="N22" i="125"/>
  <c r="N21" i="125"/>
  <c r="C21" i="125"/>
  <c r="C24" i="125"/>
  <c r="C18" i="125" s="1"/>
  <c r="C22" i="125"/>
  <c r="M25" i="125"/>
  <c r="J24" i="125"/>
  <c r="J18" i="125" s="1"/>
  <c r="J22" i="125"/>
  <c r="J21" i="125"/>
  <c r="H18" i="125"/>
  <c r="F56" i="125"/>
  <c r="F57" i="125" s="1"/>
  <c r="H56" i="125"/>
  <c r="H57" i="125" s="1"/>
  <c r="G24" i="125"/>
  <c r="G18" i="125" s="1"/>
  <c r="G22" i="125"/>
  <c r="G21" i="125"/>
  <c r="E37" i="127"/>
  <c r="C37" i="127"/>
  <c r="D37" i="127"/>
  <c r="E56" i="125"/>
  <c r="E57" i="125" s="1"/>
  <c r="I24" i="125"/>
  <c r="I18" i="125" s="1"/>
  <c r="I22" i="125"/>
  <c r="I21" i="125"/>
  <c r="L39" i="125"/>
  <c r="E18" i="125"/>
  <c r="D18" i="125"/>
  <c r="C56" i="125"/>
  <c r="C57" i="125" s="1"/>
  <c r="E25" i="125" l="1"/>
  <c r="E39" i="125"/>
  <c r="I25" i="125"/>
  <c r="I39" i="125"/>
  <c r="C25" i="125"/>
  <c r="C39" i="125"/>
  <c r="N25" i="125"/>
  <c r="N39" i="125"/>
  <c r="G25" i="125"/>
  <c r="G39" i="125"/>
  <c r="J25" i="125"/>
  <c r="J39" i="125"/>
  <c r="D25" i="125"/>
  <c r="D39" i="125"/>
  <c r="H25" i="125"/>
  <c r="H39" i="125"/>
  <c r="M34" i="125"/>
  <c r="M37" i="125" s="1"/>
  <c r="M38" i="125" s="1"/>
  <c r="M33" i="125"/>
  <c r="M46" i="125" s="1"/>
  <c r="M32" i="125"/>
  <c r="M31" i="125"/>
  <c r="M30" i="125"/>
  <c r="M29" i="125"/>
  <c r="M28" i="125"/>
  <c r="M54" i="125" s="1"/>
  <c r="M27" i="125"/>
  <c r="M26" i="125"/>
  <c r="F25" i="125"/>
  <c r="F39" i="125"/>
  <c r="K33" i="125"/>
  <c r="K46" i="125" s="1"/>
  <c r="K29" i="125"/>
  <c r="K32" i="125"/>
  <c r="K34" i="125"/>
  <c r="K37" i="125" s="1"/>
  <c r="K38" i="125" s="1"/>
  <c r="K30" i="125"/>
  <c r="K26" i="125"/>
  <c r="K31" i="125"/>
  <c r="K27" i="125"/>
  <c r="K28" i="125"/>
  <c r="K54" i="125" s="1"/>
  <c r="J34" i="125" l="1"/>
  <c r="J37" i="125" s="1"/>
  <c r="J38" i="125" s="1"/>
  <c r="J33" i="125"/>
  <c r="J46" i="125" s="1"/>
  <c r="J32" i="125"/>
  <c r="J31" i="125"/>
  <c r="J30" i="125"/>
  <c r="J29" i="125"/>
  <c r="J28" i="125"/>
  <c r="J54" i="125" s="1"/>
  <c r="J27" i="125"/>
  <c r="J26" i="125"/>
  <c r="N34" i="125"/>
  <c r="N37" i="125" s="1"/>
  <c r="N38" i="125" s="1"/>
  <c r="N33" i="125"/>
  <c r="N46" i="125" s="1"/>
  <c r="N32" i="125"/>
  <c r="N31" i="125"/>
  <c r="N30" i="125"/>
  <c r="N29" i="125"/>
  <c r="N28" i="125"/>
  <c r="N54" i="125" s="1"/>
  <c r="N27" i="125"/>
  <c r="N26" i="125"/>
  <c r="I34" i="125"/>
  <c r="I37" i="125" s="1"/>
  <c r="I38" i="125" s="1"/>
  <c r="I33" i="125"/>
  <c r="I46" i="125" s="1"/>
  <c r="I32" i="125"/>
  <c r="I31" i="125"/>
  <c r="I30" i="125"/>
  <c r="I29" i="125"/>
  <c r="I28" i="125"/>
  <c r="I54" i="125" s="1"/>
  <c r="I27" i="125"/>
  <c r="I26" i="125"/>
  <c r="H34" i="125"/>
  <c r="H37" i="125" s="1"/>
  <c r="H38" i="125" s="1"/>
  <c r="H33" i="125"/>
  <c r="H46" i="125" s="1"/>
  <c r="H32" i="125"/>
  <c r="H31" i="125"/>
  <c r="H30" i="125"/>
  <c r="H29" i="125"/>
  <c r="H28" i="125"/>
  <c r="H54" i="125" s="1"/>
  <c r="H27" i="125"/>
  <c r="H26" i="125"/>
  <c r="F34" i="125"/>
  <c r="F37" i="125" s="1"/>
  <c r="F38" i="125" s="1"/>
  <c r="F33" i="125"/>
  <c r="F46" i="125" s="1"/>
  <c r="F32" i="125"/>
  <c r="F31" i="125"/>
  <c r="F30" i="125"/>
  <c r="F29" i="125"/>
  <c r="F28" i="125"/>
  <c r="F54" i="125" s="1"/>
  <c r="F27" i="125"/>
  <c r="F26" i="125"/>
  <c r="D34" i="125"/>
  <c r="D37" i="125" s="1"/>
  <c r="D38" i="125" s="1"/>
  <c r="D33" i="125"/>
  <c r="D46" i="125" s="1"/>
  <c r="D32" i="125"/>
  <c r="D31" i="125"/>
  <c r="D30" i="125"/>
  <c r="D29" i="125"/>
  <c r="D28" i="125"/>
  <c r="D54" i="125" s="1"/>
  <c r="D27" i="125"/>
  <c r="D26" i="125"/>
  <c r="G32" i="125"/>
  <c r="G28" i="125"/>
  <c r="G54" i="125" s="1"/>
  <c r="G27" i="125"/>
  <c r="G33" i="125"/>
  <c r="G46" i="125" s="1"/>
  <c r="G29" i="125"/>
  <c r="G31" i="125"/>
  <c r="G34" i="125"/>
  <c r="G37" i="125" s="1"/>
  <c r="G38" i="125" s="1"/>
  <c r="G30" i="125"/>
  <c r="G26" i="125"/>
  <c r="C31" i="125"/>
  <c r="C27" i="125"/>
  <c r="C32" i="125"/>
  <c r="C28" i="125"/>
  <c r="C54" i="125" s="1"/>
  <c r="C26" i="125"/>
  <c r="C33" i="125"/>
  <c r="C46" i="125" s="1"/>
  <c r="C29" i="125"/>
  <c r="C34" i="125"/>
  <c r="C37" i="125" s="1"/>
  <c r="C38" i="125" s="1"/>
  <c r="C30" i="125"/>
  <c r="E34" i="125"/>
  <c r="E37" i="125" s="1"/>
  <c r="E38" i="125" s="1"/>
  <c r="E33" i="125"/>
  <c r="E46" i="125" s="1"/>
  <c r="E32" i="125"/>
  <c r="E31" i="125"/>
  <c r="E30" i="125"/>
  <c r="E29" i="125"/>
  <c r="E28" i="125"/>
  <c r="E54" i="125" s="1"/>
  <c r="E27" i="125"/>
  <c r="E26" i="125"/>
  <c r="G92" i="128"/>
  <c r="AP66" i="128"/>
  <c r="G67" i="145"/>
  <c r="K55" i="129"/>
  <c r="AA63" i="145"/>
  <c r="G57" i="145"/>
  <c r="AP70" i="128"/>
  <c r="AP52" i="145"/>
  <c r="AA63" i="128"/>
  <c r="AA80" i="145"/>
  <c r="G54" i="145"/>
  <c r="AA60" i="128"/>
  <c r="G50" i="145"/>
  <c r="AA38" i="145"/>
  <c r="AA78" i="145"/>
  <c r="AA67" i="128"/>
  <c r="AP71" i="128"/>
  <c r="K35" i="145"/>
  <c r="AP37" i="128"/>
  <c r="P34" i="145"/>
  <c r="AA75" i="145"/>
  <c r="D61" i="129"/>
  <c r="AT39" i="145"/>
  <c r="AA66" i="128"/>
  <c r="G67" i="128"/>
  <c r="AG35" i="128"/>
  <c r="G62" i="145"/>
  <c r="G79" i="128"/>
  <c r="AA58" i="145"/>
  <c r="K17" i="129"/>
  <c r="AA73" i="128"/>
  <c r="G59" i="128"/>
  <c r="AA55" i="128"/>
  <c r="G83" i="145"/>
  <c r="AW38" i="128"/>
  <c r="G102" i="145"/>
  <c r="G36" i="145"/>
  <c r="G47" i="128"/>
  <c r="AG35" i="145"/>
  <c r="G88" i="145"/>
  <c r="AP51" i="145"/>
  <c r="G95" i="128"/>
  <c r="G45" i="128"/>
  <c r="G84" i="145"/>
  <c r="AP40" i="128"/>
  <c r="AP70" i="145"/>
  <c r="G100" i="128"/>
  <c r="G101" i="145"/>
  <c r="AA40" i="128"/>
  <c r="G42" i="145"/>
  <c r="AP62" i="128"/>
  <c r="K36" i="128"/>
  <c r="AE37" i="145"/>
  <c r="G60" i="128"/>
  <c r="AA62" i="128"/>
  <c r="G70" i="128"/>
  <c r="AE35" i="128"/>
  <c r="G90" i="128"/>
  <c r="AA45" i="145"/>
  <c r="G104" i="128"/>
  <c r="AA47" i="145"/>
  <c r="AA75" i="128"/>
  <c r="AA46" i="128"/>
  <c r="G103" i="128"/>
  <c r="AP57" i="128"/>
  <c r="G87" i="145"/>
  <c r="G86" i="128"/>
  <c r="G111" i="128"/>
  <c r="AP56" i="145"/>
  <c r="G75" i="145"/>
  <c r="K37" i="145"/>
  <c r="AP68" i="128"/>
  <c r="G94" i="128"/>
  <c r="AW38" i="145"/>
  <c r="G46" i="145"/>
  <c r="AP45" i="128"/>
  <c r="AA72" i="145"/>
  <c r="G61" i="145"/>
  <c r="AA81" i="145"/>
  <c r="G46" i="128"/>
  <c r="G56" i="128"/>
  <c r="AA48" i="145"/>
  <c r="AA59" i="128"/>
  <c r="AS72" i="145"/>
  <c r="G109" i="145"/>
  <c r="AA54" i="145"/>
  <c r="G77" i="128"/>
  <c r="AA74" i="128"/>
  <c r="AA54" i="128"/>
  <c r="G105" i="145"/>
  <c r="AA77" i="145"/>
  <c r="AP55" i="128"/>
  <c r="AP39" i="128"/>
  <c r="AP39" i="145"/>
  <c r="AP76" i="128"/>
  <c r="G37" i="145"/>
  <c r="AA64" i="128"/>
  <c r="G64" i="128"/>
  <c r="K37" i="129"/>
  <c r="AP69" i="128"/>
  <c r="AA38" i="128"/>
  <c r="AA49" i="128"/>
  <c r="AP67" i="128"/>
  <c r="AA82" i="128"/>
  <c r="G107" i="128"/>
  <c r="G54" i="128"/>
  <c r="AA57" i="128"/>
  <c r="AP47" i="145"/>
  <c r="AP66" i="145"/>
  <c r="AA51" i="145"/>
  <c r="G55" i="145"/>
  <c r="AA42" i="145"/>
  <c r="AP64" i="128"/>
  <c r="AP72" i="145"/>
  <c r="AP61" i="128"/>
  <c r="AA40" i="145"/>
  <c r="G93" i="128"/>
  <c r="K39" i="129"/>
  <c r="AP53" i="128"/>
  <c r="AP63" i="128"/>
  <c r="AA68" i="145"/>
  <c r="K56" i="129"/>
  <c r="G66" i="128"/>
  <c r="AA61" i="145"/>
  <c r="AP48" i="128"/>
  <c r="G72" i="145"/>
  <c r="G56" i="145"/>
  <c r="AP47" i="128"/>
  <c r="K57" i="129"/>
  <c r="G98" i="128"/>
  <c r="G80" i="128"/>
  <c r="G81" i="145"/>
  <c r="G98" i="145"/>
  <c r="AP38" i="128"/>
  <c r="AT36" i="145"/>
  <c r="AP58" i="128"/>
  <c r="N34" i="128"/>
  <c r="AT37" i="128"/>
  <c r="AT36" i="128"/>
  <c r="AG38" i="145"/>
  <c r="AA65" i="128"/>
  <c r="AA61" i="128"/>
  <c r="AW36" i="145"/>
  <c r="G105" i="128"/>
  <c r="AP44" i="128"/>
  <c r="AP52" i="128"/>
  <c r="G68" i="128"/>
  <c r="AA56" i="145"/>
  <c r="AP48" i="145"/>
  <c r="AP72" i="128"/>
  <c r="AA76" i="145"/>
  <c r="G82" i="128"/>
  <c r="G81" i="128"/>
  <c r="AP49" i="128"/>
  <c r="G42" i="128"/>
  <c r="G50" i="128"/>
  <c r="G97" i="145"/>
  <c r="K38" i="129"/>
  <c r="AW36" i="128"/>
  <c r="AP43" i="145"/>
  <c r="G101" i="128"/>
  <c r="G35" i="128"/>
  <c r="AE36" i="128"/>
  <c r="G87" i="128"/>
  <c r="G97" i="128"/>
  <c r="AG38" i="128"/>
  <c r="AA69" i="145"/>
  <c r="G89" i="128"/>
  <c r="K37" i="128"/>
  <c r="G61" i="128"/>
  <c r="G113" i="145"/>
  <c r="AA71" i="145"/>
  <c r="G49" i="128"/>
  <c r="G39" i="145"/>
  <c r="G68" i="145"/>
  <c r="G91" i="128"/>
  <c r="D58" i="129"/>
  <c r="G66" i="145"/>
  <c r="G75" i="128"/>
  <c r="AP37" i="145"/>
  <c r="G45" i="145"/>
  <c r="AP40" i="145"/>
  <c r="AP64" i="145"/>
  <c r="AA74" i="145"/>
  <c r="AA43" i="128"/>
  <c r="G88" i="128"/>
  <c r="AT38" i="145"/>
  <c r="G40" i="145"/>
  <c r="K20" i="129"/>
  <c r="G65" i="128"/>
  <c r="G58" i="145"/>
  <c r="G86" i="145"/>
  <c r="G90" i="145"/>
  <c r="G89" i="145"/>
  <c r="N34" i="145"/>
  <c r="G110" i="145"/>
  <c r="G85" i="145"/>
  <c r="AA67" i="145"/>
  <c r="AA36" i="145"/>
  <c r="G49" i="145"/>
  <c r="AA83" i="128"/>
  <c r="AA37" i="145"/>
  <c r="AA44" i="145"/>
  <c r="G78" i="128"/>
  <c r="AA72" i="128"/>
  <c r="G96" i="128"/>
  <c r="AA79" i="128"/>
  <c r="G102" i="128"/>
  <c r="G40" i="128"/>
  <c r="AP59" i="128"/>
  <c r="AA69" i="128"/>
  <c r="AP50" i="145"/>
  <c r="G57" i="128"/>
  <c r="G44" i="145"/>
  <c r="G52" i="145"/>
  <c r="G52" i="128"/>
  <c r="G53" i="145"/>
  <c r="G63" i="145"/>
  <c r="G99" i="145"/>
  <c r="AA52" i="128"/>
  <c r="AP74" i="145"/>
  <c r="AA49" i="145"/>
  <c r="AA56" i="128"/>
  <c r="AA41" i="128"/>
  <c r="AP42" i="128"/>
  <c r="AE35" i="145"/>
  <c r="G43" i="128"/>
  <c r="AA57" i="145"/>
  <c r="AP41" i="128"/>
  <c r="G84" i="128"/>
  <c r="AP58" i="145"/>
  <c r="G108" i="145"/>
  <c r="AE38" i="145"/>
  <c r="G78" i="145"/>
  <c r="AA50" i="128"/>
  <c r="G83" i="128"/>
  <c r="G63" i="128"/>
  <c r="G60" i="145"/>
  <c r="G38" i="128"/>
  <c r="AP53" i="145"/>
  <c r="K34" i="128"/>
  <c r="AA79" i="145"/>
  <c r="AA81" i="128"/>
  <c r="AA60" i="145"/>
  <c r="G79" i="145"/>
  <c r="AP46" i="128"/>
  <c r="AA76" i="128"/>
  <c r="G59" i="145"/>
  <c r="G51" i="145"/>
  <c r="AA43" i="145"/>
  <c r="D39" i="129"/>
  <c r="G62" i="128"/>
  <c r="AP62" i="145"/>
  <c r="AE36" i="145"/>
  <c r="K54" i="129"/>
  <c r="AA64" i="145"/>
  <c r="AP46" i="145"/>
  <c r="G37" i="128"/>
  <c r="G39" i="128"/>
  <c r="G107" i="145"/>
  <c r="D21" i="129"/>
  <c r="AA70" i="145"/>
  <c r="AP60" i="145"/>
  <c r="G112" i="145"/>
  <c r="AA39" i="128"/>
  <c r="G91" i="145"/>
  <c r="AA78" i="128"/>
  <c r="K35" i="128"/>
  <c r="G65" i="145"/>
  <c r="G110" i="128"/>
  <c r="G93" i="145"/>
  <c r="G35" i="145"/>
  <c r="AA62" i="145"/>
  <c r="K19" i="129"/>
  <c r="K36" i="129"/>
  <c r="G44" i="128"/>
  <c r="AP68" i="145"/>
  <c r="G109" i="128"/>
  <c r="J67" i="145"/>
  <c r="G48" i="128"/>
  <c r="AA52" i="145"/>
  <c r="AA42" i="128"/>
  <c r="G100" i="145"/>
  <c r="AP43" i="128"/>
  <c r="AP51" i="128"/>
  <c r="AP60" i="128"/>
  <c r="AA36" i="128"/>
  <c r="AP59" i="145"/>
  <c r="AA53" i="145"/>
  <c r="AA83" i="145"/>
  <c r="G70" i="145"/>
  <c r="AE38" i="128"/>
  <c r="G69" i="145"/>
  <c r="AP67" i="145"/>
  <c r="AP45" i="145"/>
  <c r="AP73" i="128"/>
  <c r="D18" i="129"/>
  <c r="G113" i="128"/>
  <c r="G80" i="145"/>
  <c r="AT39" i="128"/>
  <c r="AA84" i="128"/>
  <c r="G74" i="128"/>
  <c r="G41" i="145"/>
  <c r="G73" i="145"/>
  <c r="AP56" i="128"/>
  <c r="AP54" i="145"/>
  <c r="G47" i="145"/>
  <c r="G69" i="128"/>
  <c r="P34" i="128"/>
  <c r="J66" i="145"/>
  <c r="AP44" i="145"/>
  <c r="AP65" i="145"/>
  <c r="AT37" i="145"/>
  <c r="G82" i="145"/>
  <c r="G94" i="145"/>
  <c r="AP54" i="128"/>
  <c r="G106" i="145"/>
  <c r="AA66" i="145"/>
  <c r="AA41" i="145"/>
  <c r="G77" i="145"/>
  <c r="D42" i="129"/>
  <c r="G73" i="128"/>
  <c r="G99" i="128"/>
  <c r="K18" i="129"/>
  <c r="AP75" i="145"/>
  <c r="G64" i="145"/>
  <c r="AP75" i="128"/>
  <c r="G106" i="128"/>
  <c r="AA47" i="128"/>
  <c r="AA73" i="145"/>
  <c r="AP49" i="145"/>
  <c r="AA65" i="145"/>
  <c r="G85" i="128"/>
  <c r="G41" i="128"/>
  <c r="AP61" i="145"/>
  <c r="AP41" i="145"/>
  <c r="AP42" i="145"/>
  <c r="G95" i="145"/>
  <c r="AA50" i="145"/>
  <c r="G96" i="145"/>
  <c r="AA58" i="128"/>
  <c r="AA44" i="128"/>
  <c r="AA71" i="128"/>
  <c r="G58" i="128"/>
  <c r="G53" i="128"/>
  <c r="AA84" i="145"/>
  <c r="AP74" i="128"/>
  <c r="AA39" i="145"/>
  <c r="AA51" i="128"/>
  <c r="AP69" i="145"/>
  <c r="AA68" i="128"/>
  <c r="AT38" i="128"/>
  <c r="AA55" i="145"/>
  <c r="AA48" i="128"/>
  <c r="AP57" i="145"/>
  <c r="G108" i="128"/>
  <c r="G72" i="128"/>
  <c r="K36" i="145"/>
  <c r="AA45" i="128"/>
  <c r="AA53" i="128"/>
  <c r="AE37" i="128"/>
  <c r="AP55" i="145"/>
  <c r="AP50" i="128"/>
  <c r="G92" i="145"/>
  <c r="G71" i="128"/>
  <c r="G112" i="128"/>
  <c r="AP65" i="128"/>
  <c r="AA46" i="145"/>
  <c r="G111" i="145"/>
  <c r="G43" i="145"/>
  <c r="AP38" i="145"/>
  <c r="G104" i="145"/>
  <c r="AP63" i="145"/>
  <c r="AA59" i="145"/>
  <c r="G51" i="128"/>
  <c r="AA82" i="145"/>
  <c r="AP71" i="145"/>
  <c r="G55" i="128"/>
  <c r="K34" i="145"/>
  <c r="G38" i="145"/>
  <c r="G36" i="128"/>
  <c r="AA80" i="128"/>
  <c r="G71" i="145"/>
  <c r="AP73" i="145"/>
  <c r="G74" i="145"/>
  <c r="G48" i="145"/>
  <c r="AA77" i="128"/>
  <c r="G76" i="145"/>
  <c r="G76" i="128"/>
  <c r="AP76" i="145"/>
  <c r="AA70" i="128"/>
  <c r="G103" i="145"/>
  <c r="AA37" i="128"/>
  <c r="K63" i="129" l="1"/>
  <c r="AE43" i="128"/>
  <c r="K45" i="129"/>
  <c r="K42" i="145"/>
  <c r="K26" i="129"/>
  <c r="K42" i="128"/>
  <c r="AE43" i="145"/>
  <c r="AT44" i="128"/>
  <c r="AT44" i="145"/>
</calcChain>
</file>

<file path=xl/comments1.xml><?xml version="1.0" encoding="utf-8"?>
<comments xmlns="http://schemas.openxmlformats.org/spreadsheetml/2006/main">
  <authors>
    <author>Omar2</author>
  </authors>
  <commentList>
    <comment ref="B3" authorId="0" shapeId="0">
      <text>
        <r>
          <rPr>
            <b/>
            <sz val="9"/>
            <color indexed="81"/>
            <rFont val="Tahoma"/>
            <family val="2"/>
          </rPr>
          <t>Omar:</t>
        </r>
        <r>
          <rPr>
            <sz val="9"/>
            <color indexed="81"/>
            <rFont val="Tahoma"/>
            <family val="2"/>
          </rPr>
          <t xml:space="preserve">
Only considering infow at Corinne Station in Ha-m/month</t>
        </r>
      </text>
    </comment>
    <comment ref="B20" authorId="0" shapeId="0">
      <text>
        <r>
          <rPr>
            <b/>
            <sz val="9"/>
            <color indexed="81"/>
            <rFont val="Tahoma"/>
            <family val="2"/>
          </rPr>
          <t>Omar:</t>
        </r>
        <r>
          <rPr>
            <sz val="9"/>
            <color indexed="81"/>
            <rFont val="Tahoma"/>
            <family val="2"/>
          </rPr>
          <t xml:space="preserve">
Only considering infow at Corinne Station in Ha-m/month</t>
        </r>
      </text>
    </comment>
    <comment ref="A52" authorId="0" shapeId="0">
      <text>
        <r>
          <rPr>
            <b/>
            <sz val="9"/>
            <color indexed="81"/>
            <rFont val="Tahoma"/>
            <family val="2"/>
          </rPr>
          <t>Omar:</t>
        </r>
        <r>
          <rPr>
            <sz val="9"/>
            <color indexed="81"/>
            <rFont val="Tahoma"/>
            <family val="2"/>
          </rPr>
          <t xml:space="preserve">
Outputs from the SWAMPS model</t>
        </r>
      </text>
    </comment>
  </commentList>
</comments>
</file>

<file path=xl/comments2.xml><?xml version="1.0" encoding="utf-8"?>
<comments xmlns="http://schemas.openxmlformats.org/spreadsheetml/2006/main">
  <authors>
    <author>Ayman</author>
  </authors>
  <commentList>
    <comment ref="I5" authorId="0" shapeId="0">
      <text>
        <r>
          <rPr>
            <b/>
            <sz val="9"/>
            <color indexed="81"/>
            <rFont val="Tahoma"/>
            <family val="2"/>
          </rPr>
          <t>Ayman:</t>
        </r>
        <r>
          <rPr>
            <sz val="9"/>
            <color indexed="81"/>
            <rFont val="Tahoma"/>
            <family val="2"/>
          </rPr>
          <t xml:space="preserve">
Not needed</t>
        </r>
      </text>
    </comment>
  </commentList>
</comments>
</file>

<file path=xl/comments3.xml><?xml version="1.0" encoding="utf-8"?>
<comments xmlns="http://schemas.openxmlformats.org/spreadsheetml/2006/main">
  <authors>
    <author>labuser</author>
  </authors>
  <commentList>
    <comment ref="N34"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$F$35:$F$113,$G$35:$G$113</t>
        </r>
      </text>
    </comment>
    <comment ref="P34"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N34)</t>
        </r>
      </text>
    </comment>
    <comment ref="AG35"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$Z$36:$Z$112,$AA$36:$AA$112</t>
        </r>
      </text>
    </comment>
    <comment ref="AT36"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601
Data: $AO$37:$AO$113,$AP$37:$AP$113</t>
        </r>
      </text>
    </comment>
    <comment ref="AW36"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$AO$37:$AO$76,$AP$37:$AP$76</t>
        </r>
      </text>
    </comment>
    <comment ref="AG38"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AG35)</t>
        </r>
      </text>
    </comment>
    <comment ref="AW38"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AW36)</t>
        </r>
      </text>
    </comment>
  </commentList>
</comments>
</file>

<file path=xl/comments4.xml><?xml version="1.0" encoding="utf-8"?>
<comments xmlns="http://schemas.openxmlformats.org/spreadsheetml/2006/main">
  <authors>
    <author>labuser</author>
  </authors>
  <commentList>
    <comment ref="N34"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$F$35:$F$113,$G$35:$G$113</t>
        </r>
      </text>
    </comment>
    <comment ref="P34"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N34)</t>
        </r>
      </text>
    </comment>
    <comment ref="AG35"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$Z$36:$Z$84,$AB$36:$AB$84</t>
        </r>
      </text>
    </comment>
    <comment ref="AT36"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601
Data: $AO$37:$AO$113,$AP$37:$AP$113</t>
        </r>
      </text>
    </comment>
    <comment ref="AW36"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$AO$37:$AO$76,$AQ$37:$AQ$76</t>
        </r>
      </text>
    </comment>
    <comment ref="AG38"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AG35)</t>
        </r>
      </text>
    </comment>
    <comment ref="AW38"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AW36)</t>
        </r>
      </text>
    </comment>
    <comment ref="J66"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J67)</t>
        </r>
      </text>
    </comment>
    <comment ref="J67"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$F$35:$F$113,$H$35:$H$113</t>
        </r>
      </text>
    </comment>
    <comment ref="AS72"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$AO$37:$AO$76,$AQ$37:$AQ$76</t>
        </r>
      </text>
    </comment>
  </commentList>
</comments>
</file>

<file path=xl/comments5.xml><?xml version="1.0" encoding="utf-8"?>
<comments xmlns="http://schemas.openxmlformats.org/spreadsheetml/2006/main">
  <authors>
    <author>labuser</author>
  </authors>
  <commentList>
    <comment ref="D18"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$A$3:$A$10,$B$3:$B$10</t>
        </r>
      </text>
    </comment>
    <comment ref="D21"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D18)</t>
        </r>
      </text>
    </comment>
    <comment ref="D39"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$A$37:$A$46,$B$37:$B$46</t>
        </r>
      </text>
    </comment>
    <comment ref="D42"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D39)</t>
        </r>
      </text>
    </comment>
    <comment ref="D58"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$A$55:$A$65,$B$55:$B$65</t>
        </r>
      </text>
    </comment>
    <comment ref="D61"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D58)</t>
        </r>
      </text>
    </comment>
  </commentList>
</comments>
</file>

<file path=xl/comments6.xml><?xml version="1.0" encoding="utf-8"?>
<comments xmlns="http://schemas.openxmlformats.org/spreadsheetml/2006/main">
  <authors>
    <author>Ayman</author>
  </authors>
  <commentList>
    <comment ref="A1" authorId="0" shapeId="0">
      <text>
        <r>
          <rPr>
            <b/>
            <sz val="9"/>
            <color indexed="81"/>
            <rFont val="Tahoma"/>
            <family val="2"/>
          </rPr>
          <t>Ayman:</t>
        </r>
        <r>
          <rPr>
            <sz val="9"/>
            <color indexed="81"/>
            <rFont val="Tahoma"/>
            <family val="2"/>
          </rPr>
          <t xml:space="preserve">
Min</t>
        </r>
      </text>
    </comment>
    <comment ref="J1" authorId="0" shapeId="0">
      <text>
        <r>
          <rPr>
            <b/>
            <sz val="9"/>
            <color indexed="81"/>
            <rFont val="Tahoma"/>
            <family val="2"/>
          </rPr>
          <t>Ayman:</t>
        </r>
        <r>
          <rPr>
            <sz val="9"/>
            <color indexed="81"/>
            <rFont val="Tahoma"/>
            <family val="2"/>
          </rPr>
          <t xml:space="preserve">
Max</t>
        </r>
      </text>
    </comment>
    <comment ref="S1" authorId="0" shapeId="0">
      <text>
        <r>
          <rPr>
            <b/>
            <sz val="9"/>
            <color indexed="81"/>
            <rFont val="Tahoma"/>
            <family val="2"/>
          </rPr>
          <t>Ayman:</t>
        </r>
        <r>
          <rPr>
            <sz val="9"/>
            <color indexed="81"/>
            <rFont val="Tahoma"/>
            <family val="2"/>
          </rPr>
          <t xml:space="preserve">
Original values in Opt model
</t>
        </r>
      </text>
    </comment>
    <comment ref="A38" authorId="0" shapeId="0">
      <text>
        <r>
          <rPr>
            <b/>
            <sz val="9"/>
            <color indexed="81"/>
            <rFont val="Tahoma"/>
            <family val="2"/>
          </rPr>
          <t xml:space="preserve">Demand Min
</t>
        </r>
      </text>
    </comment>
    <comment ref="R38" authorId="0" shapeId="0">
      <text>
        <r>
          <rPr>
            <b/>
            <sz val="9"/>
            <color indexed="81"/>
            <rFont val="Tahoma"/>
            <family val="2"/>
          </rPr>
          <t>Demand Max</t>
        </r>
      </text>
    </comment>
    <comment ref="A68" authorId="0" shapeId="0">
      <text>
        <r>
          <rPr>
            <b/>
            <sz val="9"/>
            <color indexed="81"/>
            <rFont val="Tahoma"/>
            <family val="2"/>
          </rPr>
          <t>Ayman:</t>
        </r>
        <r>
          <rPr>
            <sz val="9"/>
            <color indexed="81"/>
            <rFont val="Tahoma"/>
            <family val="2"/>
          </rPr>
          <t xml:space="preserve">
Wetlands area
</t>
        </r>
      </text>
    </comment>
    <comment ref="K68" authorId="0" shapeId="0">
      <text>
        <r>
          <rPr>
            <b/>
            <sz val="9"/>
            <color indexed="81"/>
            <rFont val="Tahoma"/>
            <family val="2"/>
          </rPr>
          <t>Ayman:</t>
        </r>
        <r>
          <rPr>
            <sz val="9"/>
            <color indexed="81"/>
            <rFont val="Tahoma"/>
            <family val="2"/>
          </rPr>
          <t xml:space="preserve">
Wetlands area Min
</t>
        </r>
      </text>
    </comment>
  </commentList>
</comments>
</file>

<file path=xl/comments7.xml><?xml version="1.0" encoding="utf-8"?>
<comments xmlns="http://schemas.openxmlformats.org/spreadsheetml/2006/main">
  <authors>
    <author>Ayman</author>
  </authors>
  <commentList>
    <comment ref="A1" authorId="0" shapeId="0">
      <text>
        <r>
          <rPr>
            <b/>
            <sz val="9"/>
            <color indexed="81"/>
            <rFont val="Tahoma"/>
            <family val="2"/>
          </rPr>
          <t>Ayman:</t>
        </r>
        <r>
          <rPr>
            <sz val="9"/>
            <color indexed="81"/>
            <rFont val="Tahoma"/>
            <family val="2"/>
          </rPr>
          <t xml:space="preserve">
mean</t>
        </r>
      </text>
    </comment>
    <comment ref="M1" authorId="0" shapeId="0">
      <text>
        <r>
          <rPr>
            <b/>
            <sz val="9"/>
            <color indexed="81"/>
            <rFont val="Tahoma"/>
            <family val="2"/>
          </rPr>
          <t>Ayman:</t>
        </r>
        <r>
          <rPr>
            <sz val="9"/>
            <color indexed="81"/>
            <rFont val="Tahoma"/>
            <family val="2"/>
          </rPr>
          <t xml:space="preserve">
standard error</t>
        </r>
      </text>
    </comment>
  </commentList>
</comments>
</file>

<file path=xl/sharedStrings.xml><?xml version="1.0" encoding="utf-8"?>
<sst xmlns="http://schemas.openxmlformats.org/spreadsheetml/2006/main" count="18755" uniqueCount="799">
  <si>
    <t>riverine</t>
  </si>
  <si>
    <t>floodplain</t>
  </si>
  <si>
    <t>wetlands</t>
  </si>
  <si>
    <t>trout</t>
  </si>
  <si>
    <t>cottonwood</t>
  </si>
  <si>
    <t>j2</t>
  </si>
  <si>
    <t>j3</t>
  </si>
  <si>
    <t>j6</t>
  </si>
  <si>
    <t>j18</t>
  </si>
  <si>
    <t>j20</t>
  </si>
  <si>
    <t>j29</t>
  </si>
  <si>
    <t>wsi_par1</t>
  </si>
  <si>
    <t>wsi_par2</t>
  </si>
  <si>
    <t>RA_par1</t>
  </si>
  <si>
    <t>RA_par2</t>
  </si>
  <si>
    <t>sf_par1</t>
  </si>
  <si>
    <t>sf_par2</t>
  </si>
  <si>
    <t>wf_par1</t>
  </si>
  <si>
    <t>wf_par2</t>
  </si>
  <si>
    <t>t1</t>
  </si>
  <si>
    <t>t2</t>
  </si>
  <si>
    <t>t3</t>
  </si>
  <si>
    <t>t4</t>
  </si>
  <si>
    <t>t5</t>
  </si>
  <si>
    <t>t6</t>
  </si>
  <si>
    <t>t7</t>
  </si>
  <si>
    <t>t8</t>
  </si>
  <si>
    <t>t9</t>
  </si>
  <si>
    <t>t10</t>
  </si>
  <si>
    <t>t11</t>
  </si>
  <si>
    <t>t12</t>
  </si>
  <si>
    <t>j1</t>
  </si>
  <si>
    <t>j4</t>
  </si>
  <si>
    <t>j5</t>
  </si>
  <si>
    <t>j7</t>
  </si>
  <si>
    <t>j8</t>
  </si>
  <si>
    <t>j9</t>
  </si>
  <si>
    <t>j10</t>
  </si>
  <si>
    <t>j11</t>
  </si>
  <si>
    <t>j12</t>
  </si>
  <si>
    <t>j13</t>
  </si>
  <si>
    <t>j14</t>
  </si>
  <si>
    <t>j15</t>
  </si>
  <si>
    <t>j16</t>
  </si>
  <si>
    <t>j17</t>
  </si>
  <si>
    <t>j19</t>
  </si>
  <si>
    <t>j21</t>
  </si>
  <si>
    <t>j22</t>
  </si>
  <si>
    <t>j23</t>
  </si>
  <si>
    <t>j24</t>
  </si>
  <si>
    <t>j25</t>
  </si>
  <si>
    <t>j26</t>
  </si>
  <si>
    <t>j27</t>
  </si>
  <si>
    <t>j28</t>
  </si>
  <si>
    <t>j30</t>
  </si>
  <si>
    <t>j31</t>
  </si>
  <si>
    <t>j32</t>
  </si>
  <si>
    <t>j33</t>
  </si>
  <si>
    <t>j34</t>
  </si>
  <si>
    <t>j35</t>
  </si>
  <si>
    <t>j36</t>
  </si>
  <si>
    <t>j37</t>
  </si>
  <si>
    <t>j38</t>
  </si>
  <si>
    <t>j39</t>
  </si>
  <si>
    <t>rsi_par1</t>
  </si>
  <si>
    <t>rsi_par2</t>
  </si>
  <si>
    <t>rsi_par3</t>
  </si>
  <si>
    <t>rsi_par4</t>
  </si>
  <si>
    <t>fci_par1</t>
  </si>
  <si>
    <t>fci_par2</t>
  </si>
  <si>
    <t>fci_par3</t>
  </si>
  <si>
    <t>fci_par4</t>
  </si>
  <si>
    <t>Cache M&amp;I</t>
  </si>
  <si>
    <t>BRCC</t>
  </si>
  <si>
    <t>Box Elder M&amp;I</t>
  </si>
  <si>
    <t>Wasatch Front</t>
  </si>
  <si>
    <t>Box Elder Ag</t>
  </si>
  <si>
    <t>South Cache M&amp;I</t>
  </si>
  <si>
    <t>South Cache New</t>
  </si>
  <si>
    <t>Cache Ag</t>
  </si>
  <si>
    <t>RA_par3</t>
  </si>
  <si>
    <t>Bear</t>
  </si>
  <si>
    <t>Blacksmithfork</t>
  </si>
  <si>
    <t>Malad</t>
  </si>
  <si>
    <t>STOR (m3)</t>
  </si>
  <si>
    <t>elevation (m)</t>
  </si>
  <si>
    <t>area (m)</t>
  </si>
  <si>
    <t>At+Ab</t>
  </si>
  <si>
    <t>Old elevation at STOR=0</t>
  </si>
  <si>
    <t>MillCreek</t>
  </si>
  <si>
    <t>WEAP Data</t>
  </si>
  <si>
    <t>Month</t>
  </si>
  <si>
    <t>evap(m)</t>
  </si>
  <si>
    <t>STOR (AF)</t>
  </si>
  <si>
    <t>elevation (ft)</t>
  </si>
  <si>
    <t>evap(ft)</t>
  </si>
  <si>
    <t>Cutler</t>
  </si>
  <si>
    <t>Onida</t>
  </si>
  <si>
    <t>Mainstem</t>
  </si>
  <si>
    <t>Hyrum</t>
  </si>
  <si>
    <t>STOR (Mm3)</t>
  </si>
  <si>
    <t>area (Mm2)</t>
  </si>
  <si>
    <t>WEAP</t>
  </si>
  <si>
    <t>Watershed Area of Suitable Habitat (WASH) Systems Model</t>
  </si>
  <si>
    <t xml:space="preserve">Developed by: </t>
  </si>
  <si>
    <t>Ayman H. Alafifi</t>
  </si>
  <si>
    <t>Dept. of Civil &amp; Env. Engineering and Utah Water Research Lab
Utah State University
ayman.alafifi@gmail.com</t>
  </si>
  <si>
    <t>Version 1.0</t>
  </si>
  <si>
    <t>Updated:</t>
  </si>
  <si>
    <t>March 9,2016</t>
  </si>
  <si>
    <t>Today:</t>
  </si>
  <si>
    <t>Instructions:</t>
  </si>
  <si>
    <t>Introduction</t>
  </si>
  <si>
    <t>WASH is a system optimization model that maximized water allocation to environmental needs while maintaining human and other beneficial uses. WASH receommends allocation of water to improve habitat quality by incorporating habitat quality indexes as objectives to maximize
in a systems optimization model. WASH measures physically-available suitable habitat in three main components of most watersheds, namely
riverine, floodplain and wetland habitats. WASH also highlights promising restoration and conservation sites.
In addition, WASH considers, quantifies, and measures multiple sources of uncertainty in management decisions and proposes and rank
alternatives for managers to restore and protect natural habitat. WASH formulation is generic and adaptable to other regulated
river systems and can accomodate multiple priority species of concern.
The code below desrcibes the WASH optimization model and includes the objecttive function, decision variables and constraints in addition
to all the parameters that are required to run the model. The model reads all the parameters as input data from Excel and writes the results
to an Excel file for fuether processing.</t>
  </si>
  <si>
    <t>Citation:</t>
  </si>
  <si>
    <t>Code on GitHub:</t>
  </si>
  <si>
    <t xml:space="preserve">This workbook provides the input data for the WASH model. The model reads this input data into a GDX file and then load the GDX content to the model as parameters. All values of this input data is for the case of the Lower Bear River in Utah.  </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</si>
  <si>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</si>
  <si>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All rights reserved.</t>
  </si>
  <si>
    <t xml:space="preserve">Copyright (c) 2016, Ayman H. Alafifi and David E. Rosenberg                                              </t>
  </si>
  <si>
    <t>Copyright and licenses:</t>
  </si>
  <si>
    <t>Click here</t>
  </si>
  <si>
    <t>The full network for which the data here are dervied can be found here:</t>
  </si>
  <si>
    <t>Lower Bear River Network</t>
  </si>
  <si>
    <t>The Lower Bear River Network</t>
  </si>
  <si>
    <t>The Lower Bear River Map</t>
  </si>
  <si>
    <t>To change any input value:</t>
  </si>
  <si>
    <t>1. Use table (1) below for find the input parameter that you want to edit</t>
  </si>
  <si>
    <t>2. Click on the hyperlink to go directly to the parameter's sheet</t>
  </si>
  <si>
    <t>4. Edit the values of the parameters and then SAVE THE WORKBOOK</t>
  </si>
  <si>
    <t>5. Run the GAMS model to see changes in the model results</t>
  </si>
  <si>
    <t>Table (1) Input data and parameters for the WASH model</t>
  </si>
  <si>
    <t>Type</t>
  </si>
  <si>
    <t>Set</t>
  </si>
  <si>
    <t>Name</t>
  </si>
  <si>
    <t>Description</t>
  </si>
  <si>
    <t>s</t>
  </si>
  <si>
    <t>j</t>
  </si>
  <si>
    <t>dem</t>
  </si>
  <si>
    <t>v</t>
  </si>
  <si>
    <t>y</t>
  </si>
  <si>
    <t>t</t>
  </si>
  <si>
    <t>RA_par_indx</t>
  </si>
  <si>
    <t>sf_par_indx</t>
  </si>
  <si>
    <t>wf_par_indx</t>
  </si>
  <si>
    <t>rsi_indx</t>
  </si>
  <si>
    <t>fci_indx</t>
  </si>
  <si>
    <t>NodeNotDemandSite</t>
  </si>
  <si>
    <t>NodeNotHeadwater</t>
  </si>
  <si>
    <t>Parameter</t>
  </si>
  <si>
    <t>LinkID</t>
  </si>
  <si>
    <t>linkexist</t>
  </si>
  <si>
    <t>envSiteExist</t>
  </si>
  <si>
    <t>returnFlowExist</t>
  </si>
  <si>
    <t>DiversionExist</t>
  </si>
  <si>
    <t>WetlandsExist</t>
  </si>
  <si>
    <t>LinktoReservoir</t>
  </si>
  <si>
    <t>LinkOutReservoir</t>
  </si>
  <si>
    <t>wght</t>
  </si>
  <si>
    <t>reachGain</t>
  </si>
  <si>
    <t>aw</t>
  </si>
  <si>
    <t>lss</t>
  </si>
  <si>
    <t>evap</t>
  </si>
  <si>
    <t>cons</t>
  </si>
  <si>
    <t>lng</t>
  </si>
  <si>
    <t>minstor</t>
  </si>
  <si>
    <t>maxstor</t>
  </si>
  <si>
    <t>dReq</t>
  </si>
  <si>
    <t>dCap</t>
  </si>
  <si>
    <t>instreamReq</t>
  </si>
  <si>
    <t>RA_par</t>
  </si>
  <si>
    <t>sf_par</t>
  </si>
  <si>
    <t>wf_par</t>
  </si>
  <si>
    <t>rsi_par</t>
  </si>
  <si>
    <t>fci_par</t>
  </si>
  <si>
    <t>initSTOR</t>
  </si>
  <si>
    <t>InitD</t>
  </si>
  <si>
    <t>InitC</t>
  </si>
  <si>
    <t>rv</t>
  </si>
  <si>
    <t>Scalar</t>
  </si>
  <si>
    <t>b</t>
  </si>
  <si>
    <t>Total management budget to implement restoration actions [$]</t>
  </si>
  <si>
    <t>Defines management revegetation areas of species n at environmental sites   [Mm2]</t>
  </si>
  <si>
    <t>Defines inital river depth for the first time step [m]</t>
  </si>
  <si>
    <t xml:space="preserve">Defines inital vegetation cover for the first time step [Mm2]            </t>
  </si>
  <si>
    <t xml:space="preserve">Defines inital reservoir storage [Mm3]  </t>
  </si>
  <si>
    <t>Reads the FCI equation parameters as a function of time for monthly flows</t>
  </si>
  <si>
    <t>Reads the RSI equation parameters as a function of time for differnt life stages</t>
  </si>
  <si>
    <t>Reads the wetlands suitability index monthly relationships parameters</t>
  </si>
  <si>
    <t>wsi_par</t>
  </si>
  <si>
    <t xml:space="preserve">Reads the width-flow relationships parameters </t>
  </si>
  <si>
    <t>Reads the stage-flow relationships parameters</t>
  </si>
  <si>
    <t xml:space="preserve">Reads the reservoir area volume curves parameters   </t>
  </si>
  <si>
    <t>cst</t>
  </si>
  <si>
    <t xml:space="preserve">Unit cost of implementing the management objective of Revegetating species n        </t>
  </si>
  <si>
    <t xml:space="preserve">Minimum instream flow requirement as regulated by authories or required for other purposes such as hydropower or endangered species or water rights[m3 per month] </t>
  </si>
  <si>
    <t>Capacity of diversion links [Mm3 per month]</t>
  </si>
  <si>
    <t xml:space="preserve">Demand requirements at demand sites [Mm3 per month]   </t>
  </si>
  <si>
    <t>Reservoir storage capacity [Mm3]</t>
  </si>
  <si>
    <t xml:space="preserve">Inactive reservoir storage [Mm3] </t>
  </si>
  <si>
    <t xml:space="preserve">Length of river links [m] </t>
  </si>
  <si>
    <t xml:space="preserve">Consupmtive use fraction expressed as a [%] of all inflow received at a demand site     </t>
  </si>
  <si>
    <t xml:space="preserve">Evaporation losses in reservoirs [m per month] </t>
  </si>
  <si>
    <t>Net losses on link j entering k  as a [%]. Losses could be due to evaporation or seepage to the groundwater</t>
  </si>
  <si>
    <t xml:space="preserve">Total impounded wetlands area (when filled to maximum depth) [Mm2] </t>
  </si>
  <si>
    <t xml:space="preserve">Defines the flows that feed a node in the network - gain could be headflow or a tributary    </t>
  </si>
  <si>
    <t xml:space="preserve">The model spatial and temporal weights on every sub-indicator as set by stakeholders [0: no important - 1: important] </t>
  </si>
  <si>
    <t xml:space="preserve">Defines if the link leave a reservoir or not and carry reservoir releases (1=yes and 0=no)  </t>
  </si>
  <si>
    <t xml:space="preserve">Defines if the link flows into a reservoir or not (1=yes and 0=no)      </t>
  </si>
  <si>
    <t xml:space="preserve">Defines if the link has impoounded wetlands (1=yes and 0=no)   </t>
  </si>
  <si>
    <t xml:space="preserve">Defines if the link is a diversion from the network to a demand site  (1=yes and 0=no) </t>
  </si>
  <si>
    <t xml:space="preserve">Defines if a return flow exists on a link from a demand site back to the river network  (1=yes and 0=no)  </t>
  </si>
  <si>
    <t xml:space="preserve">Desrcibes if the link is an environmental site or note (1=yes and 0=no). Environmental sites are were sensitive habitat is located and data were collected </t>
  </si>
  <si>
    <t>Describes if the link from node j to node k exists (1=yes and 0=no)</t>
  </si>
  <si>
    <t>A unqie ID to every link in the network to be used for GIS visulaization</t>
  </si>
  <si>
    <t>Lists all the nodes in the network that are not headwater or dummy nodes to show reachgains</t>
  </si>
  <si>
    <t xml:space="preserve">Lists all the nodes in the network that are not demand sites      </t>
  </si>
  <si>
    <t xml:space="preserve">indexes to read the floodplain connectivity indicator equations  </t>
  </si>
  <si>
    <t xml:space="preserve">indexes to read the parameters for riverine suitability indicator equations    </t>
  </si>
  <si>
    <t xml:space="preserve">indexes to read the parameters for wetlands suitability index relationships    </t>
  </si>
  <si>
    <t>wsi_par_indx</t>
  </si>
  <si>
    <t xml:space="preserve">indexes to read the parameters for width-flow relationships               </t>
  </si>
  <si>
    <t xml:space="preserve">indexes to read the parameters for stage-flow relationships </t>
  </si>
  <si>
    <t xml:space="preserve">indexes to read the parameters for the reservoir volume elevation curves    </t>
  </si>
  <si>
    <t xml:space="preserve">timesteps in months (t1 =January -  t12=December)   </t>
  </si>
  <si>
    <t>n</t>
  </si>
  <si>
    <t xml:space="preserve">The type(s) of prioty vegetation species that the model uses as indicator species   </t>
  </si>
  <si>
    <t xml:space="preserve">The type(s) of priorty fish species that the model uses as indicator species  </t>
  </si>
  <si>
    <t xml:space="preserve">reservoirs which are a subset of the model nodes (j) </t>
  </si>
  <si>
    <t>demand sites which are a subset of the model nodes (j)</t>
  </si>
  <si>
    <t xml:space="preserve">river netowrk nodes which lists all nodes in the network             </t>
  </si>
  <si>
    <t xml:space="preserve">sub-indicators. Here s1=riverine habitat s2=floodplain connectivity and s3=impounded wetlands         </t>
  </si>
  <si>
    <t>Flow Rate at Corinne Station (ha-m)</t>
  </si>
  <si>
    <t>January</t>
  </si>
  <si>
    <t>February</t>
  </si>
  <si>
    <t>March</t>
  </si>
  <si>
    <t>April</t>
  </si>
  <si>
    <t>May</t>
  </si>
  <si>
    <t>June</t>
  </si>
  <si>
    <t>July</t>
  </si>
  <si>
    <t>August</t>
  </si>
  <si>
    <t>September</t>
  </si>
  <si>
    <t>October</t>
  </si>
  <si>
    <t>November</t>
  </si>
  <si>
    <t>December</t>
  </si>
  <si>
    <t>Flow Rate at Corinne Station (Mm3/month)</t>
  </si>
  <si>
    <t xml:space="preserve">WSI = WU (Mm2) / AW(Mm2)  </t>
  </si>
  <si>
    <t>Date</t>
  </si>
  <si>
    <t>Flow (ha-m/month)</t>
  </si>
  <si>
    <t>Flow (m3/month)</t>
  </si>
  <si>
    <t>Stage (m)</t>
  </si>
  <si>
    <t>Width (m)</t>
  </si>
  <si>
    <t>Bank Full (m)</t>
  </si>
  <si>
    <t>Stage (ft)</t>
  </si>
  <si>
    <t>Flow (cfs)</t>
  </si>
  <si>
    <t>Width (ft)</t>
  </si>
  <si>
    <t>Flow (Mm3/month)</t>
  </si>
  <si>
    <t>Cub</t>
  </si>
  <si>
    <t>Flow (m3)</t>
  </si>
  <si>
    <t>Confluence</t>
  </si>
  <si>
    <t>Morton</t>
  </si>
  <si>
    <t>Depth+WSL-BM</t>
  </si>
  <si>
    <t>Location</t>
  </si>
  <si>
    <t>Flow (ft^3/s)</t>
  </si>
  <si>
    <t>Processed Flow (ft^3/s)</t>
  </si>
  <si>
    <t>StdDev (Flow-ft^3/s)</t>
  </si>
  <si>
    <t>Processed StdDev (Flow-ft^3/s)</t>
  </si>
  <si>
    <t>StdDev (Stage - ft)</t>
  </si>
  <si>
    <t>Max Depth (ft)</t>
  </si>
  <si>
    <t>Bankfull(ft)</t>
  </si>
  <si>
    <t>(avg, good)</t>
  </si>
  <si>
    <t>(average)</t>
  </si>
  <si>
    <t>Mortin</t>
  </si>
  <si>
    <t>Old Workbook Data:</t>
  </si>
  <si>
    <t>(Old Protocal)</t>
  </si>
  <si>
    <t>Juvenile</t>
  </si>
  <si>
    <t>Fry</t>
  </si>
  <si>
    <t>Spawn/eggs</t>
  </si>
  <si>
    <t>Suitability Index</t>
  </si>
  <si>
    <t>Depth (m)</t>
  </si>
  <si>
    <t>month</t>
  </si>
  <si>
    <t>funcNo</t>
  </si>
  <si>
    <t>Life Stage</t>
  </si>
  <si>
    <t>Fy</t>
  </si>
  <si>
    <t>Boltzmann Model.</t>
  </si>
  <si>
    <t>fit = (A+((B-A)/(1+exp((C-x)/D))))</t>
  </si>
  <si>
    <t>inv = (C-(D*ln((B-y)/(y-A))))</t>
  </si>
  <si>
    <t>res = (y-fit)</t>
  </si>
  <si>
    <t>RSI</t>
  </si>
  <si>
    <t>J</t>
  </si>
  <si>
    <t>F</t>
  </si>
  <si>
    <t>S</t>
  </si>
  <si>
    <t>Model</t>
  </si>
  <si>
    <t>Juvenile Depth (m)</t>
  </si>
  <si>
    <t>A</t>
  </si>
  <si>
    <t>B</t>
  </si>
  <si>
    <t>Fry Depth (m)</t>
  </si>
  <si>
    <t>C</t>
  </si>
  <si>
    <t>Spawn Depth (m)</t>
  </si>
  <si>
    <t>D</t>
  </si>
  <si>
    <t>Depth</t>
  </si>
  <si>
    <t>Copy</t>
  </si>
  <si>
    <t>Site 1</t>
  </si>
  <si>
    <t>E</t>
  </si>
  <si>
    <t>h</t>
  </si>
  <si>
    <t>VegD</t>
  </si>
  <si>
    <t>Boltzmann Model</t>
  </si>
  <si>
    <t>Site2</t>
  </si>
  <si>
    <t>Site3</t>
  </si>
  <si>
    <t>L3</t>
  </si>
  <si>
    <t>L4</t>
  </si>
  <si>
    <t>L5</t>
  </si>
  <si>
    <t>L7</t>
  </si>
  <si>
    <t>L8</t>
  </si>
  <si>
    <t>L9</t>
  </si>
  <si>
    <t>L11</t>
  </si>
  <si>
    <t>L12</t>
  </si>
  <si>
    <t>L13</t>
  </si>
  <si>
    <t>L14</t>
  </si>
  <si>
    <t>L16</t>
  </si>
  <si>
    <t>L17</t>
  </si>
  <si>
    <t>L18</t>
  </si>
  <si>
    <t>L19</t>
  </si>
  <si>
    <t>L20</t>
  </si>
  <si>
    <t>L21</t>
  </si>
  <si>
    <t>L22</t>
  </si>
  <si>
    <t>L23</t>
  </si>
  <si>
    <t>L24</t>
  </si>
  <si>
    <t>L25</t>
  </si>
  <si>
    <t>L26</t>
  </si>
  <si>
    <t>L27</t>
  </si>
  <si>
    <t>L28</t>
  </si>
  <si>
    <t>Annual Temp</t>
  </si>
  <si>
    <t>+3.5</t>
  </si>
  <si>
    <t>Annual Precip</t>
  </si>
  <si>
    <t>+1.6</t>
  </si>
  <si>
    <t>%</t>
  </si>
  <si>
    <t>Hydrology</t>
  </si>
  <si>
    <t>Blacksmith Fork</t>
  </si>
  <si>
    <t>Logan</t>
  </si>
  <si>
    <t>+2.7</t>
  </si>
  <si>
    <t>-3</t>
  </si>
  <si>
    <t>Runoff</t>
  </si>
  <si>
    <t>Summer</t>
  </si>
  <si>
    <t>Winter</t>
  </si>
  <si>
    <t>May - Oct</t>
  </si>
  <si>
    <t>Nov-Feb</t>
  </si>
  <si>
    <t>Mar, Apr</t>
  </si>
  <si>
    <t>Cub River</t>
  </si>
  <si>
    <t>Logan River</t>
  </si>
  <si>
    <t>Value in WEAP</t>
  </si>
  <si>
    <t>Y</t>
  </si>
  <si>
    <t>N</t>
  </si>
  <si>
    <t>Porcupine</t>
  </si>
  <si>
    <t>Area Acres</t>
  </si>
  <si>
    <t>SouthCache Gain To Cutler</t>
  </si>
  <si>
    <t>Malad Reach Gain</t>
  </si>
  <si>
    <t>Corinne, UT</t>
  </si>
  <si>
    <t>s1</t>
  </si>
  <si>
    <t>s2</t>
  </si>
  <si>
    <t>s3</t>
  </si>
  <si>
    <t>s4</t>
  </si>
  <si>
    <t>s5</t>
  </si>
  <si>
    <t>s6</t>
  </si>
  <si>
    <t>s7</t>
  </si>
  <si>
    <t>s8</t>
  </si>
  <si>
    <t>s9</t>
  </si>
  <si>
    <t>s10</t>
  </si>
  <si>
    <t>s11</t>
  </si>
  <si>
    <t>s12</t>
  </si>
  <si>
    <t>s13</t>
  </si>
  <si>
    <t>s14</t>
  </si>
  <si>
    <t>s15</t>
  </si>
  <si>
    <t>s16</t>
  </si>
  <si>
    <t>s17</t>
  </si>
  <si>
    <t>s18</t>
  </si>
  <si>
    <t>s19</t>
  </si>
  <si>
    <t>s20</t>
  </si>
  <si>
    <t>Old</t>
  </si>
  <si>
    <t>Paradise - Little Bear</t>
  </si>
  <si>
    <t>Stateline</t>
  </si>
  <si>
    <t>BLKsmith</t>
  </si>
  <si>
    <t>East Fork</t>
  </si>
  <si>
    <t>Corinne</t>
  </si>
  <si>
    <t>Conrinne</t>
  </si>
  <si>
    <t>Paradise</t>
  </si>
  <si>
    <t>Motron</t>
  </si>
  <si>
    <t>Old Stage (ft)</t>
  </si>
  <si>
    <t>New Stage (ft)</t>
  </si>
  <si>
    <t>Datum = 30</t>
  </si>
  <si>
    <t>Datum = 20</t>
  </si>
  <si>
    <t>Bench Mark</t>
  </si>
  <si>
    <t>Datum</t>
  </si>
  <si>
    <t>(ft)</t>
  </si>
  <si>
    <t>Water Depth at Transducer (ft)</t>
  </si>
  <si>
    <t>Water Depth at Transducer (m)</t>
  </si>
  <si>
    <t>Deepest Channel bottom to Datum</t>
  </si>
  <si>
    <t>WSL to  Datum</t>
  </si>
  <si>
    <t>WSL surveyed</t>
  </si>
  <si>
    <t>Channel bed at transducer to Datum</t>
  </si>
  <si>
    <t>Transducer Channel Bottom Survery</t>
  </si>
  <si>
    <t>Max Water Depth</t>
  </si>
  <si>
    <t>Width/max Depth ratio</t>
  </si>
  <si>
    <t xml:space="preserve">Width/ Stage </t>
  </si>
  <si>
    <t>Temp [C]</t>
  </si>
  <si>
    <t xml:space="preserve">Max Water Depth </t>
  </si>
  <si>
    <t>Max Water Depth (ft)</t>
  </si>
  <si>
    <t>Months</t>
  </si>
  <si>
    <t>Apr-Aug</t>
  </si>
  <si>
    <t>Sep-Mar</t>
  </si>
  <si>
    <t>s21</t>
  </si>
  <si>
    <t>s22</t>
  </si>
  <si>
    <t>s23</t>
  </si>
  <si>
    <t>s24</t>
  </si>
  <si>
    <t>s25</t>
  </si>
  <si>
    <t>s26</t>
  </si>
  <si>
    <t>s27</t>
  </si>
  <si>
    <t>s28</t>
  </si>
  <si>
    <t>s29</t>
  </si>
  <si>
    <t>s30</t>
  </si>
  <si>
    <t>q1</t>
  </si>
  <si>
    <t>q2</t>
  </si>
  <si>
    <t>q3</t>
  </si>
  <si>
    <t>q4</t>
  </si>
  <si>
    <t>q5</t>
  </si>
  <si>
    <t>q6</t>
  </si>
  <si>
    <t>q7</t>
  </si>
  <si>
    <t>q8</t>
  </si>
  <si>
    <t>q9</t>
  </si>
  <si>
    <t>q10</t>
  </si>
  <si>
    <t>Base case</t>
  </si>
  <si>
    <t>Trout</t>
  </si>
  <si>
    <t>Sucker</t>
  </si>
  <si>
    <t>Adul/Juv</t>
  </si>
  <si>
    <t>With Sucker</t>
  </si>
  <si>
    <t>https://github.com/ayman510/WASH</t>
  </si>
  <si>
    <t>3. Do NOT change the index cells unless you want to change the domain of the input value</t>
  </si>
  <si>
    <t>linkevap</t>
  </si>
  <si>
    <t>Evaporative losses on links [m per month]</t>
  </si>
  <si>
    <t>qmax</t>
  </si>
  <si>
    <t>Upper bounds of flow on links [Mm^3 per month] based on headflow received and reservoir capacity upstream of every link</t>
  </si>
  <si>
    <t>CMax</t>
  </si>
  <si>
    <t>Maximum vegetation cover allowed based on site floodplain area and revegetation potentials [Mm2 per month]</t>
  </si>
  <si>
    <t>Dvalue</t>
  </si>
  <si>
    <t>Qloop</t>
  </si>
  <si>
    <t xml:space="preserve">Define flow values for the flow sensivity analysis loop </t>
  </si>
  <si>
    <t>Define parameters to run the model over multiple values of demand requirements to build a tradeoff curve</t>
  </si>
  <si>
    <t>Old values</t>
  </si>
  <si>
    <t>Little Bear - East Fork</t>
  </si>
  <si>
    <t>Little Bear - South Fork</t>
  </si>
  <si>
    <t>Adel</t>
  </si>
  <si>
    <t>Elevation (ft)</t>
  </si>
  <si>
    <t>Area (Acre)</t>
  </si>
  <si>
    <t>Storage (Acre-Feet)</t>
  </si>
  <si>
    <t>Area - Adel</t>
  </si>
  <si>
    <t>j40</t>
  </si>
  <si>
    <t>j41</t>
  </si>
  <si>
    <t>j42</t>
  </si>
  <si>
    <t>j43</t>
  </si>
  <si>
    <t>j44</t>
  </si>
  <si>
    <t>cfs</t>
  </si>
  <si>
    <t>j45</t>
  </si>
  <si>
    <t>Floodplain (m2)</t>
  </si>
  <si>
    <t>0.75 – 0.30</t>
  </si>
  <si>
    <t>0.45 – 0.20</t>
  </si>
  <si>
    <t>Site</t>
  </si>
  <si>
    <r>
      <t>Max Water Temperature recorded in (C</t>
    </r>
    <r>
      <rPr>
        <b/>
        <vertAlign val="superscript"/>
        <sz val="10"/>
        <color rgb="FF000000"/>
        <rFont val="Times New Roman"/>
        <family val="1"/>
      </rPr>
      <t>o</t>
    </r>
    <r>
      <rPr>
        <b/>
        <sz val="10"/>
        <color rgb="FF000000"/>
        <rFont val="Times New Roman"/>
        <family val="1"/>
      </rPr>
      <t>)</t>
    </r>
  </si>
  <si>
    <t xml:space="preserve">Preferred Depth for adult BCT (m) </t>
  </si>
  <si>
    <t>[Sep – Mar]</t>
  </si>
  <si>
    <t>Preferred Depth for fry BCT (m)</t>
  </si>
  <si>
    <t>[ Apr – Aug ]</t>
  </si>
  <si>
    <t>Bear River at Stateline</t>
  </si>
  <si>
    <t>Bear River at Cutler</t>
  </si>
  <si>
    <t>0.45 – 0.25</t>
  </si>
  <si>
    <t>Bear- Cub Confluence</t>
  </si>
  <si>
    <t>Bear River below Cutler at UP L Bridge Station #4901980</t>
  </si>
  <si>
    <t>Little Bear at Paradise</t>
  </si>
  <si>
    <t>0.45 – 0.10</t>
  </si>
  <si>
    <t>Little Bear at Mendon</t>
  </si>
  <si>
    <t xml:space="preserve">Little Bear near Wellsville </t>
  </si>
  <si>
    <t>Brown Trout</t>
  </si>
  <si>
    <t>Adult</t>
  </si>
  <si>
    <t>Mar-Aug</t>
  </si>
  <si>
    <t>Sep - Feb</t>
  </si>
  <si>
    <t>Malad Gain</t>
  </si>
  <si>
    <t>Func_typ</t>
  </si>
  <si>
    <t>WU (Mm2)</t>
  </si>
  <si>
    <t>Old WSI</t>
  </si>
  <si>
    <t>acres</t>
  </si>
  <si>
    <t>Cmax</t>
  </si>
  <si>
    <t>Symbol</t>
  </si>
  <si>
    <t>Habitat</t>
  </si>
  <si>
    <t>Unit</t>
  </si>
  <si>
    <t>Value in Opt Model</t>
  </si>
  <si>
    <t>Lower bound</t>
  </si>
  <si>
    <t xml:space="preserve">Upper bound </t>
  </si>
  <si>
    <t>Average</t>
  </si>
  <si>
    <t>Standard Deviation</t>
  </si>
  <si>
    <t>Distribution</t>
  </si>
  <si>
    <t>Reference</t>
  </si>
  <si>
    <t>Input Data</t>
  </si>
  <si>
    <t>Reach gain</t>
  </si>
  <si>
    <t>R,F,W</t>
  </si>
  <si>
    <r>
      <t>Mm</t>
    </r>
    <r>
      <rPr>
        <vertAlign val="superscript"/>
        <sz val="11"/>
        <color theme="1"/>
        <rFont val="Times New Roman"/>
        <family val="1"/>
      </rPr>
      <t>3</t>
    </r>
    <r>
      <rPr>
        <sz val="11"/>
        <color theme="1"/>
        <rFont val="Times New Roman"/>
        <family val="1"/>
      </rPr>
      <t>/mo</t>
    </r>
  </si>
  <si>
    <t>Discrete</t>
  </si>
  <si>
    <t>Impounded wetlands area</t>
  </si>
  <si>
    <t>W</t>
  </si>
  <si>
    <r>
      <t>Mm</t>
    </r>
    <r>
      <rPr>
        <vertAlign val="superscript"/>
        <sz val="11"/>
        <color theme="1"/>
        <rFont val="Times New Roman"/>
        <family val="1"/>
      </rPr>
      <t>2</t>
    </r>
  </si>
  <si>
    <t>uniform</t>
  </si>
  <si>
    <t xml:space="preserve">Link percentage losses </t>
  </si>
  <si>
    <t>DWRe</t>
  </si>
  <si>
    <t>Length of river link</t>
  </si>
  <si>
    <t>R</t>
  </si>
  <si>
    <t>m</t>
  </si>
  <si>
    <t>Unit cost of revegetation</t>
  </si>
  <si>
    <t>R,F</t>
  </si>
  <si>
    <r>
      <t>$/km</t>
    </r>
    <r>
      <rPr>
        <vertAlign val="superscript"/>
        <sz val="11"/>
        <color theme="1"/>
        <rFont val="Times New Roman"/>
        <family val="1"/>
      </rPr>
      <t>2</t>
    </r>
  </si>
  <si>
    <t>Budget</t>
  </si>
  <si>
    <t>$</t>
  </si>
  <si>
    <t>Floodplain area</t>
  </si>
  <si>
    <t>Natural growth of vegetation</t>
  </si>
  <si>
    <t>g</t>
  </si>
  <si>
    <t>Stage-flow relationship parameters [slope, intercept]</t>
  </si>
  <si>
    <t>Width-flow relationship parameters [slope, intercept]</t>
  </si>
  <si>
    <t>Aquatic habitat suitability parameters  [centroid, slope]</t>
  </si>
  <si>
    <t>Recurrence Value: Floodplain habitat suitability parameters  [centroid, slope]</t>
  </si>
  <si>
    <t>Slope and intercept of Wetlands habitat suitability curves  [slope, intercept]</t>
  </si>
  <si>
    <t>Deterministic (for this reach)</t>
  </si>
  <si>
    <t>Inactive reservoir storage</t>
  </si>
  <si>
    <r>
      <t>Mm</t>
    </r>
    <r>
      <rPr>
        <vertAlign val="superscript"/>
        <sz val="11"/>
        <color theme="1"/>
        <rFont val="Times New Roman"/>
        <family val="1"/>
      </rPr>
      <t>3</t>
    </r>
  </si>
  <si>
    <t>Reservoir capacity</t>
  </si>
  <si>
    <t>Diversion capacity</t>
  </si>
  <si>
    <t>Min instream flow</t>
  </si>
  <si>
    <t xml:space="preserve">Demand requirement </t>
  </si>
  <si>
    <t>Reservoir area-volume relationship parameters</t>
  </si>
  <si>
    <t>ra_par</t>
  </si>
  <si>
    <t>Link Evaporative losses</t>
  </si>
  <si>
    <t>m/mo</t>
  </si>
  <si>
    <t>Consumptive Use fraction</t>
  </si>
  <si>
    <t>Upper limit on flow</t>
  </si>
  <si>
    <t>Qmax</t>
  </si>
  <si>
    <t>Headflow +Res capacity</t>
  </si>
  <si>
    <t>fs1</t>
  </si>
  <si>
    <t>fs2</t>
  </si>
  <si>
    <t>fs3</t>
  </si>
  <si>
    <t>Jan</t>
  </si>
  <si>
    <t>y = -0.471ln(x) + 2.3673</t>
  </si>
  <si>
    <t>Feb</t>
  </si>
  <si>
    <t>y = -0.464ln(x) + 2.3407</t>
  </si>
  <si>
    <t>Mar</t>
  </si>
  <si>
    <t>y = -0.505ln(x) + 2.6207</t>
  </si>
  <si>
    <t>Apr</t>
  </si>
  <si>
    <t>y = -0.441ln(x) + 2.4149</t>
  </si>
  <si>
    <t>y = -0.359ln(x) + 2.0497</t>
  </si>
  <si>
    <t>Jun</t>
  </si>
  <si>
    <t>y = -0.397ln(x) + 2.1845</t>
  </si>
  <si>
    <t>Jul</t>
  </si>
  <si>
    <t>y = -0.569ln(x) + 2.8579</t>
  </si>
  <si>
    <t>Aug</t>
  </si>
  <si>
    <t>y = -0.649ln(x) + 3.1547</t>
  </si>
  <si>
    <t>Sep</t>
  </si>
  <si>
    <t>y = -0.414ln(x) + 2.1042</t>
  </si>
  <si>
    <t>Oct</t>
  </si>
  <si>
    <t>y = -0.382ln(x) + 1.9574</t>
  </si>
  <si>
    <t>Nov</t>
  </si>
  <si>
    <t>y = -0.376ln(x) + 1.9588</t>
  </si>
  <si>
    <t>Dec</t>
  </si>
  <si>
    <t>y = -0.42ln(x) + 2.1595</t>
  </si>
  <si>
    <t>Original</t>
  </si>
  <si>
    <t>Species</t>
  </si>
  <si>
    <t>Depth (cm)</t>
  </si>
  <si>
    <t>BCT Adult</t>
  </si>
  <si>
    <t>BCT Fry</t>
  </si>
  <si>
    <t>BT Adult</t>
  </si>
  <si>
    <t>BT Fry</t>
  </si>
  <si>
    <t>0.30 - 0.75</t>
  </si>
  <si>
    <t>0.1 - 0.45</t>
  </si>
  <si>
    <t>0 - 0.80</t>
  </si>
  <si>
    <t>0 - 0.50</t>
  </si>
  <si>
    <t>Scenario</t>
  </si>
  <si>
    <t>0.10 - 1.70</t>
  </si>
  <si>
    <t>Apr - Aug</t>
  </si>
  <si>
    <t>Jan - Mar &amp; Sep - Dec</t>
  </si>
  <si>
    <t>0.12 - 0.91</t>
  </si>
  <si>
    <t>0.45 - 0.75</t>
  </si>
  <si>
    <t>rs1</t>
  </si>
  <si>
    <t>rs2</t>
  </si>
  <si>
    <t>rs3</t>
  </si>
  <si>
    <t>rs4</t>
  </si>
  <si>
    <t>rs5</t>
  </si>
  <si>
    <t>rs6</t>
  </si>
  <si>
    <t>rs7</t>
  </si>
  <si>
    <t>rs8</t>
  </si>
  <si>
    <t>rs9</t>
  </si>
  <si>
    <t>rs10</t>
  </si>
  <si>
    <t>rs11</t>
  </si>
  <si>
    <t>rs12</t>
  </si>
  <si>
    <t>rs13</t>
  </si>
  <si>
    <t>rs14</t>
  </si>
  <si>
    <t>rs15</t>
  </si>
  <si>
    <t>rs16</t>
  </si>
  <si>
    <t>rs17</t>
  </si>
  <si>
    <t>rs18</t>
  </si>
  <si>
    <t>rs19</t>
  </si>
  <si>
    <t>rs20</t>
  </si>
  <si>
    <t>rs21</t>
  </si>
  <si>
    <t>rs22</t>
  </si>
  <si>
    <t>rs23</t>
  </si>
  <si>
    <t>rs24</t>
  </si>
  <si>
    <t>rs25</t>
  </si>
  <si>
    <t>rs26</t>
  </si>
  <si>
    <t>rs27</t>
  </si>
  <si>
    <t>rs28</t>
  </si>
  <si>
    <t>rs29</t>
  </si>
  <si>
    <t>rs30</t>
  </si>
  <si>
    <t>rs31</t>
  </si>
  <si>
    <t>rs32</t>
  </si>
  <si>
    <t>rs33</t>
  </si>
  <si>
    <t>rs34</t>
  </si>
  <si>
    <t>rs35</t>
  </si>
  <si>
    <t>rs36</t>
  </si>
  <si>
    <t>rs37</t>
  </si>
  <si>
    <t>rs38</t>
  </si>
  <si>
    <t>rs39</t>
  </si>
  <si>
    <t>rs40</t>
  </si>
  <si>
    <t>rs41</t>
  </si>
  <si>
    <t>rs42</t>
  </si>
  <si>
    <t>rs43</t>
  </si>
  <si>
    <t>rs44</t>
  </si>
  <si>
    <t>rs45</t>
  </si>
  <si>
    <t>rs46</t>
  </si>
  <si>
    <t>rs47</t>
  </si>
  <si>
    <t>rs48</t>
  </si>
  <si>
    <t>rs49</t>
  </si>
  <si>
    <t>rs50</t>
  </si>
  <si>
    <t>rs51</t>
  </si>
  <si>
    <t>rs52</t>
  </si>
  <si>
    <t>rs53</t>
  </si>
  <si>
    <t>rs54</t>
  </si>
  <si>
    <t>rs55</t>
  </si>
  <si>
    <t>rs56</t>
  </si>
  <si>
    <t>rs57</t>
  </si>
  <si>
    <t>rs58</t>
  </si>
  <si>
    <t>rs59</t>
  </si>
  <si>
    <t>rs60</t>
  </si>
  <si>
    <t>rs61</t>
  </si>
  <si>
    <t>rs62</t>
  </si>
  <si>
    <t>rs63</t>
  </si>
  <si>
    <t>rs64</t>
  </si>
  <si>
    <t>rs65</t>
  </si>
  <si>
    <t>rs66</t>
  </si>
  <si>
    <t>rs67</t>
  </si>
  <si>
    <t>rs68</t>
  </si>
  <si>
    <t>rs69</t>
  </si>
  <si>
    <t>rs70</t>
  </si>
  <si>
    <t>rs71</t>
  </si>
  <si>
    <t>rs72</t>
  </si>
  <si>
    <t>rs73</t>
  </si>
  <si>
    <t>rs74</t>
  </si>
  <si>
    <t>rs75</t>
  </si>
  <si>
    <t>rs76</t>
  </si>
  <si>
    <t>rs77</t>
  </si>
  <si>
    <t>rs78</t>
  </si>
  <si>
    <t>rs79</t>
  </si>
  <si>
    <t>rs80</t>
  </si>
  <si>
    <t>coef1</t>
  </si>
  <si>
    <t>coef2</t>
  </si>
  <si>
    <t>5 years</t>
  </si>
  <si>
    <t>Old Values</t>
  </si>
  <si>
    <t>New values</t>
  </si>
  <si>
    <t>Demand</t>
  </si>
  <si>
    <t>rs81</t>
  </si>
  <si>
    <t>rs82</t>
  </si>
  <si>
    <t>rs83</t>
  </si>
  <si>
    <t>rs84</t>
  </si>
  <si>
    <t>rs85</t>
  </si>
  <si>
    <t>rs86</t>
  </si>
  <si>
    <t>rs87</t>
  </si>
  <si>
    <t>rs88</t>
  </si>
  <si>
    <t>rs89</t>
  </si>
  <si>
    <t>rs90</t>
  </si>
  <si>
    <t>rs91</t>
  </si>
  <si>
    <t>rs92</t>
  </si>
  <si>
    <t>rs93</t>
  </si>
  <si>
    <t>rs94</t>
  </si>
  <si>
    <t>rs95</t>
  </si>
  <si>
    <t>rs96</t>
  </si>
  <si>
    <t>rs97</t>
  </si>
  <si>
    <t>rs98</t>
  </si>
  <si>
    <t>rs99</t>
  </si>
  <si>
    <t>rs100</t>
  </si>
  <si>
    <t>rs101</t>
  </si>
  <si>
    <t>rs102</t>
  </si>
  <si>
    <t>rs103</t>
  </si>
  <si>
    <t>rs104</t>
  </si>
  <si>
    <t>rs105</t>
  </si>
  <si>
    <t>rs106</t>
  </si>
  <si>
    <t>rs107</t>
  </si>
  <si>
    <t>rs108</t>
  </si>
  <si>
    <t>rs109</t>
  </si>
  <si>
    <t>rs110</t>
  </si>
  <si>
    <t>rs111</t>
  </si>
  <si>
    <t>rs112</t>
  </si>
  <si>
    <t>rs113</t>
  </si>
  <si>
    <t>rs114</t>
  </si>
  <si>
    <t>rs115</t>
  </si>
  <si>
    <t>rs116</t>
  </si>
  <si>
    <t>rs117</t>
  </si>
  <si>
    <t>rs118</t>
  </si>
  <si>
    <t>rs119</t>
  </si>
  <si>
    <t>rs120</t>
  </si>
  <si>
    <t>rs121</t>
  </si>
  <si>
    <t>rs122</t>
  </si>
  <si>
    <t>rs123</t>
  </si>
  <si>
    <t>rs124</t>
  </si>
  <si>
    <t>rs125</t>
  </si>
  <si>
    <t>rs126</t>
  </si>
  <si>
    <t>rs127</t>
  </si>
  <si>
    <t>rs128</t>
  </si>
  <si>
    <t>rs129</t>
  </si>
  <si>
    <t>rs130</t>
  </si>
  <si>
    <t>rs131</t>
  </si>
  <si>
    <t>rs132</t>
  </si>
  <si>
    <t>rs133</t>
  </si>
  <si>
    <t>rs134</t>
  </si>
  <si>
    <t>rs135</t>
  </si>
  <si>
    <t>rs136</t>
  </si>
  <si>
    <t>rs137</t>
  </si>
  <si>
    <t>rs138</t>
  </si>
  <si>
    <t>rs139</t>
  </si>
  <si>
    <t>rs140</t>
  </si>
  <si>
    <t>rs141</t>
  </si>
  <si>
    <t>rs142</t>
  </si>
  <si>
    <t>rs143</t>
  </si>
  <si>
    <t>rs144</t>
  </si>
  <si>
    <t>rs145</t>
  </si>
  <si>
    <t>rs146</t>
  </si>
  <si>
    <t>rs147</t>
  </si>
  <si>
    <t>rs148</t>
  </si>
  <si>
    <t>rs149</t>
  </si>
  <si>
    <t>rs150</t>
  </si>
  <si>
    <t>rs151</t>
  </si>
  <si>
    <t>rs152</t>
  </si>
  <si>
    <t>rs153</t>
  </si>
  <si>
    <t>rs154</t>
  </si>
  <si>
    <t>rs155</t>
  </si>
  <si>
    <t>rs156</t>
  </si>
  <si>
    <t>rs157</t>
  </si>
  <si>
    <t>rs158</t>
  </si>
  <si>
    <t>rs159</t>
  </si>
  <si>
    <t>rs160</t>
  </si>
  <si>
    <t>rs161</t>
  </si>
  <si>
    <t>rs162</t>
  </si>
  <si>
    <t>rs163</t>
  </si>
  <si>
    <t>rs164</t>
  </si>
  <si>
    <t>rs165</t>
  </si>
  <si>
    <t>rs166</t>
  </si>
  <si>
    <t>rs167</t>
  </si>
  <si>
    <t>rs168</t>
  </si>
  <si>
    <t>rs169</t>
  </si>
  <si>
    <t>rs170</t>
  </si>
  <si>
    <t>rs171</t>
  </si>
  <si>
    <t>rs172</t>
  </si>
  <si>
    <t>rs173</t>
  </si>
  <si>
    <t>rs174</t>
  </si>
  <si>
    <t>rs175</t>
  </si>
  <si>
    <t>rs176</t>
  </si>
  <si>
    <t>rs177</t>
  </si>
  <si>
    <t>rs178</t>
  </si>
  <si>
    <t>rs179</t>
  </si>
  <si>
    <t>rs180</t>
  </si>
  <si>
    <t>rs181</t>
  </si>
  <si>
    <t>rs182</t>
  </si>
  <si>
    <t>rs183</t>
  </si>
  <si>
    <t>rs184</t>
  </si>
  <si>
    <t>rs185</t>
  </si>
  <si>
    <t>rs186</t>
  </si>
  <si>
    <t>rs187</t>
  </si>
  <si>
    <t>rs188</t>
  </si>
  <si>
    <t>rs189</t>
  </si>
  <si>
    <t>rs190</t>
  </si>
  <si>
    <t>rs191</t>
  </si>
  <si>
    <t>rs192</t>
  </si>
  <si>
    <t>rs193</t>
  </si>
  <si>
    <t>rs194</t>
  </si>
  <si>
    <t>rs195</t>
  </si>
  <si>
    <t>rs196</t>
  </si>
  <si>
    <t>rs197</t>
  </si>
  <si>
    <t>rs198</t>
  </si>
  <si>
    <t>rs199</t>
  </si>
  <si>
    <t>rs200</t>
  </si>
  <si>
    <t>Floodplain area - orginal</t>
  </si>
  <si>
    <t>Floodplain area - min</t>
  </si>
  <si>
    <t>Floodplain area - max</t>
  </si>
  <si>
    <t>Paper2</t>
  </si>
  <si>
    <t>BCT_exp</t>
  </si>
  <si>
    <t>0.1 - .45</t>
  </si>
  <si>
    <t>0.3-.75</t>
  </si>
  <si>
    <t>Determinisitc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</si>
</sst>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000"/>
    <numFmt numFmtId="165" formatCode="_(* #,##0_);_(* \(#,##0\);_(* &quot;-&quot;??_);_(@_)"/>
    <numFmt numFmtId="166" formatCode="_(* #,##0.000_);_(* \(#,##0.000\);_(* &quot;-&quot;???_);_(@_)"/>
    <numFmt numFmtId="167" formatCode="_(* #,##0.0000_);_(* \(#,##0.0000\);_(* &quot;-&quot;??_);_(@_)"/>
    <numFmt numFmtId="168" formatCode="0.0"/>
    <numFmt numFmtId="169" formatCode="0.00000"/>
    <numFmt numFmtId="170" formatCode="_(* #,##0.00000_);_(* \(#,##0.00000\);_(* &quot;-&quot;??_);_(@_)"/>
    <numFmt numFmtId="171" formatCode="0.000"/>
    <numFmt numFmtId="172" formatCode="0.0%"/>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2"/>
      <color rgb="FF333333"/>
      <name val="Consolas"/>
      <family val="3"/>
    </font>
    <font>
      <b/>
      <sz val="12"/>
      <color rgb="FF333333"/>
      <name val="Consolas"/>
      <family val="3"/>
    </font>
    <font>
      <u/>
      <sz val="11"/>
      <color theme="10"/>
      <name val="Calibri"/>
      <family val="2"/>
      <scheme val="minor"/>
    </font>
    <font>
      <b/>
      <sz val="14"/>
      <color theme="1"/>
      <name val="Calibri"/>
      <family val="2"/>
      <scheme val="minor"/>
    </font>
    <font>
      <b/>
      <sz val="12"/>
      <color rgb="FF333333"/>
      <name val="Arial"/>
      <family val="2"/>
    </font>
    <font>
      <b/>
      <sz val="9"/>
      <color indexed="81"/>
      <name val="Tahoma"/>
      <family val="2"/>
    </font>
    <font>
      <sz val="9"/>
      <color indexed="81"/>
      <name val="Tahoma"/>
      <family val="2"/>
    </font>
    <font>
      <sz val="36"/>
      <color theme="1"/>
      <name val="Calibri"/>
      <family val="2"/>
      <scheme val="minor"/>
    </font>
    <font>
      <sz val="10"/>
      <color theme="1"/>
      <name val="Calibri"/>
      <family val="2"/>
      <scheme val="minor"/>
    </font>
    <font>
      <sz val="11"/>
      <color theme="1"/>
      <name val="Calibri"/>
      <family val="2"/>
    </font>
    <font>
      <sz val="11"/>
      <name val="Calibri"/>
      <family val="2"/>
      <scheme val="minor"/>
    </font>
    <font>
      <b/>
      <u/>
      <sz val="11"/>
      <color theme="1"/>
      <name val="Calibri"/>
      <family val="2"/>
      <scheme val="minor"/>
    </font>
    <font>
      <u/>
      <sz val="11"/>
      <color theme="1"/>
      <name val="Calibri"/>
      <family val="2"/>
      <scheme val="minor"/>
    </font>
    <font>
      <b/>
      <i/>
      <sz val="9"/>
      <color indexed="81"/>
      <name val="Tahoma"/>
      <family val="2"/>
    </font>
    <font>
      <sz val="11"/>
      <color rgb="FFFF0000"/>
      <name val="Calibri"/>
      <family val="2"/>
      <scheme val="minor"/>
    </font>
    <font>
      <b/>
      <u/>
      <sz val="11"/>
      <color rgb="FFFF0000"/>
      <name val="Calibri"/>
      <family val="2"/>
      <scheme val="minor"/>
    </font>
    <font>
      <b/>
      <sz val="11"/>
      <color rgb="FFFF0000"/>
      <name val="Calibri"/>
      <family val="2"/>
      <scheme val="minor"/>
    </font>
    <font>
      <sz val="12"/>
      <color theme="1"/>
      <name val="Calibri"/>
      <family val="2"/>
      <scheme val="minor"/>
    </font>
    <font>
      <sz val="12"/>
      <color rgb="FF000000"/>
      <name val="Verdana"/>
      <family val="2"/>
    </font>
    <font>
      <sz val="10"/>
      <color rgb="FF000000"/>
      <name val="Times New Roman"/>
      <family val="1"/>
    </font>
    <font>
      <b/>
      <sz val="10"/>
      <color theme="1"/>
      <name val="Times New Roman"/>
      <family val="1"/>
    </font>
    <font>
      <b/>
      <sz val="10"/>
      <color rgb="FF000000"/>
      <name val="Times New Roman"/>
      <family val="1"/>
    </font>
    <font>
      <b/>
      <vertAlign val="superscript"/>
      <sz val="10"/>
      <color rgb="FF000000"/>
      <name val="Times New Roman"/>
      <family val="1"/>
    </font>
    <font>
      <b/>
      <sz val="11"/>
      <color theme="1"/>
      <name val="Times New Roman"/>
      <family val="1"/>
    </font>
    <font>
      <sz val="11"/>
      <color theme="1"/>
      <name val="Times New Roman"/>
      <family val="1"/>
    </font>
    <font>
      <vertAlign val="superscript"/>
      <sz val="11"/>
      <color theme="1"/>
      <name val="Times New Roman"/>
      <family val="1"/>
    </font>
    <font>
      <sz val="11"/>
      <color rgb="FF000000"/>
      <name val="Times New Roman"/>
      <family val="1"/>
    </font>
    <font>
      <sz val="10.5"/>
      <color rgb="FF000000"/>
      <name val="Arial"/>
      <family val="2"/>
    </font>
  </fonts>
  <fills count="22">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FFFF"/>
        <bgColor indexed="64"/>
      </patternFill>
    </fill>
    <fill>
      <patternFill patternType="solid">
        <fgColor rgb="FF00B0F0"/>
        <bgColor indexed="64"/>
      </patternFill>
    </fill>
    <fill>
      <patternFill patternType="solid">
        <fgColor theme="2"/>
        <bgColor indexed="64"/>
      </patternFill>
    </fill>
    <fill>
      <patternFill patternType="solid">
        <fgColor theme="0"/>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5"/>
        <bgColor indexed="64"/>
      </patternFill>
    </fill>
    <fill>
      <patternFill patternType="solid">
        <fgColor theme="4" tint="0.39997558519241921"/>
        <bgColor indexed="64"/>
      </patternFill>
    </fill>
    <fill>
      <patternFill patternType="solid">
        <fgColor theme="6"/>
        <bgColor indexed="64"/>
      </patternFill>
    </fill>
    <fill>
      <patternFill patternType="solid">
        <fgColor theme="8" tint="0.79998168889431442"/>
        <bgColor indexed="64"/>
      </patternFill>
    </fill>
    <fill>
      <patternFill patternType="solid">
        <fgColor theme="4"/>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E7E6E6"/>
        <bgColor indexed="64"/>
      </patternFill>
    </fill>
    <fill>
      <patternFill patternType="solid">
        <fgColor theme="4"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8"/>
      </left>
      <right/>
      <top/>
      <bottom/>
      <diagonal/>
    </border>
    <border>
      <left style="thin">
        <color indexed="64"/>
      </left>
      <right/>
      <top/>
      <bottom/>
      <diagonal/>
    </border>
    <border>
      <left/>
      <right style="thin">
        <color auto="1"/>
      </right>
      <top/>
      <bottom/>
      <diagonal/>
    </border>
    <border>
      <left style="thin">
        <color auto="1"/>
      </left>
      <right/>
      <top/>
      <bottom style="thin">
        <color auto="1"/>
      </bottom>
      <diagonal/>
    </border>
    <border>
      <left/>
      <right/>
      <top/>
      <bottom style="thin">
        <color indexed="64"/>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style="thin">
        <color indexed="64"/>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0" fontId="1" fillId="0" borderId="0"/>
    <xf numFmtId="0" fontId="5" fillId="0" borderId="0" applyNumberFormat="0" applyFill="0" applyBorder="0" applyAlignment="0" applyProtection="0"/>
    <xf numFmtId="9" fontId="1" fillId="0" borderId="0" applyFont="0" applyFill="0" applyBorder="0" applyAlignment="0" applyProtection="0"/>
  </cellStyleXfs>
  <cellXfs count="259">
    <xf numFmtId="0" fontId="0" fillId="0" borderId="0" xfId="0"/>
    <xf numFmtId="0" fontId="0" fillId="0" borderId="0" xfId="0" applyFont="1" applyFill="1" applyBorder="1" applyAlignment="1">
      <alignment horizontal="center"/>
    </xf>
    <xf numFmtId="0" fontId="0"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1" applyNumberFormat="1" applyFont="1"/>
    <xf numFmtId="0" fontId="0" fillId="0" borderId="0" xfId="0"/>
    <xf numFmtId="0" fontId="0" fillId="0" borderId="0" xfId="0" applyFont="1" applyFill="1" applyBorder="1" applyAlignment="1">
      <alignment horizontal="center"/>
    </xf>
    <xf numFmtId="0" fontId="0" fillId="0" borderId="0" xfId="0" applyNumberFormat="1"/>
    <xf numFmtId="0" fontId="0" fillId="0" borderId="0" xfId="0" applyFont="1" applyFill="1" applyBorder="1" applyAlignment="1">
      <alignment horizontal="left"/>
    </xf>
    <xf numFmtId="0" fontId="0" fillId="0" borderId="0" xfId="0" quotePrefix="1"/>
    <xf numFmtId="0" fontId="2" fillId="2" borderId="0" xfId="0" applyFont="1" applyFill="1"/>
    <xf numFmtId="0" fontId="2" fillId="3" borderId="0" xfId="0" applyFont="1" applyFill="1"/>
    <xf numFmtId="0" fontId="2" fillId="0" borderId="0" xfId="0" applyFont="1"/>
    <xf numFmtId="165" fontId="0" fillId="0" borderId="0" xfId="1" applyNumberFormat="1" applyFont="1"/>
    <xf numFmtId="0" fontId="0" fillId="0" borderId="0" xfId="0" applyAlignment="1">
      <alignment vertical="top"/>
    </xf>
    <xf numFmtId="0" fontId="2" fillId="0" borderId="0" xfId="0" applyFont="1" applyAlignment="1">
      <alignment vertical="top"/>
    </xf>
    <xf numFmtId="0" fontId="2" fillId="4" borderId="0" xfId="0" applyFont="1" applyFill="1" applyAlignment="1">
      <alignment vertical="top"/>
    </xf>
    <xf numFmtId="0" fontId="0" fillId="4" borderId="0" xfId="0" applyFill="1" applyAlignment="1">
      <alignment vertical="top"/>
    </xf>
    <xf numFmtId="0" fontId="3" fillId="5" borderId="0" xfId="2" applyFont="1" applyFill="1" applyAlignment="1">
      <alignment vertical="top" wrapText="1"/>
    </xf>
    <xf numFmtId="0" fontId="5" fillId="4" borderId="0" xfId="3" applyFill="1" applyAlignment="1">
      <alignment vertical="top"/>
    </xf>
    <xf numFmtId="0" fontId="5" fillId="0" borderId="0" xfId="3"/>
    <xf numFmtId="0" fontId="4" fillId="5" borderId="0" xfId="2" applyFont="1" applyFill="1" applyAlignment="1">
      <alignment vertical="center" wrapText="1"/>
    </xf>
    <xf numFmtId="0" fontId="2" fillId="4" borderId="0" xfId="0" applyFont="1" applyFill="1"/>
    <xf numFmtId="0" fontId="0" fillId="4" borderId="0" xfId="0" applyFill="1"/>
    <xf numFmtId="0" fontId="5" fillId="4" borderId="0" xfId="3" applyFill="1"/>
    <xf numFmtId="0" fontId="0" fillId="0" borderId="1" xfId="0" applyFill="1" applyBorder="1"/>
    <xf numFmtId="0" fontId="2" fillId="0" borderId="1" xfId="0" applyFont="1" applyFill="1" applyBorder="1"/>
    <xf numFmtId="0" fontId="2" fillId="0" borderId="1" xfId="0" applyFont="1" applyBorder="1"/>
    <xf numFmtId="0" fontId="2" fillId="0" borderId="3" xfId="0" applyFont="1" applyBorder="1" applyAlignment="1">
      <alignment horizontal="center"/>
    </xf>
    <xf numFmtId="0" fontId="2" fillId="0" borderId="4" xfId="0" applyFont="1" applyBorder="1" applyAlignment="1">
      <alignment horizontal="center"/>
    </xf>
    <xf numFmtId="0" fontId="5" fillId="0" borderId="1" xfId="3" applyBorder="1"/>
    <xf numFmtId="0" fontId="5" fillId="0" borderId="1" xfId="3" applyFill="1" applyBorder="1"/>
    <xf numFmtId="14" fontId="0" fillId="4" borderId="0" xfId="0" applyNumberFormat="1" applyFill="1" applyAlignment="1">
      <alignment horizontal="left" vertical="top"/>
    </xf>
    <xf numFmtId="0" fontId="2" fillId="6" borderId="0" xfId="0" applyFont="1" applyFill="1"/>
    <xf numFmtId="0" fontId="0" fillId="6" borderId="0" xfId="0" applyFill="1"/>
    <xf numFmtId="43" fontId="0" fillId="0" borderId="0" xfId="1" applyFont="1"/>
    <xf numFmtId="0" fontId="2" fillId="0" borderId="2" xfId="0" applyFont="1" applyBorder="1"/>
    <xf numFmtId="0" fontId="2" fillId="0" borderId="3" xfId="0" applyFont="1" applyBorder="1"/>
    <xf numFmtId="0" fontId="0" fillId="0" borderId="5" xfId="0" applyBorder="1"/>
    <xf numFmtId="165" fontId="0" fillId="0" borderId="6" xfId="1" applyNumberFormat="1" applyFont="1" applyFill="1" applyBorder="1"/>
    <xf numFmtId="165" fontId="0" fillId="0" borderId="7" xfId="1" applyNumberFormat="1" applyFont="1" applyFill="1" applyBorder="1"/>
    <xf numFmtId="165" fontId="0" fillId="0" borderId="8" xfId="1" applyNumberFormat="1" applyFont="1" applyFill="1" applyBorder="1"/>
    <xf numFmtId="0" fontId="0" fillId="0" borderId="9" xfId="0" applyBorder="1"/>
    <xf numFmtId="165" fontId="0" fillId="0" borderId="10" xfId="1" applyNumberFormat="1" applyFont="1" applyFill="1" applyBorder="1"/>
    <xf numFmtId="165" fontId="0" fillId="0" borderId="0" xfId="1" applyNumberFormat="1" applyFont="1" applyFill="1" applyBorder="1"/>
    <xf numFmtId="165" fontId="0" fillId="0" borderId="11" xfId="1" applyNumberFormat="1" applyFont="1" applyFill="1" applyBorder="1"/>
    <xf numFmtId="165" fontId="0" fillId="0" borderId="12" xfId="1" applyNumberFormat="1" applyFont="1" applyFill="1" applyBorder="1"/>
    <xf numFmtId="165" fontId="0" fillId="0" borderId="13" xfId="1" applyNumberFormat="1" applyFont="1" applyFill="1" applyBorder="1"/>
    <xf numFmtId="165" fontId="0" fillId="0" borderId="14" xfId="1" applyNumberFormat="1" applyFont="1" applyFill="1" applyBorder="1"/>
    <xf numFmtId="166" fontId="0" fillId="0" borderId="0" xfId="0" applyNumberFormat="1"/>
    <xf numFmtId="11" fontId="0" fillId="0" borderId="0" xfId="0" applyNumberFormat="1"/>
    <xf numFmtId="165" fontId="0" fillId="0" borderId="0" xfId="0" applyNumberFormat="1"/>
    <xf numFmtId="43" fontId="0" fillId="0" borderId="6" xfId="1" applyNumberFormat="1" applyFont="1" applyFill="1" applyBorder="1"/>
    <xf numFmtId="0" fontId="0" fillId="0" borderId="0" xfId="0" applyBorder="1"/>
    <xf numFmtId="167" fontId="0" fillId="0" borderId="6" xfId="1" applyNumberFormat="1" applyFont="1" applyFill="1" applyBorder="1"/>
    <xf numFmtId="0" fontId="10" fillId="0" borderId="0" xfId="0" applyFont="1" applyAlignment="1"/>
    <xf numFmtId="43" fontId="11" fillId="0" borderId="0" xfId="0" applyNumberFormat="1" applyFont="1" applyAlignment="1"/>
    <xf numFmtId="14" fontId="0" fillId="0" borderId="0" xfId="0" applyNumberFormat="1"/>
    <xf numFmtId="0" fontId="2" fillId="7" borderId="1" xfId="0" applyFont="1" applyFill="1" applyBorder="1" applyAlignment="1">
      <alignment horizontal="center" vertical="center"/>
    </xf>
    <xf numFmtId="14" fontId="0" fillId="8" borderId="1" xfId="0" applyNumberFormat="1" applyFill="1" applyBorder="1" applyAlignment="1">
      <alignment horizontal="center" vertical="center"/>
    </xf>
    <xf numFmtId="43" fontId="0" fillId="8" borderId="1" xfId="1" applyFont="1" applyFill="1" applyBorder="1" applyAlignment="1">
      <alignment horizontal="center" vertical="center"/>
    </xf>
    <xf numFmtId="43" fontId="0" fillId="2" borderId="1" xfId="1" applyFont="1" applyFill="1" applyBorder="1" applyAlignment="1">
      <alignment horizontal="center" vertical="center"/>
    </xf>
    <xf numFmtId="43" fontId="0" fillId="2" borderId="1" xfId="1" applyFont="1" applyFill="1" applyBorder="1"/>
    <xf numFmtId="43" fontId="0" fillId="0" borderId="1" xfId="1" applyFont="1" applyBorder="1"/>
    <xf numFmtId="43" fontId="0" fillId="2" borderId="1" xfId="0" applyNumberFormat="1" applyFill="1" applyBorder="1"/>
    <xf numFmtId="43" fontId="0" fillId="9" borderId="1" xfId="1" applyFont="1" applyFill="1" applyBorder="1" applyAlignment="1">
      <alignment horizontal="center" vertical="center"/>
    </xf>
    <xf numFmtId="43" fontId="0" fillId="9" borderId="1" xfId="1" applyFont="1" applyFill="1" applyBorder="1"/>
    <xf numFmtId="43" fontId="0" fillId="9" borderId="1" xfId="0" applyNumberFormat="1" applyFill="1" applyBorder="1"/>
    <xf numFmtId="14" fontId="12" fillId="8" borderId="1" xfId="0" applyNumberFormat="1" applyFont="1" applyFill="1" applyBorder="1" applyAlignment="1">
      <alignment horizontal="center" vertical="center"/>
    </xf>
    <xf numFmtId="0" fontId="0" fillId="8" borderId="1" xfId="0" applyFill="1" applyBorder="1" applyAlignment="1">
      <alignment horizontal="center" vertical="center"/>
    </xf>
    <xf numFmtId="43" fontId="0" fillId="0" borderId="16" xfId="1" applyFont="1" applyFill="1" applyBorder="1"/>
    <xf numFmtId="14" fontId="13" fillId="8" borderId="1" xfId="0" applyNumberFormat="1" applyFont="1" applyFill="1" applyBorder="1" applyAlignment="1">
      <alignment horizontal="center" vertical="center"/>
    </xf>
    <xf numFmtId="0" fontId="14" fillId="0" borderId="0" xfId="0" applyFont="1" applyAlignment="1">
      <alignment horizontal="center" vertical="center"/>
    </xf>
    <xf numFmtId="14" fontId="14" fillId="0" borderId="0" xfId="0" applyNumberFormat="1" applyFont="1" applyAlignment="1">
      <alignment horizontal="center" vertical="center"/>
    </xf>
    <xf numFmtId="0" fontId="0" fillId="0" borderId="6" xfId="0" applyBorder="1"/>
    <xf numFmtId="14" fontId="0" fillId="0" borderId="18" xfId="0" applyNumberFormat="1" applyBorder="1"/>
    <xf numFmtId="0" fontId="0" fillId="0" borderId="18" xfId="0" applyBorder="1"/>
    <xf numFmtId="0" fontId="0" fillId="0" borderId="8" xfId="0" applyBorder="1"/>
    <xf numFmtId="0" fontId="0" fillId="10" borderId="19" xfId="0" applyFill="1" applyBorder="1"/>
    <xf numFmtId="14" fontId="0" fillId="10" borderId="0" xfId="0" applyNumberFormat="1" applyFill="1" applyBorder="1"/>
    <xf numFmtId="0" fontId="13" fillId="10" borderId="0" xfId="0" applyFont="1" applyFill="1" applyBorder="1"/>
    <xf numFmtId="0" fontId="0" fillId="10" borderId="0" xfId="0" applyFill="1" applyBorder="1"/>
    <xf numFmtId="0" fontId="0" fillId="0" borderId="11" xfId="0" applyBorder="1"/>
    <xf numFmtId="0" fontId="0" fillId="0" borderId="19" xfId="0" applyBorder="1"/>
    <xf numFmtId="14" fontId="0" fillId="0" borderId="0" xfId="0" applyNumberFormat="1" applyBorder="1"/>
    <xf numFmtId="0" fontId="0" fillId="0" borderId="0" xfId="0" applyFill="1" applyBorder="1"/>
    <xf numFmtId="0" fontId="12" fillId="0" borderId="19" xfId="0" applyFont="1" applyFill="1" applyBorder="1"/>
    <xf numFmtId="14" fontId="12" fillId="0" borderId="0" xfId="0" applyNumberFormat="1" applyFont="1" applyFill="1" applyBorder="1"/>
    <xf numFmtId="0" fontId="12" fillId="0" borderId="0" xfId="0" applyFont="1" applyFill="1" applyBorder="1"/>
    <xf numFmtId="168" fontId="0" fillId="0" borderId="0" xfId="0" applyNumberFormat="1" applyBorder="1"/>
    <xf numFmtId="169" fontId="0" fillId="0" borderId="11" xfId="0" applyNumberFormat="1" applyBorder="1"/>
    <xf numFmtId="0" fontId="12" fillId="0" borderId="12" xfId="0" applyFont="1" applyFill="1" applyBorder="1"/>
    <xf numFmtId="14" fontId="12" fillId="11" borderId="13" xfId="0" applyNumberFormat="1" applyFont="1" applyFill="1" applyBorder="1"/>
    <xf numFmtId="0" fontId="0" fillId="11" borderId="13" xfId="0" applyFill="1" applyBorder="1"/>
    <xf numFmtId="0" fontId="12" fillId="11" borderId="13" xfId="0" applyFont="1" applyFill="1" applyBorder="1"/>
    <xf numFmtId="0" fontId="0" fillId="0" borderId="13" xfId="0" applyBorder="1"/>
    <xf numFmtId="0" fontId="0" fillId="0" borderId="14" xfId="0" applyBorder="1"/>
    <xf numFmtId="0" fontId="13" fillId="10" borderId="19" xfId="0" applyFont="1" applyFill="1" applyBorder="1"/>
    <xf numFmtId="14" fontId="13" fillId="10" borderId="0" xfId="0" applyNumberFormat="1" applyFont="1" applyFill="1" applyBorder="1"/>
    <xf numFmtId="0" fontId="13" fillId="8" borderId="19" xfId="0" applyFont="1" applyFill="1" applyBorder="1"/>
    <xf numFmtId="14" fontId="13" fillId="8" borderId="0" xfId="0" applyNumberFormat="1" applyFont="1" applyFill="1" applyBorder="1"/>
    <xf numFmtId="0" fontId="0" fillId="8" borderId="0" xfId="0" applyFill="1" applyBorder="1"/>
    <xf numFmtId="0" fontId="13" fillId="0" borderId="0" xfId="0" applyFont="1" applyFill="1" applyBorder="1"/>
    <xf numFmtId="0" fontId="13" fillId="8" borderId="12" xfId="0" applyFont="1" applyFill="1" applyBorder="1"/>
    <xf numFmtId="14" fontId="13" fillId="8" borderId="13" xfId="0" applyNumberFormat="1" applyFont="1" applyFill="1" applyBorder="1"/>
    <xf numFmtId="0" fontId="0" fillId="8" borderId="13" xfId="0" applyFill="1" applyBorder="1"/>
    <xf numFmtId="0" fontId="13" fillId="0" borderId="13" xfId="0" applyFont="1" applyFill="1" applyBorder="1"/>
    <xf numFmtId="0" fontId="0" fillId="0" borderId="13" xfId="0" applyFill="1" applyBorder="1"/>
    <xf numFmtId="0" fontId="13" fillId="10" borderId="6" xfId="0" applyFont="1" applyFill="1" applyBorder="1"/>
    <xf numFmtId="14" fontId="13" fillId="10" borderId="18" xfId="0" applyNumberFormat="1" applyFont="1" applyFill="1" applyBorder="1"/>
    <xf numFmtId="0" fontId="0" fillId="10" borderId="18" xfId="0" applyFill="1" applyBorder="1"/>
    <xf numFmtId="0" fontId="13" fillId="10" borderId="18" xfId="0" applyFont="1" applyFill="1" applyBorder="1"/>
    <xf numFmtId="0" fontId="0" fillId="0" borderId="18" xfId="0" applyFill="1" applyBorder="1"/>
    <xf numFmtId="0" fontId="0" fillId="0" borderId="12" xfId="0" applyBorder="1"/>
    <xf numFmtId="14" fontId="0" fillId="0" borderId="13" xfId="0" applyNumberFormat="1" applyBorder="1"/>
    <xf numFmtId="0" fontId="15" fillId="0" borderId="0" xfId="0" applyFont="1"/>
    <xf numFmtId="0" fontId="0" fillId="0" borderId="1" xfId="0" applyBorder="1"/>
    <xf numFmtId="0" fontId="0" fillId="12" borderId="1" xfId="0" applyFill="1" applyBorder="1"/>
    <xf numFmtId="0" fontId="0" fillId="11" borderId="1" xfId="0" applyFill="1" applyBorder="1"/>
    <xf numFmtId="0" fontId="0" fillId="13" borderId="1" xfId="0" applyFill="1" applyBorder="1"/>
    <xf numFmtId="0" fontId="2" fillId="7" borderId="1" xfId="0" applyFont="1" applyFill="1" applyBorder="1"/>
    <xf numFmtId="0" fontId="0" fillId="14" borderId="1" xfId="0" applyFill="1" applyBorder="1"/>
    <xf numFmtId="0" fontId="0" fillId="15" borderId="1" xfId="0" applyFill="1" applyBorder="1"/>
    <xf numFmtId="0" fontId="0" fillId="16" borderId="1" xfId="0" applyFill="1" applyBorder="1"/>
    <xf numFmtId="0" fontId="0" fillId="7" borderId="1" xfId="0" applyFill="1" applyBorder="1"/>
    <xf numFmtId="2" fontId="0" fillId="0" borderId="1" xfId="0" applyNumberFormat="1" applyBorder="1"/>
    <xf numFmtId="0" fontId="0" fillId="0" borderId="1" xfId="0" applyFont="1" applyBorder="1"/>
    <xf numFmtId="0" fontId="2" fillId="9" borderId="1" xfId="0" applyFont="1" applyFill="1" applyBorder="1"/>
    <xf numFmtId="0" fontId="0" fillId="2" borderId="0" xfId="0" applyFill="1"/>
    <xf numFmtId="0" fontId="0" fillId="9" borderId="1" xfId="0" applyFill="1" applyBorder="1"/>
    <xf numFmtId="0" fontId="17" fillId="0" borderId="0" xfId="0" applyFont="1"/>
    <xf numFmtId="0" fontId="0" fillId="0" borderId="0" xfId="0" applyFill="1"/>
    <xf numFmtId="169" fontId="0" fillId="0" borderId="0" xfId="1" applyNumberFormat="1" applyFont="1"/>
    <xf numFmtId="170" fontId="0" fillId="0" borderId="0" xfId="1" applyNumberFormat="1" applyFont="1"/>
    <xf numFmtId="0" fontId="18" fillId="0" borderId="0" xfId="0" applyFont="1" applyAlignment="1">
      <alignment horizontal="center" vertical="center"/>
    </xf>
    <xf numFmtId="0" fontId="19" fillId="7" borderId="1" xfId="0" applyFont="1" applyFill="1" applyBorder="1" applyAlignment="1">
      <alignment horizontal="center" vertical="center"/>
    </xf>
    <xf numFmtId="43" fontId="0" fillId="0" borderId="0" xfId="0" applyNumberFormat="1" applyFill="1" applyBorder="1"/>
    <xf numFmtId="0" fontId="2" fillId="0" borderId="0" xfId="0" applyFont="1" applyFill="1" applyBorder="1" applyAlignment="1">
      <alignment horizontal="center" vertical="center"/>
    </xf>
    <xf numFmtId="0" fontId="14" fillId="0" borderId="0" xfId="0" applyFont="1" applyFill="1" applyBorder="1" applyAlignment="1">
      <alignment horizontal="center" vertical="center"/>
    </xf>
    <xf numFmtId="14" fontId="14" fillId="0" borderId="0" xfId="0" applyNumberFormat="1" applyFont="1" applyFill="1" applyBorder="1" applyAlignment="1">
      <alignment horizontal="center" vertical="center"/>
    </xf>
    <xf numFmtId="0" fontId="18" fillId="0" borderId="0" xfId="0" applyFont="1" applyFill="1" applyBorder="1" applyAlignment="1">
      <alignment horizontal="center" vertical="center"/>
    </xf>
    <xf numFmtId="14" fontId="0" fillId="0" borderId="0" xfId="0" applyNumberFormat="1" applyFill="1" applyBorder="1"/>
    <xf numFmtId="168" fontId="0" fillId="0" borderId="0" xfId="0" applyNumberFormat="1" applyFill="1" applyBorder="1"/>
    <xf numFmtId="169" fontId="0" fillId="0" borderId="0" xfId="0" applyNumberFormat="1" applyFill="1" applyBorder="1"/>
    <xf numFmtId="14" fontId="13" fillId="0" borderId="0" xfId="0" applyNumberFormat="1" applyFont="1" applyFill="1" applyBorder="1"/>
    <xf numFmtId="0" fontId="15" fillId="0" borderId="0" xfId="0" applyFont="1" applyFill="1" applyBorder="1"/>
    <xf numFmtId="43" fontId="0" fillId="18" borderId="1" xfId="1" applyFont="1" applyFill="1" applyBorder="1"/>
    <xf numFmtId="43" fontId="0" fillId="18" borderId="1" xfId="1" applyFont="1" applyFill="1" applyBorder="1" applyAlignment="1">
      <alignment vertical="center"/>
    </xf>
    <xf numFmtId="43" fontId="0" fillId="19" borderId="1" xfId="1" applyFont="1" applyFill="1" applyBorder="1" applyAlignment="1">
      <alignment horizontal="center" vertical="center"/>
    </xf>
    <xf numFmtId="43" fontId="0" fillId="19" borderId="1" xfId="1" applyFont="1" applyFill="1" applyBorder="1"/>
    <xf numFmtId="0" fontId="2" fillId="17" borderId="20" xfId="0" applyFont="1" applyFill="1" applyBorder="1" applyAlignment="1">
      <alignment horizontal="center" vertical="center"/>
    </xf>
    <xf numFmtId="0" fontId="2" fillId="17" borderId="20" xfId="0" applyFont="1" applyFill="1" applyBorder="1" applyAlignment="1">
      <alignment horizontal="center" vertical="center" wrapText="1"/>
    </xf>
    <xf numFmtId="0" fontId="2" fillId="17" borderId="21" xfId="0" applyFont="1" applyFill="1" applyBorder="1" applyAlignment="1">
      <alignment horizontal="center" vertical="center" wrapText="1"/>
    </xf>
    <xf numFmtId="0" fontId="2" fillId="17" borderId="22" xfId="0" applyFont="1" applyFill="1" applyBorder="1" applyAlignment="1">
      <alignment horizontal="center" vertical="center" wrapText="1"/>
    </xf>
    <xf numFmtId="0" fontId="20" fillId="0" borderId="0" xfId="0" applyFont="1" applyAlignment="1"/>
    <xf numFmtId="0" fontId="0" fillId="0" borderId="1" xfId="0" applyBorder="1" applyAlignment="1"/>
    <xf numFmtId="14" fontId="0" fillId="0" borderId="1" xfId="0" applyNumberFormat="1" applyBorder="1" applyAlignment="1">
      <alignment horizontal="center"/>
    </xf>
    <xf numFmtId="0" fontId="0" fillId="9" borderId="1" xfId="0" applyFill="1" applyBorder="1" applyAlignment="1">
      <alignment horizontal="center" vertical="center"/>
    </xf>
    <xf numFmtId="0" fontId="0" fillId="19" borderId="1" xfId="0" applyFill="1" applyBorder="1" applyAlignment="1">
      <alignment horizontal="center" vertical="center"/>
    </xf>
    <xf numFmtId="0" fontId="0" fillId="0" borderId="1" xfId="0" applyFill="1" applyBorder="1" applyAlignment="1"/>
    <xf numFmtId="171" fontId="0" fillId="0" borderId="0" xfId="0" applyNumberFormat="1" applyBorder="1" applyAlignment="1">
      <alignment horizontal="center" vertical="center"/>
    </xf>
    <xf numFmtId="0" fontId="0" fillId="0" borderId="0" xfId="0" applyBorder="1" applyAlignment="1">
      <alignment horizontal="center"/>
    </xf>
    <xf numFmtId="3" fontId="21" fillId="5" borderId="23" xfId="0" applyNumberFormat="1" applyFont="1" applyFill="1" applyBorder="1" applyAlignment="1">
      <alignment horizontal="right" vertical="center" wrapText="1"/>
    </xf>
    <xf numFmtId="0" fontId="21" fillId="5" borderId="23" xfId="0" applyFont="1" applyFill="1" applyBorder="1" applyAlignment="1">
      <alignment horizontal="right" vertical="center" wrapText="1"/>
    </xf>
    <xf numFmtId="0" fontId="0" fillId="0" borderId="0" xfId="0"/>
    <xf numFmtId="0" fontId="2" fillId="0" borderId="3" xfId="0" applyFont="1" applyBorder="1" applyAlignment="1">
      <alignment horizontal="center" vertical="center" wrapText="1"/>
    </xf>
    <xf numFmtId="0" fontId="0" fillId="0" borderId="0" xfId="0"/>
    <xf numFmtId="0" fontId="0" fillId="0" borderId="13" xfId="0" applyBorder="1"/>
    <xf numFmtId="0" fontId="22" fillId="0" borderId="0" xfId="0" applyFont="1"/>
    <xf numFmtId="0" fontId="24" fillId="0" borderId="26" xfId="0" applyFont="1" applyBorder="1" applyAlignment="1">
      <alignment horizontal="center" vertical="center" wrapText="1"/>
    </xf>
    <xf numFmtId="0" fontId="24" fillId="0" borderId="27" xfId="0" applyFont="1" applyBorder="1" applyAlignment="1">
      <alignment horizontal="center" vertical="center" wrapText="1"/>
    </xf>
    <xf numFmtId="0" fontId="0" fillId="0" borderId="28" xfId="0" applyBorder="1" applyAlignment="1"/>
    <xf numFmtId="0" fontId="22" fillId="0" borderId="0" xfId="0" applyFont="1" applyBorder="1"/>
    <xf numFmtId="0" fontId="0" fillId="0" borderId="0" xfId="0" applyBorder="1" applyAlignment="1"/>
    <xf numFmtId="0" fontId="0" fillId="0" borderId="0" xfId="0" applyFill="1" applyBorder="1" applyAlignment="1"/>
    <xf numFmtId="43" fontId="0" fillId="0" borderId="0" xfId="1" applyNumberFormat="1" applyFont="1" applyFill="1" applyBorder="1"/>
    <xf numFmtId="43" fontId="0" fillId="0" borderId="1" xfId="1" applyNumberFormat="1" applyFont="1" applyFill="1" applyBorder="1"/>
    <xf numFmtId="165" fontId="0" fillId="0" borderId="1" xfId="1" applyNumberFormat="1" applyFont="1" applyFill="1" applyBorder="1"/>
    <xf numFmtId="0" fontId="2" fillId="0" borderId="1" xfId="1" applyNumberFormat="1" applyFont="1" applyFill="1" applyBorder="1"/>
    <xf numFmtId="43" fontId="0" fillId="0" borderId="0" xfId="0" applyNumberFormat="1"/>
    <xf numFmtId="0" fontId="26" fillId="20" borderId="1" xfId="0" applyFont="1" applyFill="1" applyBorder="1" applyAlignment="1">
      <alignment vertical="center" wrapText="1"/>
    </xf>
    <xf numFmtId="0" fontId="26" fillId="0" borderId="1" xfId="0" applyFont="1" applyBorder="1" applyAlignment="1">
      <alignment vertical="center" wrapText="1"/>
    </xf>
    <xf numFmtId="0" fontId="5" fillId="0" borderId="1" xfId="3" applyBorder="1" applyAlignment="1">
      <alignment vertical="center" wrapText="1"/>
    </xf>
    <xf numFmtId="0" fontId="27" fillId="0" borderId="1" xfId="0" applyFont="1" applyBorder="1" applyAlignment="1">
      <alignment horizontal="center" vertical="center" wrapText="1"/>
    </xf>
    <xf numFmtId="0" fontId="27" fillId="0" borderId="1" xfId="0" applyFont="1" applyBorder="1" applyAlignment="1">
      <alignment vertical="center" wrapText="1"/>
    </xf>
    <xf numFmtId="1" fontId="27" fillId="0" borderId="1" xfId="0" applyNumberFormat="1" applyFont="1" applyBorder="1" applyAlignment="1">
      <alignment vertical="center" wrapText="1"/>
    </xf>
    <xf numFmtId="165" fontId="27" fillId="21" borderId="1" xfId="1" applyNumberFormat="1" applyFont="1" applyFill="1" applyBorder="1" applyAlignment="1">
      <alignment vertical="center" wrapText="1"/>
    </xf>
    <xf numFmtId="165" fontId="27" fillId="0" borderId="1" xfId="1" applyNumberFormat="1" applyFont="1" applyBorder="1" applyAlignment="1">
      <alignment vertical="center" wrapText="1"/>
    </xf>
    <xf numFmtId="3" fontId="27" fillId="21" borderId="1" xfId="0" applyNumberFormat="1" applyFont="1" applyFill="1" applyBorder="1" applyAlignment="1">
      <alignment vertical="center" wrapText="1"/>
    </xf>
    <xf numFmtId="3" fontId="27" fillId="0" borderId="1" xfId="0" applyNumberFormat="1" applyFont="1" applyBorder="1" applyAlignment="1">
      <alignment vertical="center" wrapText="1"/>
    </xf>
    <xf numFmtId="0" fontId="29" fillId="0" borderId="1" xfId="0" applyFont="1" applyBorder="1" applyAlignment="1">
      <alignment vertical="center" wrapText="1"/>
    </xf>
    <xf numFmtId="0" fontId="27" fillId="0" borderId="0" xfId="0" applyFont="1" applyBorder="1" applyAlignment="1">
      <alignment horizontal="left" vertical="center" wrapText="1"/>
    </xf>
    <xf numFmtId="0" fontId="27" fillId="0" borderId="0" xfId="0" applyFont="1" applyBorder="1" applyAlignment="1">
      <alignment vertical="center" wrapText="1"/>
    </xf>
    <xf numFmtId="0" fontId="0" fillId="0" borderId="0" xfId="0" applyFont="1" applyBorder="1"/>
    <xf numFmtId="2" fontId="0" fillId="0" borderId="0" xfId="0" applyNumberFormat="1"/>
    <xf numFmtId="0" fontId="20" fillId="0" borderId="0" xfId="0" applyFont="1"/>
    <xf numFmtId="0" fontId="30" fillId="0" borderId="0" xfId="0" applyFont="1" applyAlignment="1">
      <alignment horizontal="center" vertical="center" readingOrder="1"/>
    </xf>
    <xf numFmtId="1" fontId="0" fillId="0" borderId="0" xfId="0" applyNumberFormat="1"/>
    <xf numFmtId="9" fontId="0" fillId="0" borderId="0" xfId="0" applyNumberFormat="1"/>
    <xf numFmtId="172" fontId="0" fillId="0" borderId="0" xfId="0" applyNumberFormat="1"/>
    <xf numFmtId="0" fontId="0" fillId="0" borderId="1" xfId="0" applyBorder="1" applyAlignment="1">
      <alignment horizontal="center"/>
    </xf>
    <xf numFmtId="0" fontId="0" fillId="0" borderId="16" xfId="0" applyFill="1" applyBorder="1"/>
    <xf numFmtId="10" fontId="0" fillId="0" borderId="0" xfId="4" applyNumberFormat="1" applyFont="1"/>
    <xf numFmtId="9" fontId="0" fillId="0" borderId="0" xfId="4" applyNumberFormat="1" applyFont="1"/>
    <xf numFmtId="0" fontId="0" fillId="0" borderId="1" xfId="0" applyBorder="1" applyAlignment="1">
      <alignment horizontal="left"/>
    </xf>
    <xf numFmtId="0" fontId="0" fillId="0" borderId="1" xfId="0" applyBorder="1" applyAlignment="1">
      <alignment horizontal="left" wrapText="1"/>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6" fillId="4" borderId="0" xfId="0" applyFont="1" applyFill="1" applyAlignment="1">
      <alignment horizontal="center"/>
    </xf>
    <xf numFmtId="0" fontId="0" fillId="4" borderId="0" xfId="0" applyFill="1" applyAlignment="1">
      <alignment horizontal="lef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22" fontId="0" fillId="4" borderId="0" xfId="0" applyNumberFormat="1" applyFill="1" applyAlignment="1">
      <alignment horizontal="left" vertical="top"/>
    </xf>
    <xf numFmtId="0" fontId="5" fillId="4" borderId="0" xfId="3" applyFill="1" applyAlignment="1">
      <alignment horizontal="left" vertical="top"/>
    </xf>
    <xf numFmtId="0" fontId="0" fillId="4" borderId="0" xfId="0" applyFill="1" applyAlignment="1">
      <alignment horizontal="left" vertical="top"/>
    </xf>
    <xf numFmtId="0" fontId="4" fillId="5" borderId="0" xfId="2" applyFont="1" applyFill="1" applyAlignment="1">
      <alignment horizontal="center" vertical="center" wrapText="1"/>
    </xf>
    <xf numFmtId="0" fontId="3" fillId="5" borderId="0" xfId="2" applyFont="1" applyFill="1" applyAlignment="1">
      <alignment horizontal="center" vertical="top" wrapText="1"/>
    </xf>
    <xf numFmtId="0" fontId="7" fillId="5" borderId="0" xfId="2" applyFont="1" applyFill="1" applyAlignment="1">
      <alignment horizontal="center" vertical="center" wrapText="1"/>
    </xf>
    <xf numFmtId="0" fontId="23" fillId="0" borderId="24" xfId="0" applyFont="1" applyBorder="1" applyAlignment="1">
      <alignment vertical="center"/>
    </xf>
    <xf numFmtId="0" fontId="23" fillId="0" borderId="25" xfId="0" applyFont="1" applyBorder="1" applyAlignment="1">
      <alignment vertical="center"/>
    </xf>
    <xf numFmtId="0" fontId="24" fillId="0" borderId="24" xfId="0" applyFont="1" applyBorder="1" applyAlignment="1">
      <alignment horizontal="center" vertical="center" wrapText="1"/>
    </xf>
    <xf numFmtId="0" fontId="24" fillId="0" borderId="25" xfId="0" applyFont="1" applyBorder="1" applyAlignment="1">
      <alignment horizontal="center" vertical="center" wrapText="1"/>
    </xf>
    <xf numFmtId="0" fontId="22" fillId="0" borderId="24" xfId="0" applyFont="1" applyBorder="1" applyAlignment="1">
      <alignment vertical="center"/>
    </xf>
    <xf numFmtId="0" fontId="22" fillId="0" borderId="25" xfId="0" applyFont="1" applyBorder="1" applyAlignment="1">
      <alignment vertical="center"/>
    </xf>
    <xf numFmtId="3" fontId="22" fillId="0" borderId="24" xfId="0" applyNumberFormat="1" applyFont="1" applyBorder="1" applyAlignment="1">
      <alignment horizontal="center" vertical="center" wrapText="1"/>
    </xf>
    <xf numFmtId="3" fontId="22" fillId="0" borderId="25" xfId="0" applyNumberFormat="1" applyFont="1" applyBorder="1" applyAlignment="1">
      <alignment horizontal="center" vertical="center" wrapText="1"/>
    </xf>
    <xf numFmtId="0" fontId="22" fillId="0" borderId="24" xfId="0" applyFont="1" applyBorder="1" applyAlignment="1">
      <alignment horizontal="center" vertical="center" wrapText="1"/>
    </xf>
    <xf numFmtId="0" fontId="22" fillId="0" borderId="25" xfId="0" applyFont="1" applyBorder="1" applyAlignment="1">
      <alignment horizontal="center" vertical="center" wrapText="1"/>
    </xf>
    <xf numFmtId="0" fontId="0" fillId="0" borderId="28" xfId="0" applyBorder="1" applyAlignment="1">
      <alignment horizontal="center"/>
    </xf>
    <xf numFmtId="0" fontId="22" fillId="0" borderId="24" xfId="0" applyFont="1" applyBorder="1" applyAlignment="1">
      <alignment vertical="center" wrapText="1"/>
    </xf>
    <xf numFmtId="0" fontId="22" fillId="0" borderId="25" xfId="0" applyFont="1" applyBorder="1" applyAlignment="1">
      <alignment vertical="center" wrapText="1"/>
    </xf>
    <xf numFmtId="0" fontId="2" fillId="7" borderId="15" xfId="0" applyFont="1" applyFill="1" applyBorder="1" applyAlignment="1">
      <alignment horizontal="center" vertical="center"/>
    </xf>
    <xf numFmtId="0" fontId="2" fillId="7" borderId="16" xfId="0" applyFont="1" applyFill="1" applyBorder="1" applyAlignment="1">
      <alignment horizontal="center" vertical="center"/>
    </xf>
    <xf numFmtId="0" fontId="2" fillId="7" borderId="17" xfId="0" applyFont="1" applyFill="1" applyBorder="1" applyAlignment="1">
      <alignment horizontal="center" vertical="center"/>
    </xf>
    <xf numFmtId="0" fontId="2" fillId="17" borderId="1" xfId="0" applyFont="1" applyFill="1" applyBorder="1" applyAlignment="1">
      <alignment horizontal="center" vertical="center"/>
    </xf>
    <xf numFmtId="0" fontId="27" fillId="0" borderId="1" xfId="0" applyFont="1" applyBorder="1" applyAlignment="1">
      <alignment horizontal="left" vertical="center" wrapText="1"/>
    </xf>
    <xf numFmtId="0" fontId="26" fillId="0" borderId="1" xfId="0" applyFont="1" applyBorder="1" applyAlignment="1">
      <alignment vertical="center" wrapText="1"/>
    </xf>
    <xf numFmtId="0" fontId="27" fillId="0" borderId="29" xfId="0" applyFont="1" applyBorder="1" applyAlignment="1">
      <alignment horizontal="left" vertical="center" wrapText="1"/>
    </xf>
    <xf numFmtId="0" fontId="27" fillId="0" borderId="17" xfId="0" applyFont="1" applyBorder="1" applyAlignment="1">
      <alignment horizontal="left" vertical="center" wrapText="1"/>
    </xf>
    <xf numFmtId="0" fontId="27" fillId="0" borderId="16" xfId="0" applyFont="1" applyBorder="1" applyAlignment="1">
      <alignment horizontal="left" vertical="center" wrapText="1"/>
    </xf>
  </cellXfs>
  <cellStyles count="5">
    <cellStyle name="Comma" xfId="1" builtinId="3"/>
    <cellStyle name="Hyperlink" xfId="3" builtinId="8"/>
    <cellStyle name="Normal" xfId="0" builtinId="0"/>
    <cellStyle name="Normal 2" xfId="2"/>
    <cellStyle name="Percent" xfId="4"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worksheet" Target="worksheets/sheet84.xml"/><Relationship Id="rId89" Type="http://schemas.openxmlformats.org/officeDocument/2006/relationships/worksheet" Target="worksheets/sheet89.xml"/><Relationship Id="rId97" Type="http://schemas.openxmlformats.org/officeDocument/2006/relationships/externalLink" Target="externalLinks/externalLink3.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externalLink" Target="externalLinks/externalLink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10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7.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8.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9.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1.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3.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4.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5.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6.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7.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Hyrum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4919332500411621"/>
                  <c:y val="4.888305628463109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EvaporationCurve!$B$98:$B$115</c:f>
              <c:numCache>
                <c:formatCode>General</c:formatCode>
                <c:ptCount val="18"/>
                <c:pt idx="0">
                  <c:v>0</c:v>
                </c:pt>
                <c:pt idx="1">
                  <c:v>0.1603526411916</c:v>
                </c:pt>
                <c:pt idx="2">
                  <c:v>0.80052972410267997</c:v>
                </c:pt>
                <c:pt idx="3">
                  <c:v>2.1450249464014801</c:v>
                </c:pt>
                <c:pt idx="4">
                  <c:v>4.2629132919859201</c:v>
                </c:pt>
                <c:pt idx="5">
                  <c:v>7.3231817750348398</c:v>
                </c:pt>
                <c:pt idx="6">
                  <c:v>11.392438415735519</c:v>
                </c:pt>
                <c:pt idx="7">
                  <c:v>16.289361381355921</c:v>
                </c:pt>
                <c:pt idx="8">
                  <c:v>21.85853195812572</c:v>
                </c:pt>
                <c:pt idx="9">
                  <c:v>23.046374984798881</c:v>
                </c:pt>
                <c:pt idx="10">
                  <c:v>27.876689930232001</c:v>
                </c:pt>
                <c:pt idx="11">
                  <c:v>34.660840134491998</c:v>
                </c:pt>
                <c:pt idx="12">
                  <c:v>42.061731266411996</c:v>
                </c:pt>
                <c:pt idx="13">
                  <c:v>50.202711511524001</c:v>
                </c:pt>
                <c:pt idx="14">
                  <c:v>59.083780869827997</c:v>
                </c:pt>
                <c:pt idx="15">
                  <c:v>68.828287526856002</c:v>
                </c:pt>
                <c:pt idx="16">
                  <c:v>79.559579668140003</c:v>
                </c:pt>
                <c:pt idx="17">
                  <c:v>91.154309108147999</c:v>
                </c:pt>
              </c:numCache>
            </c:numRef>
          </c:xVal>
          <c:yVal>
            <c:numRef>
              <c:f>EvaporationCurve!$H$98:$H$115</c:f>
              <c:numCache>
                <c:formatCode>General</c:formatCode>
                <c:ptCount val="18"/>
                <c:pt idx="0">
                  <c:v>4.0468564224000001E-3</c:v>
                </c:pt>
                <c:pt idx="1">
                  <c:v>0.1052182669824</c:v>
                </c:pt>
                <c:pt idx="2">
                  <c:v>0.30756108810240002</c:v>
                </c:pt>
                <c:pt idx="3">
                  <c:v>0.57465361198080001</c:v>
                </c:pt>
                <c:pt idx="4">
                  <c:v>0.82960556659200002</c:v>
                </c:pt>
                <c:pt idx="5">
                  <c:v>1.1776352189184001</c:v>
                </c:pt>
                <c:pt idx="6">
                  <c:v>1.4851963070208001</c:v>
                </c:pt>
                <c:pt idx="7">
                  <c:v>1.7280076923648</c:v>
                </c:pt>
                <c:pt idx="8">
                  <c:v>1.9141630877952001</c:v>
                </c:pt>
                <c:pt idx="9">
                  <c:v>1.9384442263296</c:v>
                </c:pt>
                <c:pt idx="10">
                  <c:v>2.0881779139584</c:v>
                </c:pt>
                <c:pt idx="11">
                  <c:v>2.3148018736128</c:v>
                </c:pt>
                <c:pt idx="12">
                  <c:v>2.5454726896896003</c:v>
                </c:pt>
                <c:pt idx="13">
                  <c:v>2.8004246443008003</c:v>
                </c:pt>
                <c:pt idx="14">
                  <c:v>3.0634703117568001</c:v>
                </c:pt>
                <c:pt idx="15">
                  <c:v>3.3427034049024003</c:v>
                </c:pt>
                <c:pt idx="16">
                  <c:v>3.6421707801600003</c:v>
                </c:pt>
                <c:pt idx="17">
                  <c:v>3.9497318682624001</c:v>
                </c:pt>
              </c:numCache>
            </c:numRef>
          </c:yVal>
          <c:smooth val="0"/>
          <c:extLst>
            <c:ext xmlns:c16="http://schemas.microsoft.com/office/drawing/2014/chart" uri="{C3380CC4-5D6E-409C-BE32-E72D297353CC}">
              <c16:uniqueId val="{00000000-82B7-4EF2-886C-3B1624AE591D}"/>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 (Mm3)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Porcupine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Porcupine</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2071715253233918"/>
                  <c:y val="0.143101851851851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EvaporationCurve!$B$122:$B$136</c:f>
              <c:numCache>
                <c:formatCode>General</c:formatCode>
                <c:ptCount val="15"/>
                <c:pt idx="0">
                  <c:v>0</c:v>
                </c:pt>
                <c:pt idx="1">
                  <c:v>0.30836999999999998</c:v>
                </c:pt>
                <c:pt idx="2">
                  <c:v>1.4801759999999999</c:v>
                </c:pt>
                <c:pt idx="3">
                  <c:v>3.2070479999999999</c:v>
                </c:pt>
                <c:pt idx="4">
                  <c:v>6.9691619999999999</c:v>
                </c:pt>
                <c:pt idx="5">
                  <c:v>12.3348</c:v>
                </c:pt>
                <c:pt idx="6">
                  <c:v>14.18502</c:v>
                </c:pt>
                <c:pt idx="7">
                  <c:v>14.80176</c:v>
                </c:pt>
                <c:pt idx="8">
                  <c:v>15.048456</c:v>
                </c:pt>
                <c:pt idx="9">
                  <c:v>15.295152</c:v>
                </c:pt>
                <c:pt idx="10">
                  <c:v>15.788544</c:v>
                </c:pt>
                <c:pt idx="11">
                  <c:v>16.281936000000002</c:v>
                </c:pt>
                <c:pt idx="12">
                  <c:v>16.651979999999998</c:v>
                </c:pt>
                <c:pt idx="13">
                  <c:v>17.268719999999998</c:v>
                </c:pt>
                <c:pt idx="14">
                  <c:v>18.502199999999998</c:v>
                </c:pt>
              </c:numCache>
            </c:numRef>
          </c:xVal>
          <c:yVal>
            <c:numRef>
              <c:f>EvaporationCurve!$D$122:$D$136</c:f>
              <c:numCache>
                <c:formatCode>General</c:formatCode>
                <c:ptCount val="15"/>
                <c:pt idx="0">
                  <c:v>0</c:v>
                </c:pt>
                <c:pt idx="1">
                  <c:v>0.10117140000000001</c:v>
                </c:pt>
                <c:pt idx="2">
                  <c:v>0.15378052800000003</c:v>
                </c:pt>
                <c:pt idx="3">
                  <c:v>0.28327992000000002</c:v>
                </c:pt>
                <c:pt idx="4">
                  <c:v>0.41277931200000001</c:v>
                </c:pt>
                <c:pt idx="5">
                  <c:v>0.51395071199999998</c:v>
                </c:pt>
                <c:pt idx="6">
                  <c:v>0.66773123999999995</c:v>
                </c:pt>
                <c:pt idx="7">
                  <c:v>0.74057464800000006</c:v>
                </c:pt>
                <c:pt idx="8">
                  <c:v>0.75676207200000001</c:v>
                </c:pt>
                <c:pt idx="9">
                  <c:v>0.77699635200000006</c:v>
                </c:pt>
                <c:pt idx="10">
                  <c:v>0.81746491200000004</c:v>
                </c:pt>
                <c:pt idx="11">
                  <c:v>0.85793347200000003</c:v>
                </c:pt>
                <c:pt idx="12">
                  <c:v>0.89840203200000002</c:v>
                </c:pt>
                <c:pt idx="13">
                  <c:v>0.9429174480000001</c:v>
                </c:pt>
                <c:pt idx="14">
                  <c:v>1.011714</c:v>
                </c:pt>
              </c:numCache>
            </c:numRef>
          </c:yVal>
          <c:smooth val="0"/>
          <c:extLs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4920512588383353"/>
                  <c:y val="7.6925774343549913E-2"/>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(EvaporationCurve!$D$123:$D$126,EvaporationCurve!$D$132:$D$136)</c:f>
              <c:numCache>
                <c:formatCode>General</c:formatCode>
                <c:ptCount val="9"/>
                <c:pt idx="0">
                  <c:v>0.10117140000000001</c:v>
                </c:pt>
                <c:pt idx="1">
                  <c:v>0.15378052800000003</c:v>
                </c:pt>
                <c:pt idx="2">
                  <c:v>0.28327992000000002</c:v>
                </c:pt>
                <c:pt idx="3">
                  <c:v>0.41277931200000001</c:v>
                </c:pt>
                <c:pt idx="4">
                  <c:v>0.81746491200000004</c:v>
                </c:pt>
                <c:pt idx="5">
                  <c:v>0.85793347200000003</c:v>
                </c:pt>
                <c:pt idx="6">
                  <c:v>0.89840203200000002</c:v>
                </c:pt>
                <c:pt idx="7">
                  <c:v>0.9429174480000001</c:v>
                </c:pt>
                <c:pt idx="8">
                  <c:v>1.011714</c:v>
                </c:pt>
              </c:numCache>
            </c:numRef>
          </c:xVal>
          <c:yVal>
            <c:numRef>
              <c:f>(EvaporationCurve!$B$123:$B$126,EvaporationCurve!$B$132:$B$136)</c:f>
              <c:numCache>
                <c:formatCode>General</c:formatCode>
                <c:ptCount val="9"/>
                <c:pt idx="0">
                  <c:v>0.30836999999999998</c:v>
                </c:pt>
                <c:pt idx="1">
                  <c:v>1.4801759999999999</c:v>
                </c:pt>
                <c:pt idx="2">
                  <c:v>3.2070479999999999</c:v>
                </c:pt>
                <c:pt idx="3">
                  <c:v>6.9691619999999999</c:v>
                </c:pt>
                <c:pt idx="4">
                  <c:v>15.788544</c:v>
                </c:pt>
                <c:pt idx="5">
                  <c:v>16.281936000000002</c:v>
                </c:pt>
                <c:pt idx="6">
                  <c:v>16.651979999999998</c:v>
                </c:pt>
                <c:pt idx="7">
                  <c:v>17.268719999999998</c:v>
                </c:pt>
                <c:pt idx="8">
                  <c:v>18.502199999999998</c:v>
                </c:pt>
              </c:numCache>
            </c:numRef>
          </c:yVal>
          <c:smooth val="0"/>
          <c:extLs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curves-Mm3'!$B$25:$L$25</c:f>
              <c:numCache>
                <c:formatCode>_(* #,##0.00_);_(* \(#,##0.00\);_(* "-"??_);_(@_)</c:formatCode>
                <c:ptCount val="11"/>
                <c:pt idx="0">
                  <c:v>5.4455879277446391</c:v>
                </c:pt>
                <c:pt idx="1">
                  <c:v>202.50306082281597</c:v>
                </c:pt>
                <c:pt idx="2">
                  <c:v>422.22267400772159</c:v>
                </c:pt>
                <c:pt idx="3">
                  <c:v>30.709172032643515</c:v>
                </c:pt>
                <c:pt idx="4">
                  <c:v>444.67245153714242</c:v>
                </c:pt>
                <c:pt idx="5">
                  <c:v>292.22632709749445</c:v>
                </c:pt>
                <c:pt idx="6">
                  <c:v>35.02762208562217</c:v>
                </c:pt>
                <c:pt idx="7">
                  <c:v>107.77410090982079</c:v>
                </c:pt>
                <c:pt idx="8">
                  <c:v>195.29789573735999</c:v>
                </c:pt>
                <c:pt idx="9">
                  <c:v>74.455900677812153</c:v>
                </c:pt>
                <c:pt idx="10">
                  <c:v>402.87760089033605</c:v>
                </c:pt>
              </c:numCache>
            </c:numRef>
          </c:xVal>
          <c:yVal>
            <c:numRef>
              <c:f>'WSI curves-Mm3'!$B$58:$L$58</c:f>
              <c:numCache>
                <c:formatCode>_(* #,##0.0000_);_(* \(#,##0.0000\);_(* "-"??_);_(@_)</c:formatCode>
                <c:ptCount val="11"/>
                <c:pt idx="0">
                  <c:v>5.302911879177364E-2</c:v>
                </c:pt>
                <c:pt idx="1">
                  <c:v>5.2842653231794837E-2</c:v>
                </c:pt>
                <c:pt idx="2">
                  <c:v>5.5052062035886272E-2</c:v>
                </c:pt>
                <c:pt idx="3">
                  <c:v>3.6211825256392764E-2</c:v>
                </c:pt>
                <c:pt idx="4">
                  <c:v>5.4287312772698403E-2</c:v>
                </c:pt>
                <c:pt idx="5">
                  <c:v>5.4143888474872087E-2</c:v>
                </c:pt>
                <c:pt idx="6">
                  <c:v>5.4472949228457843E-2</c:v>
                </c:pt>
                <c:pt idx="7">
                  <c:v>4.7264286886452386E-2</c:v>
                </c:pt>
                <c:pt idx="8">
                  <c:v>3.4913955131649681E-2</c:v>
                </c:pt>
                <c:pt idx="9">
                  <c:v>5.2032428947505212E-2</c:v>
                </c:pt>
                <c:pt idx="10">
                  <c:v>5.3342500031626439E-2</c:v>
                </c:pt>
              </c:numCache>
            </c:numRef>
          </c:yVal>
          <c:smooth val="0"/>
          <c:extLst>
            <c:ext xmlns:c16="http://schemas.microsoft.com/office/drawing/2014/chart" uri="{C3380CC4-5D6E-409C-BE32-E72D297353CC}">
              <c16:uniqueId val="{00000000-F5AD-4375-92A0-72566B2E02BE}"/>
            </c:ext>
          </c:extLst>
        </c:ser>
        <c:dLbls>
          <c:showLegendKey val="0"/>
          <c:showVal val="0"/>
          <c:showCatName val="0"/>
          <c:showSerName val="0"/>
          <c:showPercent val="0"/>
          <c:showBubbleSize val="0"/>
        </c:dLbls>
        <c:axId val="483847408"/>
        <c:axId val="483850544"/>
      </c:scatterChart>
      <c:valAx>
        <c:axId val="483847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0544"/>
        <c:crosses val="autoZero"/>
        <c:crossBetween val="midCat"/>
      </c:valAx>
      <c:valAx>
        <c:axId val="48385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7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August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4.2027559055118112E-3"/>
                  <c:y val="0.259438247302420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curves-Mm3'!$B$28:$L$28</c:f>
              <c:numCache>
                <c:formatCode>_(* #,##0.00_);_(* \(#,##0.00\);_(* "-"??_);_(@_)</c:formatCode>
                <c:ptCount val="11"/>
                <c:pt idx="0">
                  <c:v>4.1865801338649602</c:v>
                </c:pt>
                <c:pt idx="1">
                  <c:v>9.9203746650278415</c:v>
                </c:pt>
                <c:pt idx="2">
                  <c:v>119.52989657556481</c:v>
                </c:pt>
                <c:pt idx="3">
                  <c:v>3.54190746832416</c:v>
                </c:pt>
                <c:pt idx="4">
                  <c:v>12.97688153812128</c:v>
                </c:pt>
                <c:pt idx="5">
                  <c:v>11.315901376316161</c:v>
                </c:pt>
                <c:pt idx="6">
                  <c:v>5.7347730787663878</c:v>
                </c:pt>
                <c:pt idx="7">
                  <c:v>6.4846485769104012</c:v>
                </c:pt>
                <c:pt idx="8">
                  <c:v>10.853253933986878</c:v>
                </c:pt>
                <c:pt idx="9">
                  <c:v>8.9268203216649589</c:v>
                </c:pt>
                <c:pt idx="10">
                  <c:v>103.6711936608192</c:v>
                </c:pt>
              </c:numCache>
            </c:numRef>
          </c:xVal>
          <c:yVal>
            <c:numRef>
              <c:f>'WSI curves-Mm3'!$B$61:$L$61</c:f>
              <c:numCache>
                <c:formatCode>_(* #,##0.0000_);_(* \(#,##0.0000\);_(* "-"??_);_(@_)</c:formatCode>
                <c:ptCount val="11"/>
                <c:pt idx="0">
                  <c:v>3.4280963608105564E-2</c:v>
                </c:pt>
                <c:pt idx="1">
                  <c:v>3.9107980785831803E-2</c:v>
                </c:pt>
                <c:pt idx="2">
                  <c:v>5.9755983692303276E-2</c:v>
                </c:pt>
                <c:pt idx="3">
                  <c:v>2.2951539825907235E-2</c:v>
                </c:pt>
                <c:pt idx="4">
                  <c:v>3.8767790003147264E-2</c:v>
                </c:pt>
                <c:pt idx="5">
                  <c:v>6.3143262092221791E-2</c:v>
                </c:pt>
                <c:pt idx="6">
                  <c:v>2.3596399513760073E-2</c:v>
                </c:pt>
                <c:pt idx="7">
                  <c:v>2.9140744830782443E-2</c:v>
                </c:pt>
                <c:pt idx="8">
                  <c:v>5.1812963625192318E-2</c:v>
                </c:pt>
                <c:pt idx="9">
                  <c:v>4.9569370722475935E-2</c:v>
                </c:pt>
                <c:pt idx="10">
                  <c:v>6.3759153909070845E-2</c:v>
                </c:pt>
              </c:numCache>
            </c:numRef>
          </c:yVal>
          <c:smooth val="0"/>
          <c:extLst>
            <c:ext xmlns:c16="http://schemas.microsoft.com/office/drawing/2014/chart" uri="{C3380CC4-5D6E-409C-BE32-E72D297353CC}">
              <c16:uniqueId val="{00000000-0600-4288-BDFD-714D088D1BE4}"/>
            </c:ext>
          </c:extLst>
        </c:ser>
        <c:dLbls>
          <c:showLegendKey val="0"/>
          <c:showVal val="0"/>
          <c:showCatName val="0"/>
          <c:showSerName val="0"/>
          <c:showPercent val="0"/>
          <c:showBubbleSize val="0"/>
        </c:dLbls>
        <c:axId val="483853680"/>
        <c:axId val="483851720"/>
      </c:scatterChart>
      <c:valAx>
        <c:axId val="483853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Flow (M</a:t>
                </a:r>
                <a:r>
                  <a:rPr lang="en-US" sz="1000" b="0" i="0" u="none" strike="noStrike" baseline="0">
                    <a:effectLst/>
                  </a:rPr>
                  <a:t>m3/month</a:t>
                </a:r>
                <a:r>
                  <a:rPr lang="en-US" sz="1000" b="0" i="0" baseline="0">
                    <a:effectLst/>
                  </a:rPr>
                  <a:t>)</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1720"/>
        <c:crosses val="autoZero"/>
        <c:crossBetween val="midCat"/>
      </c:valAx>
      <c:valAx>
        <c:axId val="483851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3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January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curves-Mm3'!$A$4</c:f>
              <c:strCache>
                <c:ptCount val="1"/>
                <c:pt idx="0">
                  <c:v>January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curves-Mm3'!$B$21:$L$21</c:f>
              <c:numCache>
                <c:formatCode>_(* #,##0.00_);_(* \(#,##0.00\);_(* "-"??_);_(@_)</c:formatCode>
                <c:ptCount val="11"/>
                <c:pt idx="0">
                  <c:v>54.531723120451197</c:v>
                </c:pt>
                <c:pt idx="1">
                  <c:v>75.411533099672639</c:v>
                </c:pt>
                <c:pt idx="2">
                  <c:v>209.02563132122873</c:v>
                </c:pt>
                <c:pt idx="3">
                  <c:v>65.938637108373101</c:v>
                </c:pt>
                <c:pt idx="4">
                  <c:v>94.04636532595201</c:v>
                </c:pt>
                <c:pt idx="5">
                  <c:v>137.35319968169281</c:v>
                </c:pt>
                <c:pt idx="6">
                  <c:v>99.04471781045207</c:v>
                </c:pt>
                <c:pt idx="7">
                  <c:v>64.330747636671362</c:v>
                </c:pt>
                <c:pt idx="8">
                  <c:v>78.650065195977604</c:v>
                </c:pt>
                <c:pt idx="9">
                  <c:v>73.864318702374732</c:v>
                </c:pt>
                <c:pt idx="10">
                  <c:v>99.8251768478016</c:v>
                </c:pt>
              </c:numCache>
            </c:numRef>
          </c:xVal>
          <c:yVal>
            <c:numRef>
              <c:f>'WSI curves-Mm3'!$B$54:$L$54</c:f>
              <c:numCache>
                <c:formatCode>_(* #,##0.0000_);_(* \(#,##0.0000\);_(* "-"??_);_(@_)</c:formatCode>
                <c:ptCount val="11"/>
                <c:pt idx="0">
                  <c:v>0.56541623336500579</c:v>
                </c:pt>
                <c:pt idx="1">
                  <c:v>0.62170759505850226</c:v>
                </c:pt>
                <c:pt idx="2">
                  <c:v>0.69678641988757695</c:v>
                </c:pt>
                <c:pt idx="3">
                  <c:v>0.60260227269830191</c:v>
                </c:pt>
                <c:pt idx="4">
                  <c:v>0.64712806804869538</c:v>
                </c:pt>
                <c:pt idx="5">
                  <c:v>0.67562587319073497</c:v>
                </c:pt>
                <c:pt idx="6">
                  <c:v>0.65203638770284544</c:v>
                </c:pt>
                <c:pt idx="7">
                  <c:v>0.59153498317537889</c:v>
                </c:pt>
                <c:pt idx="8">
                  <c:v>0.62712252053593176</c:v>
                </c:pt>
                <c:pt idx="9">
                  <c:v>0.6189355857352935</c:v>
                </c:pt>
                <c:pt idx="10">
                  <c:v>0.65274763445102657</c:v>
                </c:pt>
              </c:numCache>
            </c:numRef>
          </c:yVal>
          <c:smooth val="0"/>
          <c:extLst>
            <c:ext xmlns:c16="http://schemas.microsoft.com/office/drawing/2014/chart" uri="{C3380CC4-5D6E-409C-BE32-E72D297353CC}">
              <c16:uniqueId val="{00000000-3D4E-40FF-ABDB-D590FE50E3FC}"/>
            </c:ext>
          </c:extLst>
        </c:ser>
        <c:dLbls>
          <c:showLegendKey val="0"/>
          <c:showVal val="0"/>
          <c:showCatName val="0"/>
          <c:showSerName val="0"/>
          <c:showPercent val="0"/>
          <c:showBubbleSize val="0"/>
        </c:dLbls>
        <c:axId val="483849368"/>
        <c:axId val="483848976"/>
      </c:scatterChart>
      <c:valAx>
        <c:axId val="483849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8976"/>
        <c:crosses val="autoZero"/>
        <c:crossBetween val="midCat"/>
      </c:valAx>
      <c:valAx>
        <c:axId val="48384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Usable Area for</a:t>
                </a:r>
                <a:r>
                  <a:rPr lang="en-US" baseline="0"/>
                  <a:t> Wetlans (Mm2)</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93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February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curves-Mm3'!$A$5</c:f>
              <c:strCache>
                <c:ptCount val="1"/>
                <c:pt idx="0">
                  <c:v>February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0514524707456008"/>
                  <c:y val="0.1592409732567212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curves-Mm3'!$B$22:$L$22</c:f>
              <c:numCache>
                <c:formatCode>_(* #,##0.00_);_(* \(#,##0.00\);_(* "-"??_);_(@_)</c:formatCode>
                <c:ptCount val="11"/>
                <c:pt idx="0">
                  <c:v>55.207467295868156</c:v>
                </c:pt>
                <c:pt idx="1">
                  <c:v>98.851439766643196</c:v>
                </c:pt>
                <c:pt idx="2">
                  <c:v>129.60978796846084</c:v>
                </c:pt>
                <c:pt idx="3">
                  <c:v>70.833256215321597</c:v>
                </c:pt>
                <c:pt idx="4">
                  <c:v>69.600182122598397</c:v>
                </c:pt>
                <c:pt idx="5">
                  <c:v>108.57902427590402</c:v>
                </c:pt>
                <c:pt idx="6">
                  <c:v>102.26685780393983</c:v>
                </c:pt>
                <c:pt idx="7">
                  <c:v>77.067130795200001</c:v>
                </c:pt>
                <c:pt idx="8">
                  <c:v>64.585680812190716</c:v>
                </c:pt>
                <c:pt idx="9">
                  <c:v>67.024427351132161</c:v>
                </c:pt>
                <c:pt idx="10">
                  <c:v>88.213729141324791</c:v>
                </c:pt>
              </c:numCache>
            </c:numRef>
          </c:xVal>
          <c:yVal>
            <c:numRef>
              <c:f>'WSI curves-Mm3'!$B$55:$L$55</c:f>
              <c:numCache>
                <c:formatCode>_(* #,##0.0000_);_(* \(#,##0.0000\);_(* "-"??_);_(@_)</c:formatCode>
                <c:ptCount val="11"/>
                <c:pt idx="0">
                  <c:v>0.65992326128419787</c:v>
                </c:pt>
                <c:pt idx="1">
                  <c:v>0.68773132419996807</c:v>
                </c:pt>
                <c:pt idx="2">
                  <c:v>0.71673556655600079</c:v>
                </c:pt>
                <c:pt idx="3">
                  <c:v>0.67480769397472673</c:v>
                </c:pt>
                <c:pt idx="4">
                  <c:v>0.68452407119989189</c:v>
                </c:pt>
                <c:pt idx="5">
                  <c:v>0.70374671553926116</c:v>
                </c:pt>
                <c:pt idx="6">
                  <c:v>0.69462631081083981</c:v>
                </c:pt>
                <c:pt idx="7">
                  <c:v>0.676783615212872</c:v>
                </c:pt>
                <c:pt idx="8">
                  <c:v>0.67742368047690227</c:v>
                </c:pt>
                <c:pt idx="9">
                  <c:v>0.67649444781202928</c:v>
                </c:pt>
                <c:pt idx="10">
                  <c:v>0.69142134265667177</c:v>
                </c:pt>
              </c:numCache>
            </c:numRef>
          </c:yVal>
          <c:smooth val="0"/>
          <c:extLst>
            <c:ext xmlns:c16="http://schemas.microsoft.com/office/drawing/2014/chart" uri="{C3380CC4-5D6E-409C-BE32-E72D297353CC}">
              <c16:uniqueId val="{00000000-B70E-4859-99A6-FC2006DED6B8}"/>
            </c:ext>
          </c:extLst>
        </c:ser>
        <c:dLbls>
          <c:showLegendKey val="0"/>
          <c:showVal val="0"/>
          <c:showCatName val="0"/>
          <c:showSerName val="0"/>
          <c:showPercent val="0"/>
          <c:showBubbleSize val="0"/>
        </c:dLbls>
        <c:axId val="483847016"/>
        <c:axId val="483848192"/>
      </c:scatterChart>
      <c:valAx>
        <c:axId val="4838470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8192"/>
        <c:crosses val="autoZero"/>
        <c:crossBetween val="midCat"/>
      </c:valAx>
      <c:valAx>
        <c:axId val="48384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70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c:f>
              <c:strCache>
                <c:ptCount val="1"/>
                <c:pt idx="0">
                  <c:v>March</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curves-Mm3'!$B$23:$L$23</c:f>
              <c:numCache>
                <c:formatCode>_(* #,##0.00_);_(* \(#,##0.00\);_(* "-"??_);_(@_)</c:formatCode>
                <c:ptCount val="11"/>
                <c:pt idx="0">
                  <c:v>71.1794466600048</c:v>
                </c:pt>
                <c:pt idx="1">
                  <c:v>140.31110955887996</c:v>
                </c:pt>
                <c:pt idx="2">
                  <c:v>202.04799776478717</c:v>
                </c:pt>
                <c:pt idx="3">
                  <c:v>118.4680827734976</c:v>
                </c:pt>
                <c:pt idx="4">
                  <c:v>169.28345758671358</c:v>
                </c:pt>
                <c:pt idx="5">
                  <c:v>189.60960751200003</c:v>
                </c:pt>
                <c:pt idx="6">
                  <c:v>143.12466941460482</c:v>
                </c:pt>
                <c:pt idx="7">
                  <c:v>101.40321809741761</c:v>
                </c:pt>
                <c:pt idx="8">
                  <c:v>145.39264704020158</c:v>
                </c:pt>
                <c:pt idx="9">
                  <c:v>88.509764786601608</c:v>
                </c:pt>
                <c:pt idx="10">
                  <c:v>183.39530553676798</c:v>
                </c:pt>
              </c:numCache>
            </c:numRef>
          </c:xVal>
          <c:yVal>
            <c:numRef>
              <c:f>'WSI curves-Mm3'!$B$56:$L$56</c:f>
              <c:numCache>
                <c:formatCode>_(* #,##0.0000_);_(* \(#,##0.0000\);_(* "-"??_);_(@_)</c:formatCode>
                <c:ptCount val="11"/>
                <c:pt idx="0">
                  <c:v>0.48746238964742417</c:v>
                </c:pt>
                <c:pt idx="1">
                  <c:v>0.50413613445940264</c:v>
                </c:pt>
                <c:pt idx="2">
                  <c:v>0.51062247564820662</c:v>
                </c:pt>
                <c:pt idx="3">
                  <c:v>0.49844843413583984</c:v>
                </c:pt>
                <c:pt idx="4">
                  <c:v>0.50556944864432374</c:v>
                </c:pt>
                <c:pt idx="5">
                  <c:v>0.51091332245393983</c:v>
                </c:pt>
                <c:pt idx="6">
                  <c:v>0.50676566475449114</c:v>
                </c:pt>
                <c:pt idx="7">
                  <c:v>0.49660446186425117</c:v>
                </c:pt>
                <c:pt idx="8">
                  <c:v>0.50169281853406422</c:v>
                </c:pt>
                <c:pt idx="9">
                  <c:v>0.49479755593864372</c:v>
                </c:pt>
                <c:pt idx="10">
                  <c:v>0.50822643705656756</c:v>
                </c:pt>
              </c:numCache>
            </c:numRef>
          </c:yVal>
          <c:smooth val="0"/>
          <c:extLst>
            <c:ext xmlns:c16="http://schemas.microsoft.com/office/drawing/2014/chart" uri="{C3380CC4-5D6E-409C-BE32-E72D297353CC}">
              <c16:uniqueId val="{00000000-A74F-4237-A59D-78884B373BB5}"/>
            </c:ext>
          </c:extLst>
        </c:ser>
        <c:dLbls>
          <c:showLegendKey val="0"/>
          <c:showVal val="0"/>
          <c:showCatName val="0"/>
          <c:showSerName val="0"/>
          <c:showPercent val="0"/>
          <c:showBubbleSize val="0"/>
        </c:dLbls>
        <c:axId val="483852504"/>
        <c:axId val="483848584"/>
      </c:scatterChart>
      <c:valAx>
        <c:axId val="483852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8584"/>
        <c:crosses val="autoZero"/>
        <c:crossBetween val="midCat"/>
      </c:valAx>
      <c:valAx>
        <c:axId val="483848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April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curves-Mm3'!$A$7</c:f>
              <c:strCache>
                <c:ptCount val="1"/>
                <c:pt idx="0">
                  <c:v>April</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curves-Mm3'!$B$24:$L$24</c:f>
              <c:numCache>
                <c:formatCode>_(* #,##0.00_);_(* \(#,##0.00\);_(* "-"??_);_(@_)</c:formatCode>
                <c:ptCount val="11"/>
                <c:pt idx="0">
                  <c:v>46.812777163027199</c:v>
                </c:pt>
                <c:pt idx="1">
                  <c:v>204.33799250841597</c:v>
                </c:pt>
                <c:pt idx="2">
                  <c:v>281.91890417558403</c:v>
                </c:pt>
                <c:pt idx="3">
                  <c:v>80.516802364127997</c:v>
                </c:pt>
                <c:pt idx="4">
                  <c:v>228.55909075833603</c:v>
                </c:pt>
                <c:pt idx="5">
                  <c:v>364.63762456243205</c:v>
                </c:pt>
                <c:pt idx="6">
                  <c:v>105.84375125153218</c:v>
                </c:pt>
                <c:pt idx="7">
                  <c:v>98.352338348160004</c:v>
                </c:pt>
                <c:pt idx="8">
                  <c:v>192.15404611603199</c:v>
                </c:pt>
                <c:pt idx="9">
                  <c:v>113.39877817007999</c:v>
                </c:pt>
                <c:pt idx="10">
                  <c:v>284.316548244768</c:v>
                </c:pt>
              </c:numCache>
            </c:numRef>
          </c:xVal>
          <c:yVal>
            <c:numRef>
              <c:f>'WSI curves-Mm3'!$B$57:$L$57</c:f>
              <c:numCache>
                <c:formatCode>_(* #,##0.0000_);_(* \(#,##0.0000\);_(* "-"??_);_(@_)</c:formatCode>
                <c:ptCount val="11"/>
                <c:pt idx="0">
                  <c:v>0.12439542618342538</c:v>
                </c:pt>
                <c:pt idx="1">
                  <c:v>0.12296978365947678</c:v>
                </c:pt>
                <c:pt idx="2">
                  <c:v>0.12889771009369308</c:v>
                </c:pt>
                <c:pt idx="3">
                  <c:v>0.11477162840875765</c:v>
                </c:pt>
                <c:pt idx="4">
                  <c:v>0.11753279708376799</c:v>
                </c:pt>
                <c:pt idx="5">
                  <c:v>0.12436404683425013</c:v>
                </c:pt>
                <c:pt idx="6">
                  <c:v>0.12832290814019581</c:v>
                </c:pt>
                <c:pt idx="7">
                  <c:v>0.125871395504905</c:v>
                </c:pt>
                <c:pt idx="8">
                  <c:v>0.11098781773586086</c:v>
                </c:pt>
                <c:pt idx="9">
                  <c:v>0.1202616919783342</c:v>
                </c:pt>
                <c:pt idx="10">
                  <c:v>0.12839621727534664</c:v>
                </c:pt>
              </c:numCache>
            </c:numRef>
          </c:yVal>
          <c:smooth val="0"/>
          <c:extLst>
            <c:ext xmlns:c16="http://schemas.microsoft.com/office/drawing/2014/chart" uri="{C3380CC4-5D6E-409C-BE32-E72D297353CC}">
              <c16:uniqueId val="{00000000-DE90-444D-8A11-A137DBC3645D}"/>
            </c:ext>
          </c:extLst>
        </c:ser>
        <c:dLbls>
          <c:showLegendKey val="0"/>
          <c:showVal val="0"/>
          <c:showCatName val="0"/>
          <c:showSerName val="0"/>
          <c:showPercent val="0"/>
          <c:showBubbleSize val="0"/>
        </c:dLbls>
        <c:axId val="483851328"/>
        <c:axId val="483850152"/>
      </c:scatterChart>
      <c:valAx>
        <c:axId val="4838513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0152"/>
        <c:crosses val="autoZero"/>
        <c:crossBetween val="midCat"/>
      </c:valAx>
      <c:valAx>
        <c:axId val="483850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13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curves-Mm3'!$A$59</c:f>
              <c:strCache>
                <c:ptCount val="1"/>
                <c:pt idx="0">
                  <c:v>June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curves-Mm3'!$B$26:$L$26</c:f>
              <c:numCache>
                <c:formatCode>_(* #,##0.00_);_(* \(#,##0.00\);_(* "-"??_);_(@_)</c:formatCode>
                <c:ptCount val="11"/>
                <c:pt idx="0">
                  <c:v>5.6956279521023996</c:v>
                </c:pt>
                <c:pt idx="1">
                  <c:v>183.05278495545596</c:v>
                </c:pt>
                <c:pt idx="2">
                  <c:v>362.509103807136</c:v>
                </c:pt>
                <c:pt idx="3">
                  <c:v>36.896806334044797</c:v>
                </c:pt>
                <c:pt idx="4">
                  <c:v>237.88054372118401</c:v>
                </c:pt>
                <c:pt idx="5">
                  <c:v>88.150118176223998</c:v>
                </c:pt>
                <c:pt idx="6">
                  <c:v>7.8755266811215874</c:v>
                </c:pt>
                <c:pt idx="7">
                  <c:v>87.342748234559991</c:v>
                </c:pt>
                <c:pt idx="8">
                  <c:v>222.39372029471997</c:v>
                </c:pt>
                <c:pt idx="9">
                  <c:v>118.90357322688</c:v>
                </c:pt>
                <c:pt idx="10">
                  <c:v>401.43412129766403</c:v>
                </c:pt>
              </c:numCache>
            </c:numRef>
          </c:xVal>
          <c:yVal>
            <c:numRef>
              <c:f>'WSI curves-Mm3'!$B$59:$L$59</c:f>
              <c:numCache>
                <c:formatCode>_(* #,##0.0000_);_(* \(#,##0.0000\);_(* "-"??_);_(@_)</c:formatCode>
                <c:ptCount val="11"/>
                <c:pt idx="0">
                  <c:v>5.4640196255055284E-2</c:v>
                </c:pt>
                <c:pt idx="1">
                  <c:v>3.8127810617643865E-2</c:v>
                </c:pt>
                <c:pt idx="2">
                  <c:v>5.5603058590428689E-2</c:v>
                </c:pt>
                <c:pt idx="3">
                  <c:v>2.8578718617031353E-2</c:v>
                </c:pt>
                <c:pt idx="4">
                  <c:v>5.4696917434177247E-2</c:v>
                </c:pt>
                <c:pt idx="5">
                  <c:v>4.943013965929386E-2</c:v>
                </c:pt>
                <c:pt idx="6">
                  <c:v>2.3781770712040511E-2</c:v>
                </c:pt>
                <c:pt idx="7">
                  <c:v>3.7143829533608452E-2</c:v>
                </c:pt>
                <c:pt idx="8">
                  <c:v>3.7308969503989729E-2</c:v>
                </c:pt>
                <c:pt idx="9">
                  <c:v>5.1747955144569042E-2</c:v>
                </c:pt>
                <c:pt idx="10">
                  <c:v>5.604866303992749E-2</c:v>
                </c:pt>
              </c:numCache>
            </c:numRef>
          </c:yVal>
          <c:smooth val="0"/>
          <c:extLst>
            <c:ext xmlns:c16="http://schemas.microsoft.com/office/drawing/2014/chart" uri="{C3380CC4-5D6E-409C-BE32-E72D297353CC}">
              <c16:uniqueId val="{00000000-BC9F-42B3-964E-B9E312F1CAE4}"/>
            </c:ext>
          </c:extLst>
        </c:ser>
        <c:dLbls>
          <c:showLegendKey val="0"/>
          <c:showVal val="0"/>
          <c:showCatName val="0"/>
          <c:showSerName val="0"/>
          <c:showPercent val="0"/>
          <c:showBubbleSize val="0"/>
        </c:dLbls>
        <c:axId val="484180424"/>
        <c:axId val="484185128"/>
      </c:scatterChart>
      <c:valAx>
        <c:axId val="4841804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5128"/>
        <c:crosses val="autoZero"/>
        <c:crossBetween val="midCat"/>
      </c:valAx>
      <c:valAx>
        <c:axId val="484185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04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curves-Mm3'!$A$60</c:f>
              <c:strCache>
                <c:ptCount val="1"/>
                <c:pt idx="0">
                  <c:v>July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curves-Mm3'!$B$27:$L$27</c:f>
              <c:numCache>
                <c:formatCode>_(* #,##0.00_);_(* \(#,##0.00\);_(* "-"??_);_(@_)</c:formatCode>
                <c:ptCount val="11"/>
                <c:pt idx="0">
                  <c:v>6.1357668990883196</c:v>
                </c:pt>
                <c:pt idx="1">
                  <c:v>19.325011197623041</c:v>
                </c:pt>
                <c:pt idx="2">
                  <c:v>106.7881309507584</c:v>
                </c:pt>
                <c:pt idx="3">
                  <c:v>3.2612852492063999</c:v>
                </c:pt>
                <c:pt idx="4">
                  <c:v>18.490728924570242</c:v>
                </c:pt>
                <c:pt idx="5">
                  <c:v>9.2984551523884793</c:v>
                </c:pt>
                <c:pt idx="6">
                  <c:v>5.8619950071349258</c:v>
                </c:pt>
                <c:pt idx="7">
                  <c:v>6.4618954240089606</c:v>
                </c:pt>
                <c:pt idx="8">
                  <c:v>18.94579198259904</c:v>
                </c:pt>
                <c:pt idx="9">
                  <c:v>9.2301956936841609</c:v>
                </c:pt>
                <c:pt idx="10">
                  <c:v>186.60031954761598</c:v>
                </c:pt>
              </c:numCache>
            </c:numRef>
          </c:xVal>
          <c:yVal>
            <c:numRef>
              <c:f>'WSI curves-Mm3'!$B$60:$L$60</c:f>
              <c:numCache>
                <c:formatCode>_(* #,##0.0000_);_(* \(#,##0.0000\);_(* "-"??_);_(@_)</c:formatCode>
                <c:ptCount val="11"/>
                <c:pt idx="0">
                  <c:v>5.0056456175525774E-2</c:v>
                </c:pt>
                <c:pt idx="1">
                  <c:v>4.0451075198897304E-2</c:v>
                </c:pt>
                <c:pt idx="2">
                  <c:v>6.3002625202840792E-2</c:v>
                </c:pt>
                <c:pt idx="3">
                  <c:v>3.4867887585773409E-2</c:v>
                </c:pt>
                <c:pt idx="4">
                  <c:v>5.8863806076548744E-2</c:v>
                </c:pt>
                <c:pt idx="5">
                  <c:v>6.2773653634326493E-2</c:v>
                </c:pt>
                <c:pt idx="6">
                  <c:v>2.7914298221377355E-2</c:v>
                </c:pt>
                <c:pt idx="7">
                  <c:v>4.1603306883856175E-2</c:v>
                </c:pt>
                <c:pt idx="8">
                  <c:v>4.0797127661204587E-2</c:v>
                </c:pt>
                <c:pt idx="9">
                  <c:v>4.9568729137977295E-2</c:v>
                </c:pt>
                <c:pt idx="10">
                  <c:v>6.4084160780763413E-2</c:v>
                </c:pt>
              </c:numCache>
            </c:numRef>
          </c:yVal>
          <c:smooth val="0"/>
          <c:extLst>
            <c:ext xmlns:c16="http://schemas.microsoft.com/office/drawing/2014/chart" uri="{C3380CC4-5D6E-409C-BE32-E72D297353CC}">
              <c16:uniqueId val="{00000000-FA81-4F5D-AACF-57189CD871C9}"/>
            </c:ext>
          </c:extLst>
        </c:ser>
        <c:dLbls>
          <c:showLegendKey val="0"/>
          <c:showVal val="0"/>
          <c:showCatName val="0"/>
          <c:showSerName val="0"/>
          <c:showPercent val="0"/>
          <c:showBubbleSize val="0"/>
        </c:dLbls>
        <c:axId val="484183952"/>
        <c:axId val="484187480"/>
      </c:scatterChart>
      <c:valAx>
        <c:axId val="484183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7480"/>
        <c:crosses val="autoZero"/>
        <c:crossBetween val="midCat"/>
      </c:valAx>
      <c:valAx>
        <c:axId val="484187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3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Porcupine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Porcupine</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2071715253233918"/>
                  <c:y val="0.143101851851851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EvaporationCurve!$B$122:$B$136</c:f>
              <c:numCache>
                <c:formatCode>General</c:formatCode>
                <c:ptCount val="15"/>
                <c:pt idx="0">
                  <c:v>0</c:v>
                </c:pt>
                <c:pt idx="1">
                  <c:v>0.30836999999999998</c:v>
                </c:pt>
                <c:pt idx="2">
                  <c:v>1.4801759999999999</c:v>
                </c:pt>
                <c:pt idx="3">
                  <c:v>3.2070479999999999</c:v>
                </c:pt>
                <c:pt idx="4">
                  <c:v>6.9691619999999999</c:v>
                </c:pt>
                <c:pt idx="5">
                  <c:v>12.3348</c:v>
                </c:pt>
                <c:pt idx="6">
                  <c:v>14.18502</c:v>
                </c:pt>
                <c:pt idx="7">
                  <c:v>14.80176</c:v>
                </c:pt>
                <c:pt idx="8">
                  <c:v>15.048456</c:v>
                </c:pt>
                <c:pt idx="9">
                  <c:v>15.295152</c:v>
                </c:pt>
                <c:pt idx="10">
                  <c:v>15.788544</c:v>
                </c:pt>
                <c:pt idx="11">
                  <c:v>16.281936000000002</c:v>
                </c:pt>
                <c:pt idx="12">
                  <c:v>16.651979999999998</c:v>
                </c:pt>
                <c:pt idx="13">
                  <c:v>17.268719999999998</c:v>
                </c:pt>
                <c:pt idx="14">
                  <c:v>18.502199999999998</c:v>
                </c:pt>
              </c:numCache>
            </c:numRef>
          </c:xVal>
          <c:yVal>
            <c:numRef>
              <c:f>EvaporationCurve!$D$122:$D$136</c:f>
              <c:numCache>
                <c:formatCode>General</c:formatCode>
                <c:ptCount val="15"/>
                <c:pt idx="0">
                  <c:v>0</c:v>
                </c:pt>
                <c:pt idx="1">
                  <c:v>0.10117140000000001</c:v>
                </c:pt>
                <c:pt idx="2">
                  <c:v>0.15378052800000003</c:v>
                </c:pt>
                <c:pt idx="3">
                  <c:v>0.28327992000000002</c:v>
                </c:pt>
                <c:pt idx="4">
                  <c:v>0.41277931200000001</c:v>
                </c:pt>
                <c:pt idx="5">
                  <c:v>0.51395071199999998</c:v>
                </c:pt>
                <c:pt idx="6">
                  <c:v>0.66773123999999995</c:v>
                </c:pt>
                <c:pt idx="7">
                  <c:v>0.74057464800000006</c:v>
                </c:pt>
                <c:pt idx="8">
                  <c:v>0.75676207200000001</c:v>
                </c:pt>
                <c:pt idx="9">
                  <c:v>0.77699635200000006</c:v>
                </c:pt>
                <c:pt idx="10">
                  <c:v>0.81746491200000004</c:v>
                </c:pt>
                <c:pt idx="11">
                  <c:v>0.85793347200000003</c:v>
                </c:pt>
                <c:pt idx="12">
                  <c:v>0.89840203200000002</c:v>
                </c:pt>
                <c:pt idx="13">
                  <c:v>0.9429174480000001</c:v>
                </c:pt>
                <c:pt idx="14">
                  <c:v>1.011714</c:v>
                </c:pt>
              </c:numCache>
            </c:numRef>
          </c:yVal>
          <c:smooth val="0"/>
          <c:extLst>
            <c:ext xmlns:c16="http://schemas.microsoft.com/office/drawing/2014/chart" uri="{C3380CC4-5D6E-409C-BE32-E72D297353CC}">
              <c16:uniqueId val="{00000000-5515-468A-8823-9C4CAE178815}"/>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October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curves-Mm3'!$A$63</c:f>
              <c:strCache>
                <c:ptCount val="1"/>
                <c:pt idx="0">
                  <c:v>October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4.2027559055118112E-3"/>
                  <c:y val="0.259438247302420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curves-Mm3'!$B$30:$L$30</c:f>
              <c:numCache>
                <c:formatCode>_(* #,##0.00_);_(* \(#,##0.00\);_(* "-"??_);_(@_)</c:formatCode>
                <c:ptCount val="11"/>
                <c:pt idx="0">
                  <c:v>7.2506713912588792</c:v>
                </c:pt>
                <c:pt idx="1">
                  <c:v>53.371312322477756</c:v>
                </c:pt>
                <c:pt idx="2">
                  <c:v>186.42416610579838</c:v>
                </c:pt>
                <c:pt idx="3">
                  <c:v>40.955675222592006</c:v>
                </c:pt>
                <c:pt idx="4">
                  <c:v>58.839653403123833</c:v>
                </c:pt>
                <c:pt idx="5">
                  <c:v>84.262509578332796</c:v>
                </c:pt>
                <c:pt idx="6">
                  <c:v>35.526723496914123</c:v>
                </c:pt>
                <c:pt idx="7">
                  <c:v>60.128998734205439</c:v>
                </c:pt>
                <c:pt idx="8">
                  <c:v>72.537051449790695</c:v>
                </c:pt>
                <c:pt idx="9">
                  <c:v>39.264357523584962</c:v>
                </c:pt>
                <c:pt idx="10">
                  <c:v>148.92305560329601</c:v>
                </c:pt>
              </c:numCache>
            </c:numRef>
          </c:xVal>
          <c:yVal>
            <c:numRef>
              <c:f>'WSI curves-Mm3'!$B$63:$L$63</c:f>
              <c:numCache>
                <c:formatCode>_(* #,##0.0000_);_(* \(#,##0.0000\);_(* "-"??_);_(@_)</c:formatCode>
                <c:ptCount val="11"/>
                <c:pt idx="0">
                  <c:v>5.2843083262212709E-2</c:v>
                </c:pt>
                <c:pt idx="1">
                  <c:v>0.10733542929970986</c:v>
                </c:pt>
                <c:pt idx="2">
                  <c:v>0.13879276032099835</c:v>
                </c:pt>
                <c:pt idx="3">
                  <c:v>9.3498567575977035E-2</c:v>
                </c:pt>
                <c:pt idx="4">
                  <c:v>9.8487592597804097E-2</c:v>
                </c:pt>
                <c:pt idx="5">
                  <c:v>0.13758054935538622</c:v>
                </c:pt>
                <c:pt idx="6">
                  <c:v>9.2218184134617506E-2</c:v>
                </c:pt>
                <c:pt idx="7">
                  <c:v>9.838695217808191E-2</c:v>
                </c:pt>
                <c:pt idx="8">
                  <c:v>0.12940953289583176</c:v>
                </c:pt>
                <c:pt idx="9">
                  <c:v>0.11458758047634442</c:v>
                </c:pt>
                <c:pt idx="10">
                  <c:v>0.12786170280652273</c:v>
                </c:pt>
              </c:numCache>
            </c:numRef>
          </c:yVal>
          <c:smooth val="0"/>
          <c:extLst>
            <c:ext xmlns:c16="http://schemas.microsoft.com/office/drawing/2014/chart" uri="{C3380CC4-5D6E-409C-BE32-E72D297353CC}">
              <c16:uniqueId val="{00000000-D98B-4A7C-AD41-D8AE8F18BCD6}"/>
            </c:ext>
          </c:extLst>
        </c:ser>
        <c:dLbls>
          <c:showLegendKey val="0"/>
          <c:showVal val="0"/>
          <c:showCatName val="0"/>
          <c:showSerName val="0"/>
          <c:showPercent val="0"/>
          <c:showBubbleSize val="0"/>
        </c:dLbls>
        <c:axId val="484181600"/>
        <c:axId val="484184736"/>
      </c:scatterChart>
      <c:valAx>
        <c:axId val="484181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Flow (M</a:t>
                </a:r>
                <a:r>
                  <a:rPr lang="en-US" sz="1000" b="0" i="0" u="none" strike="noStrike" baseline="0">
                    <a:effectLst/>
                  </a:rPr>
                  <a:t>m3/month</a:t>
                </a:r>
                <a:r>
                  <a:rPr lang="en-US" sz="1000" b="0" i="0" baseline="0">
                    <a:effectLst/>
                  </a:rPr>
                  <a:t>)</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4736"/>
        <c:crosses val="autoZero"/>
        <c:crossBetween val="midCat"/>
      </c:valAx>
      <c:valAx>
        <c:axId val="48418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1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Septmeber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curves-Mm3'!$A$62</c:f>
              <c:strCache>
                <c:ptCount val="1"/>
                <c:pt idx="0">
                  <c:v>September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5775259351344578"/>
                  <c:y val="0.2743693693693693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curves-Mm3'!$B$29:$L$29</c:f>
              <c:numCache>
                <c:formatCode>_(* #,##0.00_);_(* \(#,##0.00\);_(* "-"??_);_(@_)</c:formatCode>
                <c:ptCount val="11"/>
                <c:pt idx="0">
                  <c:v>4.5653100337727999</c:v>
                </c:pt>
                <c:pt idx="1">
                  <c:v>32.023227777091201</c:v>
                </c:pt>
                <c:pt idx="2">
                  <c:v>136.37212287379199</c:v>
                </c:pt>
                <c:pt idx="3">
                  <c:v>9.6517406662559999</c:v>
                </c:pt>
                <c:pt idx="4">
                  <c:v>21.806328151670396</c:v>
                </c:pt>
                <c:pt idx="5">
                  <c:v>46.981590878102402</c:v>
                </c:pt>
                <c:pt idx="6">
                  <c:v>11.019376257151796</c:v>
                </c:pt>
                <c:pt idx="7">
                  <c:v>14.466601409270396</c:v>
                </c:pt>
                <c:pt idx="8">
                  <c:v>19.0906292569824</c:v>
                </c:pt>
                <c:pt idx="9">
                  <c:v>15.523522060176003</c:v>
                </c:pt>
                <c:pt idx="10">
                  <c:v>102.09559898678401</c:v>
                </c:pt>
              </c:numCache>
            </c:numRef>
          </c:xVal>
          <c:yVal>
            <c:numRef>
              <c:f>'WSI curves-Mm3'!$B$62:$L$62</c:f>
              <c:numCache>
                <c:formatCode>_(* #,##0.0000_);_(* \(#,##0.0000\);_(* "-"??_);_(@_)</c:formatCode>
                <c:ptCount val="11"/>
                <c:pt idx="0">
                  <c:v>3.007449928066501E-2</c:v>
                </c:pt>
                <c:pt idx="1">
                  <c:v>7.4008288128444386E-2</c:v>
                </c:pt>
                <c:pt idx="2">
                  <c:v>8.8566304097152937E-2</c:v>
                </c:pt>
                <c:pt idx="3">
                  <c:v>3.805553212277208E-2</c:v>
                </c:pt>
                <c:pt idx="4">
                  <c:v>6.0149406661967289E-2</c:v>
                </c:pt>
                <c:pt idx="5">
                  <c:v>8.7814850159698019E-2</c:v>
                </c:pt>
                <c:pt idx="6">
                  <c:v>3.5010968537707583E-2</c:v>
                </c:pt>
                <c:pt idx="7">
                  <c:v>4.8498977455258947E-2</c:v>
                </c:pt>
                <c:pt idx="8">
                  <c:v>7.2586941474959685E-2</c:v>
                </c:pt>
                <c:pt idx="9">
                  <c:v>5.16478106168623E-2</c:v>
                </c:pt>
                <c:pt idx="10">
                  <c:v>5.9050534698922796E-2</c:v>
                </c:pt>
              </c:numCache>
            </c:numRef>
          </c:yVal>
          <c:smooth val="0"/>
          <c:extLst>
            <c:ext xmlns:c16="http://schemas.microsoft.com/office/drawing/2014/chart" uri="{C3380CC4-5D6E-409C-BE32-E72D297353CC}">
              <c16:uniqueId val="{00000000-5086-42E0-A959-EF7584A62768}"/>
            </c:ext>
          </c:extLst>
        </c:ser>
        <c:dLbls>
          <c:showLegendKey val="0"/>
          <c:showVal val="0"/>
          <c:showCatName val="0"/>
          <c:showSerName val="0"/>
          <c:showPercent val="0"/>
          <c:showBubbleSize val="0"/>
        </c:dLbls>
        <c:axId val="484180816"/>
        <c:axId val="484185520"/>
      </c:scatterChart>
      <c:valAx>
        <c:axId val="484180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5520"/>
        <c:crosses val="autoZero"/>
        <c:crossBetween val="midCat"/>
      </c:valAx>
      <c:valAx>
        <c:axId val="48418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0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December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curves-Mm3'!$A$15</c:f>
              <c:strCache>
                <c:ptCount val="1"/>
                <c:pt idx="0">
                  <c:v>December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4.2027559055118112E-3"/>
                  <c:y val="0.259438247302420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curves-Mm3'!$B$32:$L$32</c:f>
              <c:numCache>
                <c:formatCode>_(* #,##0.00_);_(* \(#,##0.00\);_(* "-"??_);_(@_)</c:formatCode>
                <c:ptCount val="11"/>
                <c:pt idx="0">
                  <c:v>48.479384448668164</c:v>
                </c:pt>
                <c:pt idx="1">
                  <c:v>157.75519344998398</c:v>
                </c:pt>
                <c:pt idx="2">
                  <c:v>180.88756556644799</c:v>
                </c:pt>
                <c:pt idx="3">
                  <c:v>80.091098213068818</c:v>
                </c:pt>
                <c:pt idx="4">
                  <c:v>90.178329332707193</c:v>
                </c:pt>
                <c:pt idx="5">
                  <c:v>107.24319400878721</c:v>
                </c:pt>
                <c:pt idx="6">
                  <c:v>55.351325142496052</c:v>
                </c:pt>
                <c:pt idx="7">
                  <c:v>67.827148799192642</c:v>
                </c:pt>
                <c:pt idx="8">
                  <c:v>73.530605793153597</c:v>
                </c:pt>
                <c:pt idx="9">
                  <c:v>107.62241322381122</c:v>
                </c:pt>
                <c:pt idx="10">
                  <c:v>95.954694278975978</c:v>
                </c:pt>
              </c:numCache>
            </c:numRef>
          </c:xVal>
          <c:yVal>
            <c:numRef>
              <c:f>'WSI curves-Mm3'!$B$65:$L$65</c:f>
              <c:numCache>
                <c:formatCode>_(* #,##0.0000_);_(* \(#,##0.0000\);_(* "-"??_);_(@_)</c:formatCode>
                <c:ptCount val="11"/>
                <c:pt idx="0">
                  <c:v>0.77034221305808426</c:v>
                </c:pt>
                <c:pt idx="1">
                  <c:v>0.84512117310526802</c:v>
                </c:pt>
                <c:pt idx="2">
                  <c:v>0.85488504179927716</c:v>
                </c:pt>
                <c:pt idx="3">
                  <c:v>0.80896815766697849</c:v>
                </c:pt>
                <c:pt idx="4">
                  <c:v>0.82771579063293543</c:v>
                </c:pt>
                <c:pt idx="5">
                  <c:v>0.85488913861264582</c:v>
                </c:pt>
                <c:pt idx="6">
                  <c:v>0.79526625614486879</c:v>
                </c:pt>
                <c:pt idx="7">
                  <c:v>0.81762406776573393</c:v>
                </c:pt>
                <c:pt idx="8">
                  <c:v>0.83763659324919992</c:v>
                </c:pt>
                <c:pt idx="9">
                  <c:v>0.82188255517933406</c:v>
                </c:pt>
                <c:pt idx="10">
                  <c:v>0.85492107702708864</c:v>
                </c:pt>
              </c:numCache>
            </c:numRef>
          </c:yVal>
          <c:smooth val="0"/>
          <c:extLst>
            <c:ext xmlns:c16="http://schemas.microsoft.com/office/drawing/2014/chart" uri="{C3380CC4-5D6E-409C-BE32-E72D297353CC}">
              <c16:uniqueId val="{00000000-53BC-42E8-9D63-957D5C2683D5}"/>
            </c:ext>
          </c:extLst>
        </c:ser>
        <c:dLbls>
          <c:showLegendKey val="0"/>
          <c:showVal val="0"/>
          <c:showCatName val="0"/>
          <c:showSerName val="0"/>
          <c:showPercent val="0"/>
          <c:showBubbleSize val="0"/>
        </c:dLbls>
        <c:axId val="484180032"/>
        <c:axId val="484186304"/>
      </c:scatterChart>
      <c:valAx>
        <c:axId val="4841800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Flow (M</a:t>
                </a:r>
                <a:r>
                  <a:rPr lang="en-US" sz="1000" b="0" i="0" u="none" strike="noStrike" baseline="0">
                    <a:effectLst/>
                  </a:rPr>
                  <a:t>m3/month</a:t>
                </a:r>
                <a:r>
                  <a:rPr lang="en-US" sz="1000" b="0" i="0" baseline="0">
                    <a:effectLst/>
                  </a:rPr>
                  <a:t>)</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6304"/>
        <c:crosses val="autoZero"/>
        <c:crossBetween val="midCat"/>
      </c:valAx>
      <c:valAx>
        <c:axId val="48418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0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Novemeber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curves-Mm3'!$A$64</c:f>
              <c:strCache>
                <c:ptCount val="1"/>
                <c:pt idx="0">
                  <c:v>November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curves-Mm3'!$B$31:$L$31</c:f>
              <c:numCache>
                <c:formatCode>_(* #,##0.00_);_(* \(#,##0.00\);_(* "-"??_);_(@_)</c:formatCode>
                <c:ptCount val="11"/>
                <c:pt idx="0">
                  <c:v>48.91927873809599</c:v>
                </c:pt>
                <c:pt idx="1">
                  <c:v>80.149816027008001</c:v>
                </c:pt>
                <c:pt idx="2">
                  <c:v>201.84248541599999</c:v>
                </c:pt>
                <c:pt idx="3">
                  <c:v>54.710323137849592</c:v>
                </c:pt>
                <c:pt idx="4">
                  <c:v>63.921680199561578</c:v>
                </c:pt>
                <c:pt idx="5">
                  <c:v>95.196255848928018</c:v>
                </c:pt>
                <c:pt idx="6">
                  <c:v>45.988280529680793</c:v>
                </c:pt>
                <c:pt idx="7">
                  <c:v>65.947444780463996</c:v>
                </c:pt>
                <c:pt idx="8">
                  <c:v>75.966171783839997</c:v>
                </c:pt>
                <c:pt idx="9">
                  <c:v>56.1048712189056</c:v>
                </c:pt>
                <c:pt idx="10">
                  <c:v>162.23242676284798</c:v>
                </c:pt>
              </c:numCache>
            </c:numRef>
          </c:xVal>
          <c:yVal>
            <c:numRef>
              <c:f>'WSI curves-Mm3'!$B$64:$L$64</c:f>
              <c:numCache>
                <c:formatCode>_(* #,##0.0000_);_(* \(#,##0.0000\);_(* "-"??_);_(@_)</c:formatCode>
                <c:ptCount val="11"/>
                <c:pt idx="0">
                  <c:v>0.68184258884894355</c:v>
                </c:pt>
                <c:pt idx="1">
                  <c:v>0.81079819411621978</c:v>
                </c:pt>
                <c:pt idx="2">
                  <c:v>0.85488518806283498</c:v>
                </c:pt>
                <c:pt idx="3">
                  <c:v>0.75972797667463055</c:v>
                </c:pt>
                <c:pt idx="4">
                  <c:v>0.80075469900993868</c:v>
                </c:pt>
                <c:pt idx="5">
                  <c:v>0.85488928487620375</c:v>
                </c:pt>
                <c:pt idx="6">
                  <c:v>0.74875462698859085</c:v>
                </c:pt>
                <c:pt idx="7">
                  <c:v>0.79329715790215727</c:v>
                </c:pt>
                <c:pt idx="8">
                  <c:v>0.82159789061771016</c:v>
                </c:pt>
                <c:pt idx="9">
                  <c:v>0.77533523750611044</c:v>
                </c:pt>
                <c:pt idx="10">
                  <c:v>0.85472274068876397</c:v>
                </c:pt>
              </c:numCache>
            </c:numRef>
          </c:yVal>
          <c:smooth val="0"/>
          <c:extLst>
            <c:ext xmlns:c16="http://schemas.microsoft.com/office/drawing/2014/chart" uri="{C3380CC4-5D6E-409C-BE32-E72D297353CC}">
              <c16:uniqueId val="{00000000-4E59-4CB6-B3E2-06B93E5BB9E7}"/>
            </c:ext>
          </c:extLst>
        </c:ser>
        <c:dLbls>
          <c:showLegendKey val="0"/>
          <c:showVal val="0"/>
          <c:showCatName val="0"/>
          <c:showSerName val="0"/>
          <c:showPercent val="0"/>
          <c:showBubbleSize val="0"/>
        </c:dLbls>
        <c:axId val="484181992"/>
        <c:axId val="484181208"/>
      </c:scatterChart>
      <c:valAx>
        <c:axId val="484181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1208"/>
        <c:crosses val="autoZero"/>
        <c:crossBetween val="midCat"/>
      </c:valAx>
      <c:valAx>
        <c:axId val="484181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19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US"/>
              <a:t>Fig. 3	Cub River</a:t>
            </a:r>
            <a:r>
              <a:rPr lang="en-US" baseline="0"/>
              <a:t> Rating Curve</a:t>
            </a:r>
          </a:p>
        </c:rich>
      </c:tx>
      <c:layout>
        <c:manualLayout>
          <c:xMode val="edge"/>
          <c:yMode val="edge"/>
          <c:x val="0.14967867031245805"/>
          <c:y val="2.429887811410093E-2"/>
        </c:manualLayout>
      </c:layout>
      <c:overlay val="0"/>
      <c:spPr>
        <a:noFill/>
        <a:ln>
          <a:noFill/>
        </a:ln>
        <a:effectLst/>
      </c:spPr>
    </c:title>
    <c:autoTitleDeleted val="0"/>
    <c:plotArea>
      <c:layout/>
      <c:scatterChart>
        <c:scatterStyle val="lineMarker"/>
        <c:varyColors val="0"/>
        <c:ser>
          <c:idx val="1"/>
          <c:order val="0"/>
          <c:tx>
            <c:v>Cub Outliers</c:v>
          </c:tx>
          <c:spPr>
            <a:ln w="28575">
              <a:noFill/>
            </a:ln>
          </c:spPr>
          <c:marker>
            <c:symbol val="square"/>
            <c:size val="4"/>
            <c:spPr>
              <a:solidFill>
                <a:srgbClr val="008000"/>
              </a:solidFill>
              <a:ln>
                <a:solidFill>
                  <a:srgbClr val="008000"/>
                </a:solidFill>
              </a:ln>
            </c:spPr>
          </c:marker>
          <c:trendline>
            <c:name>Backflow line</c:name>
            <c:spPr>
              <a:ln w="25400">
                <a:solidFill>
                  <a:srgbClr val="008000"/>
                </a:solidFill>
              </a:ln>
            </c:spPr>
            <c:trendlineType val="linear"/>
            <c:dispRSqr val="1"/>
            <c:dispEq val="1"/>
            <c:trendlineLbl>
              <c:layout>
                <c:manualLayout>
                  <c:x val="-0.58221084584899196"/>
                  <c:y val="-0.64465425877300708"/>
                </c:manualLayout>
              </c:layout>
              <c:numFmt formatCode="General" sourceLinked="0"/>
            </c:trendlineLbl>
          </c:trendline>
          <c:errBars>
            <c:errDir val="y"/>
            <c:errBarType val="both"/>
            <c:errValType val="cust"/>
            <c:noEndCap val="0"/>
            <c:plus>
              <c:numRef>
                <c:f>('Stage-Flow'!$G$28,'Stage-Flow'!$G$31)</c:f>
                <c:numCache>
                  <c:formatCode>General</c:formatCode>
                  <c:ptCount val="2"/>
                  <c:pt idx="0">
                    <c:v>0.67400000000000004</c:v>
                  </c:pt>
                  <c:pt idx="1">
                    <c:v>3.6179999999999999</c:v>
                  </c:pt>
                </c:numCache>
              </c:numRef>
            </c:plus>
            <c:minus>
              <c:numRef>
                <c:f>('Stage-Flow'!$G$28,'Stage-Flow'!$G$31)</c:f>
                <c:numCache>
                  <c:formatCode>General</c:formatCode>
                  <c:ptCount val="2"/>
                  <c:pt idx="0">
                    <c:v>0.67400000000000004</c:v>
                  </c:pt>
                  <c:pt idx="1">
                    <c:v>3.6179999999999999</c:v>
                  </c:pt>
                </c:numCache>
              </c:numRef>
            </c:minus>
          </c:errBars>
          <c:errBars>
            <c:errDir val="x"/>
            <c:errBarType val="both"/>
            <c:errValType val="cust"/>
            <c:noEndCap val="0"/>
            <c:plus>
              <c:numRef>
                <c:f>('Stage-Flow'!$H$28,'Stage-Flow'!$H$31)</c:f>
                <c:numCache>
                  <c:formatCode>General</c:formatCode>
                  <c:ptCount val="2"/>
                  <c:pt idx="0">
                    <c:v>8.8317608663278591E-2</c:v>
                  </c:pt>
                  <c:pt idx="1">
                    <c:v>8.9597867038104032E-2</c:v>
                  </c:pt>
                </c:numCache>
              </c:numRef>
            </c:plus>
            <c:minus>
              <c:numRef>
                <c:f>('Stage-Flow'!$H$28,'Stage-Flow'!$H$31)</c:f>
                <c:numCache>
                  <c:formatCode>General</c:formatCode>
                  <c:ptCount val="2"/>
                  <c:pt idx="0">
                    <c:v>8.8317608663278591E-2</c:v>
                  </c:pt>
                  <c:pt idx="1">
                    <c:v>8.9597867038104032E-2</c:v>
                  </c:pt>
                </c:numCache>
              </c:numRef>
            </c:minus>
          </c:errBars>
          <c:xVal>
            <c:numRef>
              <c:f>('Stage-Flow'!$E$28,'Stage-Flow'!$E$31)</c:f>
              <c:numCache>
                <c:formatCode>General</c:formatCode>
                <c:ptCount val="2"/>
                <c:pt idx="0">
                  <c:v>0</c:v>
                </c:pt>
                <c:pt idx="1">
                  <c:v>0</c:v>
                </c:pt>
              </c:numCache>
            </c:numRef>
          </c:xVal>
          <c:yVal>
            <c:numRef>
              <c:f>('Stage-Flow'!$D$28,'Stage-Flow'!$D$31)</c:f>
              <c:numCache>
                <c:formatCode>General</c:formatCode>
                <c:ptCount val="2"/>
                <c:pt idx="0">
                  <c:v>0</c:v>
                </c:pt>
                <c:pt idx="1">
                  <c:v>0</c:v>
                </c:pt>
              </c:numCache>
            </c:numRef>
          </c:yVal>
          <c:smooth val="0"/>
          <c:extLst>
            <c:ext xmlns:c16="http://schemas.microsoft.com/office/drawing/2014/chart" uri="{C3380CC4-5D6E-409C-BE32-E72D297353CC}">
              <c16:uniqueId val="{00000000-6E27-4A52-9F75-432D8FACB06D}"/>
            </c:ext>
          </c:extLst>
        </c:ser>
        <c:ser>
          <c:idx val="0"/>
          <c:order val="1"/>
          <c:tx>
            <c:v>Cub</c:v>
          </c:tx>
          <c:spPr>
            <a:ln w="25400" cap="rnd">
              <a:noFill/>
            </a:ln>
            <a:effectLst>
              <a:glow>
                <a:schemeClr val="accent1">
                  <a:satMod val="175000"/>
                </a:schemeClr>
              </a:glow>
            </a:effectLst>
          </c:spPr>
          <c:marker>
            <c:spPr>
              <a:solidFill>
                <a:srgbClr val="00FF00"/>
              </a:solidFill>
            </c:spPr>
          </c:marker>
          <c:trendline>
            <c:name>Cub</c:name>
            <c:spPr>
              <a:ln w="25400">
                <a:solidFill>
                  <a:srgbClr val="00FF00"/>
                </a:solidFill>
              </a:ln>
            </c:spPr>
            <c:trendlineType val="linear"/>
            <c:dispRSqr val="1"/>
            <c:dispEq val="1"/>
            <c:trendlineLbl>
              <c:layout>
                <c:manualLayout>
                  <c:x val="-9.1491649265930133E-2"/>
                  <c:y val="0.12922658903626835"/>
                </c:manualLayout>
              </c:layout>
              <c:numFmt formatCode="General" sourceLinked="0"/>
              <c:txPr>
                <a:bodyPr/>
                <a:lstStyle/>
                <a:p>
                  <a:pPr>
                    <a:defRPr sz="1200"/>
                  </a:pPr>
                  <a:endParaRPr lang="en-US"/>
                </a:p>
              </c:txPr>
            </c:trendlineLbl>
          </c:trendline>
          <c:errBars>
            <c:errDir val="x"/>
            <c:errBarType val="both"/>
            <c:errValType val="cust"/>
            <c:noEndCap val="0"/>
            <c:plus>
              <c:numRef>
                <c:f>('Stage-Flow'!$H$29:$H$30,'Stage-Flow'!$H$32)</c:f>
                <c:numCache>
                  <c:formatCode>General</c:formatCode>
                  <c:ptCount val="3"/>
                  <c:pt idx="0">
                    <c:v>1.8929694486000511E-2</c:v>
                  </c:pt>
                  <c:pt idx="1">
                    <c:v>6.4549722436789372E-2</c:v>
                  </c:pt>
                  <c:pt idx="2">
                    <c:v>3.7416573867739562E-2</c:v>
                  </c:pt>
                </c:numCache>
              </c:numRef>
            </c:plus>
            <c:minus>
              <c:numRef>
                <c:f>('Stage-Flow'!$H$29:$H$30,'Stage-Flow'!$H$32)</c:f>
                <c:numCache>
                  <c:formatCode>General</c:formatCode>
                  <c:ptCount val="3"/>
                  <c:pt idx="0">
                    <c:v>1.8929694486000511E-2</c:v>
                  </c:pt>
                  <c:pt idx="1">
                    <c:v>6.4549722436789372E-2</c:v>
                  </c:pt>
                  <c:pt idx="2">
                    <c:v>3.7416573867739562E-2</c:v>
                  </c:pt>
                </c:numCache>
              </c:numRef>
            </c:minus>
            <c:spPr>
              <a:noFill/>
              <a:ln w="9525">
                <a:solidFill>
                  <a:schemeClr val="lt1">
                    <a:lumMod val="50000"/>
                  </a:schemeClr>
                </a:solidFill>
                <a:round/>
              </a:ln>
              <a:effectLst/>
            </c:spPr>
          </c:errBars>
          <c:errBars>
            <c:errDir val="y"/>
            <c:errBarType val="both"/>
            <c:errValType val="cust"/>
            <c:noEndCap val="0"/>
            <c:plus>
              <c:numRef>
                <c:f>'Stage-Flow'!$F$28:$F$30</c:f>
                <c:numCache>
                  <c:formatCode>General</c:formatCode>
                  <c:ptCount val="3"/>
                  <c:pt idx="0">
                    <c:v>1.2760834285683185</c:v>
                  </c:pt>
                  <c:pt idx="1">
                    <c:v>2.0213978190492692</c:v>
                  </c:pt>
                  <c:pt idx="2">
                    <c:v>2.9512402336418919</c:v>
                  </c:pt>
                </c:numCache>
              </c:numRef>
            </c:plus>
            <c:minus>
              <c:numRef>
                <c:f>'Stage-Flow'!$F$28:$F$30</c:f>
                <c:numCache>
                  <c:formatCode>General</c:formatCode>
                  <c:ptCount val="3"/>
                  <c:pt idx="0">
                    <c:v>1.2760834285683185</c:v>
                  </c:pt>
                  <c:pt idx="1">
                    <c:v>2.0213978190492692</c:v>
                  </c:pt>
                  <c:pt idx="2">
                    <c:v>2.9512402336418919</c:v>
                  </c:pt>
                </c:numCache>
              </c:numRef>
            </c:minus>
            <c:spPr>
              <a:noFill/>
              <a:ln w="9525">
                <a:solidFill>
                  <a:schemeClr val="lt1">
                    <a:lumMod val="50000"/>
                  </a:schemeClr>
                </a:solidFill>
                <a:round/>
              </a:ln>
              <a:effectLst/>
            </c:spPr>
          </c:errBars>
          <c:xVal>
            <c:numRef>
              <c:f>('Stage-Flow'!$E$29:$E$30,'Stage-Flow'!$E$32)</c:f>
              <c:numCache>
                <c:formatCode>General</c:formatCode>
                <c:ptCount val="3"/>
                <c:pt idx="0">
                  <c:v>0</c:v>
                </c:pt>
                <c:pt idx="1">
                  <c:v>0</c:v>
                </c:pt>
                <c:pt idx="2">
                  <c:v>0</c:v>
                </c:pt>
              </c:numCache>
            </c:numRef>
          </c:xVal>
          <c:yVal>
            <c:numRef>
              <c:f>('Stage-Flow'!$D$29:$D$30,'Stage-Flow'!$C$32)</c:f>
              <c:numCache>
                <c:formatCode>General</c:formatCode>
                <c:ptCount val="3"/>
                <c:pt idx="0">
                  <c:v>0</c:v>
                </c:pt>
                <c:pt idx="1">
                  <c:v>0</c:v>
                </c:pt>
                <c:pt idx="2">
                  <c:v>0</c:v>
                </c:pt>
              </c:numCache>
            </c:numRef>
          </c:yVal>
          <c:smooth val="0"/>
          <c:extLst>
            <c:ext xmlns:c16="http://schemas.microsoft.com/office/drawing/2014/chart" uri="{C3380CC4-5D6E-409C-BE32-E72D297353CC}">
              <c16:uniqueId val="{00000001-6E27-4A52-9F75-432D8FACB06D}"/>
            </c:ext>
          </c:extLst>
        </c:ser>
        <c:dLbls>
          <c:showLegendKey val="0"/>
          <c:showVal val="0"/>
          <c:showCatName val="0"/>
          <c:showSerName val="0"/>
          <c:showPercent val="0"/>
          <c:showBubbleSize val="0"/>
        </c:dLbls>
        <c:axId val="484182384"/>
        <c:axId val="484182776"/>
      </c:scatterChart>
      <c:valAx>
        <c:axId val="484182384"/>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vert="horz"/>
              <a:lstStyle/>
              <a:p>
                <a:pPr>
                  <a:defRPr/>
                </a:pPr>
                <a:r>
                  <a:rPr lang="en-US" sz="1600"/>
                  <a:t>Stage (ft)</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4182776"/>
        <c:crosses val="autoZero"/>
        <c:crossBetween val="midCat"/>
      </c:valAx>
      <c:valAx>
        <c:axId val="484182776"/>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vert="horz"/>
              <a:lstStyle/>
              <a:p>
                <a:pPr>
                  <a:defRPr/>
                </a:pPr>
                <a:r>
                  <a:rPr lang="en-US" sz="1600"/>
                  <a:t>Flow (cfs)</a:t>
                </a:r>
              </a:p>
            </c:rich>
          </c:tx>
          <c:layout>
            <c:manualLayout>
              <c:xMode val="edge"/>
              <c:yMode val="edge"/>
              <c:x val="2.2546178141857606E-2"/>
              <c:y val="0.36813709159170327"/>
            </c:manualLayout>
          </c:layout>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4182384"/>
        <c:crosses val="autoZero"/>
        <c:crossBetween val="midCat"/>
      </c:valAx>
      <c:spPr>
        <a:noFill/>
        <a:ln>
          <a:noFill/>
        </a:ln>
        <a:effectLst/>
      </c:spPr>
    </c:plotArea>
    <c:legend>
      <c:legendPos val="t"/>
      <c:legendEntry>
        <c:idx val="1"/>
        <c:delete val="1"/>
      </c:legendEntry>
      <c:legendEntry>
        <c:idx val="3"/>
        <c:delete val="1"/>
      </c:legendEntry>
      <c:layout>
        <c:manualLayout>
          <c:xMode val="edge"/>
          <c:yMode val="edge"/>
          <c:x val="0.1491508298435068"/>
          <c:y val="0.11838121639322857"/>
          <c:w val="0.65753966658808449"/>
          <c:h val="5.4924313538756112E-2"/>
        </c:manualLayout>
      </c:layout>
      <c:overlay val="0"/>
      <c:txPr>
        <a:bodyPr/>
        <a:lstStyle/>
        <a:p>
          <a:pPr>
            <a:defRPr sz="1400"/>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a:t>Fig. 2</a:t>
            </a:r>
            <a:r>
              <a:rPr lang="en-US" baseline="0"/>
              <a:t> 	</a:t>
            </a:r>
            <a:r>
              <a:rPr lang="en-US"/>
              <a:t>Confluence &amp;</a:t>
            </a:r>
            <a:r>
              <a:rPr lang="en-US" baseline="0"/>
              <a:t> Morton </a:t>
            </a:r>
            <a:r>
              <a:rPr lang="en-US"/>
              <a:t>Rating</a:t>
            </a:r>
            <a:r>
              <a:rPr lang="en-US" baseline="0"/>
              <a:t> Curves</a:t>
            </a:r>
            <a:endParaRPr lang="en-US"/>
          </a:p>
        </c:rich>
      </c:tx>
      <c:layout>
        <c:manualLayout>
          <c:xMode val="edge"/>
          <c:yMode val="edge"/>
          <c:x val="7.8180951221741943E-2"/>
          <c:y val="3.5239762071057244E-2"/>
        </c:manualLayout>
      </c:layout>
      <c:overlay val="0"/>
      <c:spPr>
        <a:noFill/>
        <a:ln>
          <a:noFill/>
        </a:ln>
        <a:effectLst/>
      </c:spPr>
    </c:title>
    <c:autoTitleDeleted val="0"/>
    <c:plotArea>
      <c:layout>
        <c:manualLayout>
          <c:layoutTarget val="inner"/>
          <c:xMode val="edge"/>
          <c:yMode val="edge"/>
          <c:x val="0.11019941699096669"/>
          <c:y val="0.24062518439295558"/>
          <c:w val="0.84088176020886729"/>
          <c:h val="0.6143391862589197"/>
        </c:manualLayout>
      </c:layout>
      <c:scatterChart>
        <c:scatterStyle val="lineMarker"/>
        <c:varyColors val="0"/>
        <c:ser>
          <c:idx val="0"/>
          <c:order val="0"/>
          <c:tx>
            <c:v>Confluence</c:v>
          </c:tx>
          <c:spPr>
            <a:ln w="25400" cap="rnd">
              <a:noFill/>
            </a:ln>
            <a:effectLst>
              <a:glow>
                <a:schemeClr val="accent1">
                  <a:satMod val="175000"/>
                </a:schemeClr>
              </a:glow>
            </a:effectLst>
          </c:spPr>
          <c:marker>
            <c:spPr>
              <a:solidFill>
                <a:schemeClr val="tx2">
                  <a:lumMod val="60000"/>
                  <a:lumOff val="40000"/>
                </a:schemeClr>
              </a:solidFill>
            </c:spPr>
          </c:marker>
          <c:trendline>
            <c:name>Confluence</c:name>
            <c:spPr>
              <a:ln w="25400" cap="rnd">
                <a:solidFill>
                  <a:schemeClr val="accent1"/>
                </a:solidFill>
              </a:ln>
              <a:effectLst/>
            </c:spPr>
            <c:trendlineType val="linear"/>
            <c:dispRSqr val="1"/>
            <c:dispEq val="1"/>
            <c:trendlineLbl>
              <c:layout>
                <c:manualLayout>
                  <c:x val="-0.22163608561344447"/>
                  <c:y val="-0.18192384901145625"/>
                </c:manualLayout>
              </c:layout>
              <c:numFmt formatCode="General" sourceLinked="0"/>
              <c:spPr>
                <a:noFill/>
                <a:ln>
                  <a:noFill/>
                </a:ln>
                <a:effectLst/>
              </c:spPr>
              <c:txPr>
                <a:bodyPr rot="0" vert="horz"/>
                <a:lstStyle/>
                <a:p>
                  <a:pPr>
                    <a:defRPr sz="1200"/>
                  </a:pPr>
                  <a:endParaRPr lang="en-US"/>
                </a:p>
              </c:txPr>
            </c:trendlineLbl>
          </c:trendline>
          <c:errBars>
            <c:errDir val="x"/>
            <c:errBarType val="both"/>
            <c:errValType val="cust"/>
            <c:noEndCap val="0"/>
            <c:plus>
              <c:numRef>
                <c:f>'Stage-Flow'!$H$34:$H$38</c:f>
                <c:numCache>
                  <c:formatCode>General</c:formatCode>
                  <c:ptCount val="5"/>
                  <c:pt idx="0">
                    <c:v>6.4355781921026589E-2</c:v>
                  </c:pt>
                  <c:pt idx="1">
                    <c:v>5.6199051000291392E-2</c:v>
                  </c:pt>
                  <c:pt idx="2">
                    <c:v>2.2173557826083445E-2</c:v>
                  </c:pt>
                  <c:pt idx="3">
                    <c:v>2.1908902300206177E-2</c:v>
                  </c:pt>
                  <c:pt idx="4">
                    <c:v>2.901149197588191E-2</c:v>
                  </c:pt>
                </c:numCache>
              </c:numRef>
            </c:plus>
            <c:minus>
              <c:numRef>
                <c:f>'Stage-Flow'!$H$34:$H$38</c:f>
                <c:numCache>
                  <c:formatCode>General</c:formatCode>
                  <c:ptCount val="5"/>
                  <c:pt idx="0">
                    <c:v>6.4355781921026589E-2</c:v>
                  </c:pt>
                  <c:pt idx="1">
                    <c:v>5.6199051000291392E-2</c:v>
                  </c:pt>
                  <c:pt idx="2">
                    <c:v>2.2173557826083445E-2</c:v>
                  </c:pt>
                  <c:pt idx="3">
                    <c:v>2.1908902300206177E-2</c:v>
                  </c:pt>
                  <c:pt idx="4">
                    <c:v>2.901149197588191E-2</c:v>
                  </c:pt>
                </c:numCache>
              </c:numRef>
            </c:minus>
            <c:spPr>
              <a:noFill/>
              <a:ln w="9525">
                <a:solidFill>
                  <a:schemeClr val="lt1">
                    <a:lumMod val="50000"/>
                  </a:schemeClr>
                </a:solidFill>
                <a:round/>
              </a:ln>
              <a:effectLst/>
            </c:spPr>
          </c:errBars>
          <c:errBars>
            <c:errDir val="y"/>
            <c:errBarType val="both"/>
            <c:errValType val="cust"/>
            <c:noEndCap val="0"/>
            <c:plus>
              <c:numRef>
                <c:f>('Stage-Flow'!$G$34:$G$37,'Stage-Flow'!$F$38)</c:f>
                <c:numCache>
                  <c:formatCode>General</c:formatCode>
                  <c:ptCount val="5"/>
                  <c:pt idx="0">
                    <c:v>21.808</c:v>
                  </c:pt>
                  <c:pt idx="1">
                    <c:v>15.044</c:v>
                  </c:pt>
                  <c:pt idx="2">
                    <c:v>11.33</c:v>
                  </c:pt>
                  <c:pt idx="3">
                    <c:v>25.393999999999998</c:v>
                  </c:pt>
                  <c:pt idx="4">
                    <c:v>7.4830437180118556</c:v>
                  </c:pt>
                </c:numCache>
              </c:numRef>
            </c:plus>
            <c:minus>
              <c:numRef>
                <c:f>('Stage-Flow'!$G$34:$G$37,'Stage-Flow'!$F$38)</c:f>
                <c:numCache>
                  <c:formatCode>General</c:formatCode>
                  <c:ptCount val="5"/>
                  <c:pt idx="0">
                    <c:v>21.808</c:v>
                  </c:pt>
                  <c:pt idx="1">
                    <c:v>15.044</c:v>
                  </c:pt>
                  <c:pt idx="2">
                    <c:v>11.33</c:v>
                  </c:pt>
                  <c:pt idx="3">
                    <c:v>25.393999999999998</c:v>
                  </c:pt>
                  <c:pt idx="4">
                    <c:v>7.4830437180118556</c:v>
                  </c:pt>
                </c:numCache>
              </c:numRef>
            </c:minus>
            <c:spPr>
              <a:noFill/>
              <a:ln w="9525">
                <a:solidFill>
                  <a:schemeClr val="lt1">
                    <a:lumMod val="50000"/>
                  </a:schemeClr>
                </a:solidFill>
                <a:round/>
              </a:ln>
              <a:effectLst/>
            </c:spPr>
          </c:errBars>
          <c:xVal>
            <c:numRef>
              <c:f>'Stage-Flow'!$E$34:$E$38</c:f>
              <c:numCache>
                <c:formatCode>General</c:formatCode>
                <c:ptCount val="5"/>
                <c:pt idx="0">
                  <c:v>0</c:v>
                </c:pt>
                <c:pt idx="1">
                  <c:v>0</c:v>
                </c:pt>
                <c:pt idx="2">
                  <c:v>0</c:v>
                </c:pt>
                <c:pt idx="3">
                  <c:v>0</c:v>
                </c:pt>
                <c:pt idx="4">
                  <c:v>0</c:v>
                </c:pt>
              </c:numCache>
            </c:numRef>
          </c:xVal>
          <c:yVal>
            <c:numRef>
              <c:f>('Stage-Flow'!$D$34:$D$37,'Stage-Flow'!$C$38)</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0-8288-4B9D-A0C7-9DA2705B2044}"/>
            </c:ext>
          </c:extLst>
        </c:ser>
        <c:ser>
          <c:idx val="1"/>
          <c:order val="1"/>
          <c:tx>
            <c:v>Morton</c:v>
          </c:tx>
          <c:spPr>
            <a:ln w="28575">
              <a:noFill/>
            </a:ln>
            <a:effectLst>
              <a:glow>
                <a:schemeClr val="accent1"/>
              </a:glow>
              <a:softEdge rad="0"/>
            </a:effectLst>
          </c:spPr>
          <c:marker>
            <c:spPr>
              <a:solidFill>
                <a:srgbClr val="FF0000"/>
              </a:solidFill>
              <a:effectLst>
                <a:glow>
                  <a:schemeClr val="accent1"/>
                </a:glow>
                <a:softEdge rad="0"/>
              </a:effectLst>
            </c:spPr>
          </c:marker>
          <c:trendline>
            <c:name>Morton</c:name>
            <c:spPr>
              <a:ln w="25400">
                <a:solidFill>
                  <a:srgbClr val="FF0000"/>
                </a:solidFill>
              </a:ln>
            </c:spPr>
            <c:trendlineType val="linear"/>
            <c:dispRSqr val="1"/>
            <c:dispEq val="1"/>
            <c:trendlineLbl>
              <c:layout>
                <c:manualLayout>
                  <c:x val="0.16710770765139027"/>
                  <c:y val="-0.18586958051358698"/>
                </c:manualLayout>
              </c:layout>
              <c:numFmt formatCode="General" sourceLinked="0"/>
              <c:txPr>
                <a:bodyPr/>
                <a:lstStyle/>
                <a:p>
                  <a:pPr>
                    <a:defRPr sz="1200"/>
                  </a:pPr>
                  <a:endParaRPr lang="en-US"/>
                </a:p>
              </c:txPr>
            </c:trendlineLbl>
          </c:trendline>
          <c:errBars>
            <c:errDir val="y"/>
            <c:errBarType val="both"/>
            <c:errValType val="cust"/>
            <c:noEndCap val="0"/>
            <c:plus>
              <c:numRef>
                <c:f>('Stage-Flow'!$G$40,'Stage-Flow'!$F$41)</c:f>
                <c:numCache>
                  <c:formatCode>General</c:formatCode>
                  <c:ptCount val="2"/>
                  <c:pt idx="0">
                    <c:v>26.074000000000002</c:v>
                  </c:pt>
                  <c:pt idx="1">
                    <c:v>9.3905587905113297</c:v>
                  </c:pt>
                </c:numCache>
              </c:numRef>
            </c:plus>
            <c:minus>
              <c:numRef>
                <c:f>('Stage-Flow'!$G$40,'Stage-Flow'!$F$41)</c:f>
                <c:numCache>
                  <c:formatCode>General</c:formatCode>
                  <c:ptCount val="2"/>
                  <c:pt idx="0">
                    <c:v>26.074000000000002</c:v>
                  </c:pt>
                  <c:pt idx="1">
                    <c:v>9.3905587905113297</c:v>
                  </c:pt>
                </c:numCache>
              </c:numRef>
            </c:minus>
          </c:errBars>
          <c:errBars>
            <c:errDir val="x"/>
            <c:errBarType val="both"/>
            <c:errValType val="cust"/>
            <c:noEndCap val="0"/>
            <c:plus>
              <c:numRef>
                <c:f>'Stage-Flow'!$H$40:$H$41</c:f>
                <c:numCache>
                  <c:formatCode>General</c:formatCode>
                  <c:ptCount val="2"/>
                  <c:pt idx="0">
                    <c:v>2.1380899352993494E-2</c:v>
                  </c:pt>
                  <c:pt idx="1">
                    <c:v>3.7980258029666002E-2</c:v>
                  </c:pt>
                </c:numCache>
              </c:numRef>
            </c:plus>
            <c:minus>
              <c:numRef>
                <c:f>'Stage-Flow'!$H$40:$H$41</c:f>
                <c:numCache>
                  <c:formatCode>General</c:formatCode>
                  <c:ptCount val="2"/>
                  <c:pt idx="0">
                    <c:v>2.1380899352993494E-2</c:v>
                  </c:pt>
                  <c:pt idx="1">
                    <c:v>3.7980258029666002E-2</c:v>
                  </c:pt>
                </c:numCache>
              </c:numRef>
            </c:minus>
          </c:errBars>
          <c:xVal>
            <c:numRef>
              <c:f>'Stage-Flow'!$E$40:$E$41</c:f>
              <c:numCache>
                <c:formatCode>General</c:formatCode>
                <c:ptCount val="2"/>
                <c:pt idx="0">
                  <c:v>0</c:v>
                </c:pt>
                <c:pt idx="1">
                  <c:v>0</c:v>
                </c:pt>
              </c:numCache>
            </c:numRef>
          </c:xVal>
          <c:yVal>
            <c:numRef>
              <c:f>('Stage-Flow'!$D$40,'Stage-Flow'!$C$41)</c:f>
              <c:numCache>
                <c:formatCode>General</c:formatCode>
                <c:ptCount val="2"/>
                <c:pt idx="0">
                  <c:v>0</c:v>
                </c:pt>
                <c:pt idx="1">
                  <c:v>0</c:v>
                </c:pt>
              </c:numCache>
            </c:numRef>
          </c:yVal>
          <c:smooth val="0"/>
          <c:extLst>
            <c:ext xmlns:c16="http://schemas.microsoft.com/office/drawing/2014/chart" uri="{C3380CC4-5D6E-409C-BE32-E72D297353CC}">
              <c16:uniqueId val="{00000001-8288-4B9D-A0C7-9DA2705B2044}"/>
            </c:ext>
          </c:extLst>
        </c:ser>
        <c:dLbls>
          <c:showLegendKey val="0"/>
          <c:showVal val="0"/>
          <c:showCatName val="0"/>
          <c:showSerName val="0"/>
          <c:showPercent val="0"/>
          <c:showBubbleSize val="0"/>
        </c:dLbls>
        <c:axId val="483895448"/>
        <c:axId val="483889960"/>
      </c:scatterChart>
      <c:valAx>
        <c:axId val="483895448"/>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vert="horz"/>
              <a:lstStyle/>
              <a:p>
                <a:pPr>
                  <a:defRPr/>
                </a:pPr>
                <a:r>
                  <a:rPr lang="en-US" sz="1600"/>
                  <a:t>Stage (ft)</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89960"/>
        <c:crosses val="autoZero"/>
        <c:crossBetween val="midCat"/>
      </c:valAx>
      <c:valAx>
        <c:axId val="483889960"/>
        <c:scaling>
          <c:orientation val="minMax"/>
          <c:min val="300"/>
        </c:scaling>
        <c:delete val="0"/>
        <c:axPos val="l"/>
        <c:majorGridlines>
          <c:spPr>
            <a:ln w="9525" cap="flat" cmpd="sng" algn="ctr">
              <a:solidFill>
                <a:schemeClr val="dk1">
                  <a:lumMod val="65000"/>
                  <a:lumOff val="35000"/>
                  <a:alpha val="75000"/>
                </a:schemeClr>
              </a:solidFill>
              <a:round/>
            </a:ln>
            <a:effectLst/>
          </c:spPr>
        </c:majorGridlines>
        <c:title>
          <c:tx>
            <c:rich>
              <a:bodyPr rot="-5400000" vert="horz"/>
              <a:lstStyle/>
              <a:p>
                <a:pPr>
                  <a:defRPr/>
                </a:pPr>
                <a:r>
                  <a:rPr lang="en-US" sz="1600"/>
                  <a:t>Flow (cfs)</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95448"/>
        <c:crosses val="autoZero"/>
        <c:crossBetween val="midCat"/>
      </c:valAx>
      <c:spPr>
        <a:noFill/>
        <a:ln>
          <a:noFill/>
        </a:ln>
        <a:effectLst/>
      </c:spPr>
    </c:plotArea>
    <c:legend>
      <c:legendPos val="r"/>
      <c:legendEntry>
        <c:idx val="0"/>
        <c:delete val="1"/>
      </c:legendEntry>
      <c:legendEntry>
        <c:idx val="1"/>
        <c:delete val="1"/>
      </c:legendEntry>
      <c:layout>
        <c:manualLayout>
          <c:xMode val="edge"/>
          <c:yMode val="edge"/>
          <c:x val="0.23739748064988825"/>
          <c:y val="0.11874350844214217"/>
          <c:w val="0.51791328634571998"/>
          <c:h val="0.11705159891992328"/>
        </c:manualLayout>
      </c:layout>
      <c:overlay val="0"/>
      <c:txPr>
        <a:bodyPr/>
        <a:lstStyle/>
        <a:p>
          <a:pPr>
            <a:defRPr sz="1400"/>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US"/>
              <a:t>Fig. 5	Backwater Effect</a:t>
            </a:r>
            <a:r>
              <a:rPr lang="en-US" baseline="0"/>
              <a:t> at Cub River Site</a:t>
            </a:r>
            <a:endParaRPr lang="en-US"/>
          </a:p>
        </c:rich>
      </c:tx>
      <c:layout>
        <c:manualLayout>
          <c:xMode val="edge"/>
          <c:yMode val="edge"/>
          <c:x val="8.7981412737741502E-2"/>
          <c:y val="2.3574233453376468E-2"/>
        </c:manualLayout>
      </c:layout>
      <c:overlay val="0"/>
      <c:spPr>
        <a:noFill/>
        <a:ln>
          <a:noFill/>
        </a:ln>
        <a:effectLst/>
      </c:spPr>
    </c:title>
    <c:autoTitleDeleted val="0"/>
    <c:plotArea>
      <c:layout>
        <c:manualLayout>
          <c:layoutTarget val="inner"/>
          <c:xMode val="edge"/>
          <c:yMode val="edge"/>
          <c:x val="0.12470103676132666"/>
          <c:y val="0.21369661641132068"/>
          <c:w val="0.83045812062173696"/>
          <c:h val="0.65967211947343785"/>
        </c:manualLayout>
      </c:layout>
      <c:scatterChart>
        <c:scatterStyle val="lineMarker"/>
        <c:varyColors val="0"/>
        <c:ser>
          <c:idx val="0"/>
          <c:order val="0"/>
          <c:tx>
            <c:v>Confluence</c:v>
          </c:tx>
          <c:spPr>
            <a:ln w="25400" cap="rnd">
              <a:noFill/>
            </a:ln>
            <a:effectLst>
              <a:glow rad="139700">
                <a:schemeClr val="accent1">
                  <a:satMod val="175000"/>
                  <a:alpha val="14000"/>
                </a:schemeClr>
              </a:glow>
            </a:effectLst>
          </c:spPr>
          <c:marker>
            <c:spPr>
              <a:solidFill>
                <a:schemeClr val="accent1">
                  <a:lumMod val="75000"/>
                </a:schemeClr>
              </a:solidFill>
            </c:spPr>
          </c:marker>
          <c:trendline>
            <c:name>Confluence Flow</c:name>
            <c:spPr>
              <a:ln w="25400" cap="rnd">
                <a:solidFill>
                  <a:srgbClr val="0070C0"/>
                </a:solidFill>
              </a:ln>
              <a:effectLst/>
            </c:spPr>
            <c:trendlineType val="linear"/>
            <c:dispRSqr val="1"/>
            <c:dispEq val="1"/>
            <c:trendlineLbl>
              <c:layout>
                <c:manualLayout>
                  <c:x val="4.5823258300328372E-2"/>
                  <c:y val="-0.129717288245946"/>
                </c:manualLayout>
              </c:layout>
              <c:numFmt formatCode="General" sourceLinked="0"/>
              <c:spPr>
                <a:noFill/>
                <a:ln>
                  <a:noFill/>
                </a:ln>
                <a:effectLst/>
              </c:spPr>
              <c:txPr>
                <a:bodyPr rot="0" vert="horz"/>
                <a:lstStyle/>
                <a:p>
                  <a:pPr>
                    <a:defRPr/>
                  </a:pPr>
                  <a:endParaRPr lang="en-US"/>
                </a:p>
              </c:txPr>
            </c:trendlineLbl>
          </c:trendline>
          <c:errBars>
            <c:errDir val="x"/>
            <c:errBarType val="both"/>
            <c:errValType val="cust"/>
            <c:noEndCap val="0"/>
            <c:plus>
              <c:numRef>
                <c:f>'Stage-Flow'!$H$34:$H$36</c:f>
                <c:numCache>
                  <c:formatCode>General</c:formatCode>
                  <c:ptCount val="3"/>
                  <c:pt idx="0">
                    <c:v>6.4355781921026589E-2</c:v>
                  </c:pt>
                  <c:pt idx="1">
                    <c:v>5.6199051000291392E-2</c:v>
                  </c:pt>
                  <c:pt idx="2">
                    <c:v>2.2173557826083445E-2</c:v>
                  </c:pt>
                </c:numCache>
              </c:numRef>
            </c:plus>
            <c:minus>
              <c:numRef>
                <c:f>'Stage-Flow'!$H$34:$H$36</c:f>
                <c:numCache>
                  <c:formatCode>General</c:formatCode>
                  <c:ptCount val="3"/>
                  <c:pt idx="0">
                    <c:v>6.4355781921026589E-2</c:v>
                  </c:pt>
                  <c:pt idx="1">
                    <c:v>5.6199051000291392E-2</c:v>
                  </c:pt>
                  <c:pt idx="2">
                    <c:v>2.2173557826083445E-2</c:v>
                  </c:pt>
                </c:numCache>
              </c:numRef>
            </c:minus>
            <c:spPr>
              <a:noFill/>
              <a:ln w="9525">
                <a:solidFill>
                  <a:schemeClr val="lt1">
                    <a:lumMod val="50000"/>
                  </a:schemeClr>
                </a:solidFill>
                <a:round/>
              </a:ln>
              <a:effectLst/>
            </c:spPr>
          </c:errBars>
          <c:errBars>
            <c:errDir val="y"/>
            <c:errBarType val="both"/>
            <c:errValType val="cust"/>
            <c:noEndCap val="0"/>
            <c:plus>
              <c:numRef>
                <c:f>'Stage-Flow'!$F$34:$F$36</c:f>
                <c:numCache>
                  <c:formatCode>General</c:formatCode>
                  <c:ptCount val="3"/>
                  <c:pt idx="0">
                    <c:v>20.85580516307153</c:v>
                  </c:pt>
                  <c:pt idx="1">
                    <c:v>12.270428036543775</c:v>
                  </c:pt>
                  <c:pt idx="2">
                    <c:v>10.415672085852176</c:v>
                  </c:pt>
                </c:numCache>
              </c:numRef>
            </c:plus>
            <c:minus>
              <c:numRef>
                <c:f>'Stage-Flow'!$F$34:$F$36</c:f>
                <c:numCache>
                  <c:formatCode>General</c:formatCode>
                  <c:ptCount val="3"/>
                  <c:pt idx="0">
                    <c:v>20.85580516307153</c:v>
                  </c:pt>
                  <c:pt idx="1">
                    <c:v>12.270428036543775</c:v>
                  </c:pt>
                  <c:pt idx="2">
                    <c:v>10.415672085852176</c:v>
                  </c:pt>
                </c:numCache>
              </c:numRef>
            </c:minus>
            <c:spPr>
              <a:noFill/>
              <a:ln w="9525">
                <a:solidFill>
                  <a:schemeClr val="lt1">
                    <a:lumMod val="50000"/>
                  </a:schemeClr>
                </a:solidFill>
                <a:round/>
              </a:ln>
              <a:effectLst/>
            </c:spPr>
          </c:errBars>
          <c:xVal>
            <c:numRef>
              <c:f>'Stage-Flow'!$E$28:$E$32</c:f>
              <c:numCache>
                <c:formatCode>General</c:formatCode>
                <c:ptCount val="5"/>
                <c:pt idx="0">
                  <c:v>0</c:v>
                </c:pt>
                <c:pt idx="1">
                  <c:v>0</c:v>
                </c:pt>
                <c:pt idx="2">
                  <c:v>0</c:v>
                </c:pt>
                <c:pt idx="3">
                  <c:v>0</c:v>
                </c:pt>
                <c:pt idx="4">
                  <c:v>0</c:v>
                </c:pt>
              </c:numCache>
            </c:numRef>
          </c:xVal>
          <c:yVal>
            <c:numRef>
              <c:f>('Stage-Flow'!$D$34:$D$37,'Stage-Flow'!$C$38)</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0-7DE1-44AC-9183-E9A73B4DC236}"/>
            </c:ext>
          </c:extLst>
        </c:ser>
        <c:ser>
          <c:idx val="1"/>
          <c:order val="1"/>
          <c:tx>
            <c:v>Cub Flow</c:v>
          </c:tx>
          <c:spPr>
            <a:ln w="28575">
              <a:noFill/>
            </a:ln>
          </c:spPr>
          <c:marker>
            <c:spPr>
              <a:solidFill>
                <a:srgbClr val="00FF00"/>
              </a:solidFill>
            </c:spPr>
          </c:marker>
          <c:xVal>
            <c:numRef>
              <c:f>'Stage-Flow'!$E$28:$E$32</c:f>
              <c:numCache>
                <c:formatCode>General</c:formatCode>
                <c:ptCount val="5"/>
                <c:pt idx="0">
                  <c:v>0</c:v>
                </c:pt>
                <c:pt idx="1">
                  <c:v>0</c:v>
                </c:pt>
                <c:pt idx="2">
                  <c:v>0</c:v>
                </c:pt>
                <c:pt idx="3">
                  <c:v>0</c:v>
                </c:pt>
                <c:pt idx="4">
                  <c:v>0</c:v>
                </c:pt>
              </c:numCache>
            </c:numRef>
          </c:xVal>
          <c:yVal>
            <c:numRef>
              <c:f>('Stage-Flow'!$D$28:$D$31,'Stage-Flow'!$C$32)</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7DE1-44AC-9183-E9A73B4DC236}"/>
            </c:ext>
          </c:extLst>
        </c:ser>
        <c:dLbls>
          <c:showLegendKey val="0"/>
          <c:showVal val="0"/>
          <c:showCatName val="0"/>
          <c:showSerName val="0"/>
          <c:showPercent val="0"/>
          <c:showBubbleSize val="0"/>
        </c:dLbls>
        <c:axId val="483893096"/>
        <c:axId val="483890744"/>
      </c:scatterChart>
      <c:valAx>
        <c:axId val="483893096"/>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vert="horz"/>
              <a:lstStyle/>
              <a:p>
                <a:pPr>
                  <a:defRPr/>
                </a:pPr>
                <a:r>
                  <a:rPr lang="en-US" sz="1600"/>
                  <a:t>Cub</a:t>
                </a:r>
                <a:r>
                  <a:rPr lang="en-US" sz="1600" baseline="0"/>
                  <a:t> River Stage</a:t>
                </a:r>
                <a:r>
                  <a:rPr lang="en-US" sz="1600"/>
                  <a:t> (ft)</a:t>
                </a:r>
              </a:p>
            </c:rich>
          </c:tx>
          <c:layout>
            <c:manualLayout>
              <c:xMode val="edge"/>
              <c:yMode val="edge"/>
              <c:x val="0.41577260560168872"/>
              <c:y val="0.93150827076847953"/>
            </c:manualLayout>
          </c:layout>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90744"/>
        <c:crosses val="autoZero"/>
        <c:crossBetween val="midCat"/>
      </c:valAx>
      <c:valAx>
        <c:axId val="483890744"/>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vert="horz"/>
              <a:lstStyle/>
              <a:p>
                <a:pPr>
                  <a:defRPr/>
                </a:pPr>
                <a:r>
                  <a:rPr lang="en-US" sz="1600"/>
                  <a:t>Flow (ft^3/s)</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93096"/>
        <c:crosses val="autoZero"/>
        <c:crossBetween val="midCat"/>
      </c:valAx>
      <c:spPr>
        <a:noFill/>
        <a:ln>
          <a:noFill/>
        </a:ln>
        <a:effectLst/>
      </c:spPr>
    </c:plotArea>
    <c:legend>
      <c:legendPos val="t"/>
      <c:legendEntry>
        <c:idx val="0"/>
        <c:delete val="1"/>
      </c:legendEntry>
      <c:layout>
        <c:manualLayout>
          <c:xMode val="edge"/>
          <c:yMode val="edge"/>
          <c:x val="0.14837924515358777"/>
          <c:y val="0.12265839589818714"/>
          <c:w val="0.64024819147011536"/>
          <c:h val="5.8407342977476649E-2"/>
        </c:manualLayout>
      </c:layout>
      <c:overlay val="0"/>
      <c:spPr>
        <a:noFill/>
        <a:ln>
          <a:noFill/>
        </a:ln>
        <a:effectLst/>
      </c:spPr>
      <c:txPr>
        <a:bodyPr rot="0" vert="horz"/>
        <a:lstStyle/>
        <a:p>
          <a:pPr>
            <a:defRPr/>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'Stage-Flow'!$C$6</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3.046663238852413E-2"/>
                  <c:y val="6.5357208809298257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('Stage-Flow'!$F$7,'Stage-Flow'!$F$8,'Stage-Flow'!$F$10,'Stage-Flow'!$F$11)</c:f>
              <c:numCache>
                <c:formatCode>_(* #,##0.00_);_(* \(#,##0.00\);_(* "-"??_);_(@_)</c:formatCode>
                <c:ptCount val="4"/>
                <c:pt idx="0">
                  <c:v>1807737.8929175998</c:v>
                </c:pt>
                <c:pt idx="1">
                  <c:v>10887234.754330399</c:v>
                </c:pt>
                <c:pt idx="2">
                  <c:v>2195397.8071059827</c:v>
                </c:pt>
                <c:pt idx="3">
                  <c:v>20358274.120313998</c:v>
                </c:pt>
              </c:numCache>
            </c:numRef>
          </c:xVal>
          <c:yVal>
            <c:numRef>
              <c:f>('Stage-Flow'!$G$7,'Stage-Flow'!$G$8,'Stage-Flow'!$G$10,'Stage-Flow'!$G$11)</c:f>
              <c:numCache>
                <c:formatCode>_(* #,##0.00_);_(* \(#,##0.00\);_(* "-"??_);_(@_)</c:formatCode>
                <c:ptCount val="4"/>
                <c:pt idx="0">
                  <c:v>3.8366700000000002</c:v>
                </c:pt>
                <c:pt idx="1">
                  <c:v>4.006596</c:v>
                </c:pt>
                <c:pt idx="2">
                  <c:v>3.7901880000000006</c:v>
                </c:pt>
                <c:pt idx="3">
                  <c:v>7.2702197397084269</c:v>
                </c:pt>
              </c:numCache>
            </c:numRef>
          </c:yVal>
          <c:smooth val="0"/>
          <c:extLst>
            <c:ext xmlns:c16="http://schemas.microsoft.com/office/drawing/2014/chart" uri="{C3380CC4-5D6E-409C-BE32-E72D297353CC}">
              <c16:uniqueId val="{00000000-235E-440E-8C7B-54B14467C575}"/>
            </c:ext>
          </c:extLst>
        </c:ser>
        <c:ser>
          <c:idx val="1"/>
          <c:order val="1"/>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453493321432363E-2"/>
                  <c:y val="9.9124432321851794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'Stage-Flow'!$F$13:$F$17</c:f>
              <c:numCache>
                <c:formatCode>_(* #,##0.00_);_(* \(#,##0.00\);_(* "-"??_);_(@_)</c:formatCode>
                <c:ptCount val="5"/>
                <c:pt idx="0">
                  <c:v>57440674.212417349</c:v>
                </c:pt>
                <c:pt idx="1">
                  <c:v>33629372.000015043</c:v>
                </c:pt>
                <c:pt idx="2">
                  <c:v>42310065.916728549</c:v>
                </c:pt>
                <c:pt idx="3">
                  <c:v>62645907.138696797</c:v>
                </c:pt>
                <c:pt idx="4">
                  <c:v>28729951.338749684</c:v>
                </c:pt>
              </c:numCache>
            </c:numRef>
          </c:xVal>
          <c:yVal>
            <c:numRef>
              <c:f>'Stage-Flow'!$G$13:$G$17</c:f>
              <c:numCache>
                <c:formatCode>_(* #,##0.00_);_(* \(#,##0.00\);_(* "-"??_);_(@_)</c:formatCode>
                <c:ptCount val="5"/>
                <c:pt idx="0">
                  <c:v>3.9753540000000003</c:v>
                </c:pt>
                <c:pt idx="1">
                  <c:v>3.6644579999999998</c:v>
                </c:pt>
                <c:pt idx="2">
                  <c:v>3.8320979999999998</c:v>
                </c:pt>
                <c:pt idx="3">
                  <c:v>4.1013888000000005</c:v>
                </c:pt>
                <c:pt idx="4">
                  <c:v>3.6126420000000001</c:v>
                </c:pt>
              </c:numCache>
            </c:numRef>
          </c:yVal>
          <c:smooth val="0"/>
          <c:extLst>
            <c:ext xmlns:c16="http://schemas.microsoft.com/office/drawing/2014/chart" uri="{C3380CC4-5D6E-409C-BE32-E72D297353CC}">
              <c16:uniqueId val="{00000001-235E-440E-8C7B-54B14467C575}"/>
            </c:ext>
          </c:extLst>
        </c:ser>
        <c:ser>
          <c:idx val="2"/>
          <c:order val="2"/>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1086097884170002E-2"/>
                  <c:y val="-2.801224034193157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'Stage-Flow'!$F$20:$F$21</c:f>
              <c:numCache>
                <c:formatCode>_(* #,##0.00_);_(* \(#,##0.00\);_(* "-"??_);_(@_)</c:formatCode>
                <c:ptCount val="2"/>
                <c:pt idx="0">
                  <c:v>63641760.276629739</c:v>
                </c:pt>
                <c:pt idx="1">
                  <c:v>24027969.371364381</c:v>
                </c:pt>
              </c:numCache>
            </c:numRef>
          </c:xVal>
          <c:yVal>
            <c:numRef>
              <c:f>'Stage-Flow'!$G$20:$G$21</c:f>
              <c:numCache>
                <c:formatCode>_(* #,##0.00_);_(* \(#,##0.00\);_(* "-"??_);_(@_)</c:formatCode>
                <c:ptCount val="2"/>
                <c:pt idx="0">
                  <c:v>4.5399960000000004</c:v>
                </c:pt>
                <c:pt idx="1">
                  <c:v>4.0663368000000002</c:v>
                </c:pt>
              </c:numCache>
            </c:numRef>
          </c:yVal>
          <c:smooth val="0"/>
          <c:extLst>
            <c:ext xmlns:c16="http://schemas.microsoft.com/office/drawing/2014/chart" uri="{C3380CC4-5D6E-409C-BE32-E72D297353CC}">
              <c16:uniqueId val="{00000002-235E-440E-8C7B-54B14467C575}"/>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('Stage-Flow'!$F$6,'Stage-Flow'!$F$9)</c:f>
              <c:numCache>
                <c:formatCode>_(* #,##0.00_);_(* \(#,##0.00\);_(* "-"??_);_(@_)</c:formatCode>
                <c:ptCount val="2"/>
                <c:pt idx="0">
                  <c:v>360601.85971549997</c:v>
                </c:pt>
                <c:pt idx="1">
                  <c:v>225185.34306239997</c:v>
                </c:pt>
              </c:numCache>
            </c:numRef>
          </c:xVal>
          <c:yVal>
            <c:numRef>
              <c:f>('Stage-Flow'!$G$7,'Stage-Flow'!$G$9)</c:f>
              <c:numCache>
                <c:formatCode>_(* #,##0.00_);_(* \(#,##0.00\);_(* "-"??_);_(@_)</c:formatCode>
                <c:ptCount val="2"/>
                <c:pt idx="0">
                  <c:v>3.8366700000000002</c:v>
                </c:pt>
                <c:pt idx="1">
                  <c:v>4.265506666666667</c:v>
                </c:pt>
              </c:numCache>
            </c:numRef>
          </c:yVal>
          <c:smooth val="0"/>
          <c:extLst>
            <c:ext xmlns:c16="http://schemas.microsoft.com/office/drawing/2014/chart" uri="{C3380CC4-5D6E-409C-BE32-E72D297353CC}">
              <c16:uniqueId val="{00000003-235E-440E-8C7B-54B14467C575}"/>
            </c:ext>
          </c:extLst>
        </c:ser>
        <c:dLbls>
          <c:showLegendKey val="0"/>
          <c:showVal val="0"/>
          <c:showCatName val="0"/>
          <c:showSerName val="0"/>
          <c:showPercent val="0"/>
          <c:showBubbleSize val="0"/>
        </c:dLbls>
        <c:axId val="483891136"/>
        <c:axId val="483891920"/>
      </c:scatterChart>
      <c:valAx>
        <c:axId val="483891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920"/>
        <c:crosses val="autoZero"/>
        <c:crossBetween val="midCat"/>
      </c:valAx>
      <c:valAx>
        <c:axId val="48389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136"/>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'Stage-Flow'!$C$6</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0643996881160545E-2"/>
                  <c:y val="-6.288489521599745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'Stage-Flow'!$F$6:$F$11</c:f>
              <c:numCache>
                <c:formatCode>_(* #,##0.00_);_(* \(#,##0.00\);_(* "-"??_);_(@_)</c:formatCode>
                <c:ptCount val="6"/>
                <c:pt idx="0">
                  <c:v>360601.85971549997</c:v>
                </c:pt>
                <c:pt idx="1">
                  <c:v>1807737.8929175998</c:v>
                </c:pt>
                <c:pt idx="2">
                  <c:v>10887234.754330399</c:v>
                </c:pt>
                <c:pt idx="3">
                  <c:v>225185.34306239997</c:v>
                </c:pt>
                <c:pt idx="4">
                  <c:v>2195397.8071059827</c:v>
                </c:pt>
                <c:pt idx="5">
                  <c:v>20358274.120313998</c:v>
                </c:pt>
              </c:numCache>
            </c:numRef>
          </c:xVal>
          <c:yVal>
            <c:numRef>
              <c:f>'Stage-Flow'!$H$6:$H$11</c:f>
              <c:numCache>
                <c:formatCode>_(* #,##0.00_);_(* \(#,##0.00\);_(* "-"??_);_(@_)</c:formatCode>
                <c:ptCount val="6"/>
                <c:pt idx="0">
                  <c:v>13.444728000000001</c:v>
                </c:pt>
                <c:pt idx="1">
                  <c:v>12.3444</c:v>
                </c:pt>
                <c:pt idx="2">
                  <c:v>14.353032000000002</c:v>
                </c:pt>
                <c:pt idx="3">
                  <c:v>14.426184000000001</c:v>
                </c:pt>
                <c:pt idx="4">
                  <c:v>11.131296000000001</c:v>
                </c:pt>
                <c:pt idx="5">
                  <c:v>17.907</c:v>
                </c:pt>
              </c:numCache>
            </c:numRef>
          </c:yVal>
          <c:smooth val="0"/>
          <c:extLst>
            <c:ext xmlns:c16="http://schemas.microsoft.com/office/drawing/2014/chart" uri="{C3380CC4-5D6E-409C-BE32-E72D297353CC}">
              <c16:uniqueId val="{00000000-9AB0-44B2-AE67-B304782FB0C2}"/>
            </c:ext>
          </c:extLst>
        </c:ser>
        <c:ser>
          <c:idx val="1"/>
          <c:order val="1"/>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1"/>
            <c:trendlineLbl>
              <c:layout>
                <c:manualLayout>
                  <c:x val="-6.3363330877560645E-2"/>
                  <c:y val="0.393137752443198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'Stage-Flow'!$F$13:$F$18</c:f>
              <c:numCache>
                <c:formatCode>_(* #,##0.00_);_(* \(#,##0.00\);_(* "-"??_);_(@_)</c:formatCode>
                <c:ptCount val="6"/>
                <c:pt idx="0">
                  <c:v>57440674.212417349</c:v>
                </c:pt>
                <c:pt idx="1">
                  <c:v>33629372.000015043</c:v>
                </c:pt>
                <c:pt idx="2">
                  <c:v>42310065.916728549</c:v>
                </c:pt>
                <c:pt idx="3">
                  <c:v>62645907.138696797</c:v>
                </c:pt>
                <c:pt idx="4">
                  <c:v>28729951.338749684</c:v>
                </c:pt>
                <c:pt idx="5">
                  <c:v>71800167.916920006</c:v>
                </c:pt>
              </c:numCache>
            </c:numRef>
          </c:xVal>
          <c:yVal>
            <c:numRef>
              <c:f>'Stage-Flow'!$H$13:$H$18</c:f>
              <c:numCache>
                <c:formatCode>_(* #,##0.00_);_(* \(#,##0.00\);_(* "-"??_);_(@_)</c:formatCode>
                <c:ptCount val="6"/>
                <c:pt idx="0">
                  <c:v>44.378880000000002</c:v>
                </c:pt>
                <c:pt idx="1">
                  <c:v>32.125920000000001</c:v>
                </c:pt>
                <c:pt idx="2">
                  <c:v>35.326320000000003</c:v>
                </c:pt>
                <c:pt idx="3">
                  <c:v>35.000184000000004</c:v>
                </c:pt>
                <c:pt idx="4">
                  <c:v>42.153840000000002</c:v>
                </c:pt>
                <c:pt idx="5">
                  <c:v>66.226944000000003</c:v>
                </c:pt>
              </c:numCache>
            </c:numRef>
          </c:yVal>
          <c:smooth val="0"/>
          <c:extLst>
            <c:ext xmlns:c16="http://schemas.microsoft.com/office/drawing/2014/chart" uri="{C3380CC4-5D6E-409C-BE32-E72D297353CC}">
              <c16:uniqueId val="{00000001-9AB0-44B2-AE67-B304782FB0C2}"/>
            </c:ext>
          </c:extLst>
        </c:ser>
        <c:ser>
          <c:idx val="2"/>
          <c:order val="2"/>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2"/>
            <c:dispRSqr val="1"/>
            <c:dispEq val="1"/>
            <c:trendlineLbl>
              <c:layout>
                <c:manualLayout>
                  <c:x val="-5.2636520652787851E-2"/>
                  <c:y val="-0.3191334311941154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'Stage-Flow'!$F$20:$F$22</c:f>
              <c:numCache>
                <c:formatCode>_(* #,##0.00_);_(* \(#,##0.00\);_(* "-"??_);_(@_)</c:formatCode>
                <c:ptCount val="3"/>
                <c:pt idx="0">
                  <c:v>63641760.276629739</c:v>
                </c:pt>
                <c:pt idx="1">
                  <c:v>24027969.371364381</c:v>
                </c:pt>
                <c:pt idx="2">
                  <c:v>51648909.422834001</c:v>
                </c:pt>
              </c:numCache>
            </c:numRef>
          </c:xVal>
          <c:yVal>
            <c:numRef>
              <c:f>'Stage-Flow'!$H$20:$H$22</c:f>
              <c:numCache>
                <c:formatCode>_(* #,##0.00_);_(* \(#,##0.00\);_(* "-"??_);_(@_)</c:formatCode>
                <c:ptCount val="3"/>
                <c:pt idx="0">
                  <c:v>36.950904000000001</c:v>
                </c:pt>
                <c:pt idx="1">
                  <c:v>34.521648000000006</c:v>
                </c:pt>
                <c:pt idx="2">
                  <c:v>63.154559999999996</c:v>
                </c:pt>
              </c:numCache>
            </c:numRef>
          </c:yVal>
          <c:smooth val="0"/>
          <c:extLst>
            <c:ext xmlns:c16="http://schemas.microsoft.com/office/drawing/2014/chart" uri="{C3380CC4-5D6E-409C-BE32-E72D297353CC}">
              <c16:uniqueId val="{00000002-9AB0-44B2-AE67-B304782FB0C2}"/>
            </c:ext>
          </c:extLst>
        </c:ser>
        <c:dLbls>
          <c:showLegendKey val="0"/>
          <c:showVal val="0"/>
          <c:showCatName val="0"/>
          <c:showSerName val="0"/>
          <c:showPercent val="0"/>
          <c:showBubbleSize val="0"/>
        </c:dLbls>
        <c:axId val="483892312"/>
        <c:axId val="483893488"/>
      </c:scatterChart>
      <c:valAx>
        <c:axId val="483892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(Ha-m/month)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3488"/>
        <c:crosses val="autoZero"/>
        <c:crossBetween val="midCat"/>
      </c:valAx>
      <c:valAx>
        <c:axId val="48389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231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'Stage-Flow'!$C$6</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8.5770910581509194E-2"/>
                  <c:y val="1.703708624577672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('Stage-Flow'!$J$7,'Stage-Flow'!$J$8,'Stage-Flow'!$J$10,'Stage-Flow'!$J$11)</c:f>
              <c:numCache>
                <c:formatCode>_(* #,##0.00_);_(* \(#,##0.00\);_(* "-"??_);_(@_)</c:formatCode>
                <c:ptCount val="4"/>
                <c:pt idx="0">
                  <c:v>12.5875</c:v>
                </c:pt>
                <c:pt idx="1">
                  <c:v>13.145</c:v>
                </c:pt>
                <c:pt idx="2">
                  <c:v>12.435</c:v>
                </c:pt>
                <c:pt idx="3">
                  <c:v>23.852426967547331</c:v>
                </c:pt>
              </c:numCache>
            </c:numRef>
          </c:xVal>
          <c:yVal>
            <c:numRef>
              <c:f>('Stage-Flow'!$K$7,'Stage-Flow'!$K$8,'Stage-Flow'!$K$10,'Stage-Flow'!$K$11)</c:f>
              <c:numCache>
                <c:formatCode>_(* #,##0.00_);_(* \(#,##0.00\);_(* "-"??_);_(@_)</c:formatCode>
                <c:ptCount val="4"/>
                <c:pt idx="0">
                  <c:v>24.276</c:v>
                </c:pt>
                <c:pt idx="1">
                  <c:v>146.20399999999998</c:v>
                </c:pt>
                <c:pt idx="2">
                  <c:v>29.481860934656055</c:v>
                </c:pt>
                <c:pt idx="3">
                  <c:v>273.39</c:v>
                </c:pt>
              </c:numCache>
            </c:numRef>
          </c:yVal>
          <c:smooth val="0"/>
          <c:extLst>
            <c:ext xmlns:c16="http://schemas.microsoft.com/office/drawing/2014/chart" uri="{C3380CC4-5D6E-409C-BE32-E72D297353CC}">
              <c16:uniqueId val="{00000000-DE83-41AB-A6A8-AEE6DB9F9DB0}"/>
            </c:ext>
          </c:extLst>
        </c:ser>
        <c:ser>
          <c:idx val="1"/>
          <c:order val="1"/>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3749380703913558"/>
                  <c:y val="9.466040000487023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'Stage-Flow'!$J$13:$J$18</c:f>
              <c:numCache>
                <c:formatCode>_(* #,##0.00_);_(* \(#,##0.00\);_(* "-"??_);_(@_)</c:formatCode>
                <c:ptCount val="6"/>
                <c:pt idx="0">
                  <c:v>13.0425</c:v>
                </c:pt>
                <c:pt idx="1">
                  <c:v>12.022499999999999</c:v>
                </c:pt>
                <c:pt idx="2">
                  <c:v>12.572499999999998</c:v>
                </c:pt>
                <c:pt idx="3">
                  <c:v>13.456</c:v>
                </c:pt>
                <c:pt idx="4">
                  <c:v>11.852499999999999</c:v>
                </c:pt>
              </c:numCache>
            </c:numRef>
          </c:xVal>
          <c:yVal>
            <c:numRef>
              <c:f>'Stage-Flow'!$K$13:$K$18</c:f>
              <c:numCache>
                <c:formatCode>_(* #,##0.00_);_(* \(#,##0.00\);_(* "-"??_);_(@_)</c:formatCode>
                <c:ptCount val="6"/>
                <c:pt idx="0">
                  <c:v>771.36725000000001</c:v>
                </c:pt>
                <c:pt idx="1">
                  <c:v>451.60674999999998</c:v>
                </c:pt>
                <c:pt idx="2">
                  <c:v>568.17925000000002</c:v>
                </c:pt>
                <c:pt idx="3">
                  <c:v>841.26800000000003</c:v>
                </c:pt>
                <c:pt idx="4">
                  <c:v>385.8127339322628</c:v>
                </c:pt>
                <c:pt idx="5">
                  <c:v>964.2</c:v>
                </c:pt>
              </c:numCache>
            </c:numRef>
          </c:yVal>
          <c:smooth val="0"/>
          <c:extLst>
            <c:ext xmlns:c16="http://schemas.microsoft.com/office/drawing/2014/chart" uri="{C3380CC4-5D6E-409C-BE32-E72D297353CC}">
              <c16:uniqueId val="{00000001-DE83-41AB-A6A8-AEE6DB9F9DB0}"/>
            </c:ext>
          </c:extLst>
        </c:ser>
        <c:ser>
          <c:idx val="2"/>
          <c:order val="2"/>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8.1216995450631282E-2"/>
                  <c:y val="7.029509603026214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3">
                          <a:lumMod val="75000"/>
                        </a:schemeClr>
                      </a:solidFill>
                      <a:latin typeface="+mn-lt"/>
                      <a:ea typeface="+mn-ea"/>
                      <a:cs typeface="+mn-cs"/>
                    </a:defRPr>
                  </a:pPr>
                  <a:endParaRPr lang="en-US"/>
                </a:p>
              </c:txPr>
            </c:trendlineLbl>
          </c:trendline>
          <c:xVal>
            <c:numRef>
              <c:f>'Stage-Flow'!$J$20:$J$22</c:f>
              <c:numCache>
                <c:formatCode>_(* #,##0.00_);_(* \(#,##0.00\);_(* "-"??_);_(@_)</c:formatCode>
                <c:ptCount val="3"/>
                <c:pt idx="0">
                  <c:v>14.895</c:v>
                </c:pt>
                <c:pt idx="1">
                  <c:v>13.340999999999999</c:v>
                </c:pt>
              </c:numCache>
            </c:numRef>
          </c:xVal>
          <c:yVal>
            <c:numRef>
              <c:f>'Stage-Flow'!$K$20:$K$22</c:f>
              <c:numCache>
                <c:formatCode>_(* #,##0.00_);_(* \(#,##0.00\);_(* "-"??_);_(@_)</c:formatCode>
                <c:ptCount val="3"/>
                <c:pt idx="0">
                  <c:v>854.6412499999999</c:v>
                </c:pt>
                <c:pt idx="1">
                  <c:v>322.6701098342412</c:v>
                </c:pt>
                <c:pt idx="2">
                  <c:v>693.59</c:v>
                </c:pt>
              </c:numCache>
            </c:numRef>
          </c:yVal>
          <c:smooth val="0"/>
          <c:extLst>
            <c:ext xmlns:c16="http://schemas.microsoft.com/office/drawing/2014/chart" uri="{C3380CC4-5D6E-409C-BE32-E72D297353CC}">
              <c16:uniqueId val="{00000002-DE83-41AB-A6A8-AEE6DB9F9DB0}"/>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('Stage-Flow'!$J$6,'Stage-Flow'!$J$9)</c:f>
              <c:numCache>
                <c:formatCode>_(* #,##0.00_);_(* \(#,##0.00\);_(* "-"??_);_(@_)</c:formatCode>
                <c:ptCount val="2"/>
                <c:pt idx="0">
                  <c:v>13.65</c:v>
                </c:pt>
                <c:pt idx="1">
                  <c:v>13.994444444444444</c:v>
                </c:pt>
              </c:numCache>
            </c:numRef>
          </c:xVal>
          <c:yVal>
            <c:numRef>
              <c:f>('Stage-Flow'!$K$6,'Stage-Flow'!$K$9)</c:f>
              <c:numCache>
                <c:formatCode>_(* #,##0.00_);_(* \(#,##0.00\);_(* "-"??_);_(@_)</c:formatCode>
                <c:ptCount val="2"/>
                <c:pt idx="0">
                  <c:v>4.8425000000000002</c:v>
                </c:pt>
                <c:pt idx="1">
                  <c:v>3.024</c:v>
                </c:pt>
              </c:numCache>
            </c:numRef>
          </c:yVal>
          <c:smooth val="0"/>
          <c:extLst>
            <c:ext xmlns:c16="http://schemas.microsoft.com/office/drawing/2014/chart" uri="{C3380CC4-5D6E-409C-BE32-E72D297353CC}">
              <c16:uniqueId val="{00000003-DE83-41AB-A6A8-AEE6DB9F9DB0}"/>
            </c:ext>
          </c:extLst>
        </c:ser>
        <c:dLbls>
          <c:showLegendKey val="0"/>
          <c:showVal val="0"/>
          <c:showCatName val="0"/>
          <c:showSerName val="0"/>
          <c:showPercent val="0"/>
          <c:showBubbleSize val="0"/>
        </c:dLbls>
        <c:axId val="483888000"/>
        <c:axId val="483894272"/>
      </c:scatterChart>
      <c:valAx>
        <c:axId val="483888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sz="1800" b="0" i="0" baseline="0">
                    <a:effectLst/>
                  </a:rPr>
                  <a:t>Stage (ft)</a:t>
                </a:r>
                <a:endParaRPr lang="en-US">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272"/>
        <c:crosses val="autoZero"/>
        <c:crossBetween val="midCat"/>
      </c:valAx>
      <c:valAx>
        <c:axId val="48389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(cfs)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000"/>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elevation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EvaporationCurve!$D$1</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8.7758092738407702E-3"/>
                  <c:y val="0.360168416447944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EvaporationCurve!$D$2:$D$19</c:f>
              <c:numCache>
                <c:formatCode>General</c:formatCode>
                <c:ptCount val="18"/>
                <c:pt idx="0">
                  <c:v>0</c:v>
                </c:pt>
                <c:pt idx="1">
                  <c:v>317907.2183832</c:v>
                </c:pt>
                <c:pt idx="2">
                  <c:v>1280119.8306280202</c:v>
                </c:pt>
                <c:pt idx="3">
                  <c:v>3005982.8322113124</c:v>
                </c:pt>
                <c:pt idx="4">
                  <c:v>5513987.45011908</c:v>
                </c:pt>
                <c:pt idx="5">
                  <c:v>9123525.2312620953</c:v>
                </c:pt>
                <c:pt idx="6">
                  <c:v>13648189.212369818</c:v>
                </c:pt>
                <c:pt idx="7">
                  <c:v>18911657.379674286</c:v>
                </c:pt>
                <c:pt idx="8">
                  <c:v>24779678.097500391</c:v>
                </c:pt>
                <c:pt idx="9">
                  <c:v>21279525.40666645</c:v>
                </c:pt>
                <c:pt idx="10">
                  <c:v>34438693.810082346</c:v>
                </c:pt>
                <c:pt idx="11">
                  <c:v>34841131.843710184</c:v>
                </c:pt>
                <c:pt idx="12">
                  <c:v>49231081.59400405</c:v>
                </c:pt>
                <c:pt idx="13">
                  <c:v>51112878.514567435</c:v>
                </c:pt>
                <c:pt idx="14">
                  <c:v>66982020.882493287</c:v>
                </c:pt>
                <c:pt idx="15">
                  <c:v>70589713.042970955</c:v>
                </c:pt>
                <c:pt idx="16">
                  <c:v>88431282.466902494</c:v>
                </c:pt>
                <c:pt idx="17">
                  <c:v>93764542.143075317</c:v>
                </c:pt>
              </c:numCache>
            </c:numRef>
          </c:xVal>
          <c:yVal>
            <c:numRef>
              <c:f>EvaporationCurve!$C$2:$C$19</c:f>
              <c:numCache>
                <c:formatCode>General</c:formatCode>
                <c:ptCount val="18"/>
                <c:pt idx="0">
                  <c:v>1399.0320000000002</c:v>
                </c:pt>
                <c:pt idx="1">
                  <c:v>1402.0800000000002</c:v>
                </c:pt>
                <c:pt idx="2">
                  <c:v>1405.1280000000002</c:v>
                </c:pt>
                <c:pt idx="3">
                  <c:v>1408.1760000000002</c:v>
                </c:pt>
                <c:pt idx="4">
                  <c:v>1411.2240000000002</c:v>
                </c:pt>
                <c:pt idx="5">
                  <c:v>1414.2720000000002</c:v>
                </c:pt>
                <c:pt idx="6">
                  <c:v>1417.3200000000002</c:v>
                </c:pt>
                <c:pt idx="7">
                  <c:v>1420.3680000000002</c:v>
                </c:pt>
                <c:pt idx="8">
                  <c:v>1423.4160000000002</c:v>
                </c:pt>
                <c:pt idx="9">
                  <c:v>1424.0256000000002</c:v>
                </c:pt>
                <c:pt idx="10">
                  <c:v>1426.4640000000002</c:v>
                </c:pt>
                <c:pt idx="11">
                  <c:v>1429.5120000000002</c:v>
                </c:pt>
                <c:pt idx="12">
                  <c:v>1432.5600000000002</c:v>
                </c:pt>
                <c:pt idx="13">
                  <c:v>1435.6080000000002</c:v>
                </c:pt>
                <c:pt idx="14">
                  <c:v>1438.6560000000002</c:v>
                </c:pt>
                <c:pt idx="15">
                  <c:v>1441.7040000000002</c:v>
                </c:pt>
                <c:pt idx="16">
                  <c:v>1444.7520000000002</c:v>
                </c:pt>
                <c:pt idx="17">
                  <c:v>1447.8000000000002</c:v>
                </c:pt>
              </c:numCache>
            </c:numRef>
          </c:yVal>
          <c:smooth val="0"/>
          <c:extLst>
            <c:ext xmlns:c16="http://schemas.microsoft.com/office/drawing/2014/chart" uri="{C3380CC4-5D6E-409C-BE32-E72D297353CC}">
              <c16:uniqueId val="{00000000-4DBC-4AB7-8B54-011365F7AB90}"/>
            </c:ext>
          </c:extLst>
        </c:ser>
        <c:dLbls>
          <c:showLegendKey val="0"/>
          <c:showVal val="0"/>
          <c:showCatName val="0"/>
          <c:showSerName val="0"/>
          <c:showPercent val="0"/>
          <c:showBubbleSize val="0"/>
        </c:dLbls>
        <c:axId val="482038296"/>
        <c:axId val="482035552"/>
      </c:scatterChart>
      <c:valAx>
        <c:axId val="482038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5552"/>
        <c:crosses val="autoZero"/>
        <c:crossBetween val="midCat"/>
      </c:valAx>
      <c:valAx>
        <c:axId val="482035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Elevation (m)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8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453493321432363E-2"/>
                  <c:y val="9.9124432321851794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'Stage-Flow'!$N$13:$N$17</c:f>
              <c:numCache>
                <c:formatCode>_(* #,##0.00_);_(* \(#,##0.00\);_(* "-"??_);_(@_)</c:formatCode>
                <c:ptCount val="5"/>
                <c:pt idx="0">
                  <c:v>57.440674212417349</c:v>
                </c:pt>
                <c:pt idx="1">
                  <c:v>33.629372000015046</c:v>
                </c:pt>
                <c:pt idx="2">
                  <c:v>42.310065916728547</c:v>
                </c:pt>
                <c:pt idx="3">
                  <c:v>62.645907138696799</c:v>
                </c:pt>
                <c:pt idx="4">
                  <c:v>28.729951338749686</c:v>
                </c:pt>
              </c:numCache>
            </c:numRef>
          </c:xVal>
          <c:yVal>
            <c:numRef>
              <c:f>'Stage-Flow'!$G$13:$G$17</c:f>
              <c:numCache>
                <c:formatCode>_(* #,##0.00_);_(* \(#,##0.00\);_(* "-"??_);_(@_)</c:formatCode>
                <c:ptCount val="5"/>
                <c:pt idx="0">
                  <c:v>3.9753540000000003</c:v>
                </c:pt>
                <c:pt idx="1">
                  <c:v>3.6644579999999998</c:v>
                </c:pt>
                <c:pt idx="2">
                  <c:v>3.8320979999999998</c:v>
                </c:pt>
                <c:pt idx="3">
                  <c:v>4.1013888000000005</c:v>
                </c:pt>
                <c:pt idx="4">
                  <c:v>3.6126420000000001</c:v>
                </c:pt>
              </c:numCache>
            </c:numRef>
          </c:yVal>
          <c:smooth val="0"/>
          <c:extLst>
            <c:ext xmlns:c16="http://schemas.microsoft.com/office/drawing/2014/chart" uri="{C3380CC4-5D6E-409C-BE32-E72D297353CC}">
              <c16:uniqueId val="{00000000-C1F0-49C4-AAD9-A57BB03C7A81}"/>
            </c:ext>
          </c:extLst>
        </c:ser>
        <c:ser>
          <c:idx val="2"/>
          <c:order val="1"/>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1086097884170002E-2"/>
                  <c:y val="-2.801224034193157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'Stage-Flow'!$N$20:$N$21</c:f>
              <c:numCache>
                <c:formatCode>_(* #,##0.00_);_(* \(#,##0.00\);_(* "-"??_);_(@_)</c:formatCode>
                <c:ptCount val="2"/>
                <c:pt idx="0">
                  <c:v>63.641760276629739</c:v>
                </c:pt>
                <c:pt idx="1">
                  <c:v>24.027969371364382</c:v>
                </c:pt>
              </c:numCache>
            </c:numRef>
          </c:xVal>
          <c:yVal>
            <c:numRef>
              <c:f>'Stage-Flow'!$G$20:$G$21</c:f>
              <c:numCache>
                <c:formatCode>_(* #,##0.00_);_(* \(#,##0.00\);_(* "-"??_);_(@_)</c:formatCode>
                <c:ptCount val="2"/>
                <c:pt idx="0">
                  <c:v>4.5399960000000004</c:v>
                </c:pt>
                <c:pt idx="1">
                  <c:v>4.0663368000000002</c:v>
                </c:pt>
              </c:numCache>
            </c:numRef>
          </c:yVal>
          <c:smooth val="0"/>
          <c:extLst>
            <c:ext xmlns:c16="http://schemas.microsoft.com/office/drawing/2014/chart" uri="{C3380CC4-5D6E-409C-BE32-E72D297353CC}">
              <c16:uniqueId val="{00000001-C1F0-49C4-AAD9-A57BB03C7A81}"/>
            </c:ext>
          </c:extLst>
        </c:ser>
        <c:ser>
          <c:idx val="0"/>
          <c:order val="2"/>
          <c:tx>
            <c:strRef>
              <c:f>'Stage-Flow'!$C$6:$C$11</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('Stage-Flow'!$N$8,'Stage-Flow'!$N$10,'Stage-Flow'!$N$11)</c:f>
              <c:numCache>
                <c:formatCode>_(* #,##0.00_);_(* \(#,##0.00\);_(* "-"??_);_(@_)</c:formatCode>
                <c:ptCount val="3"/>
                <c:pt idx="0">
                  <c:v>10.887234754330398</c:v>
                </c:pt>
                <c:pt idx="1">
                  <c:v>2.1953978071059828</c:v>
                </c:pt>
                <c:pt idx="2">
                  <c:v>20.358274120313997</c:v>
                </c:pt>
              </c:numCache>
            </c:numRef>
          </c:xVal>
          <c:yVal>
            <c:numRef>
              <c:f>('Stage-Flow'!$G$8,'Stage-Flow'!$G$10,'Stage-Flow'!$G$11)</c:f>
              <c:numCache>
                <c:formatCode>_(* #,##0.00_);_(* \(#,##0.00\);_(* "-"??_);_(@_)</c:formatCode>
                <c:ptCount val="3"/>
                <c:pt idx="0">
                  <c:v>4.006596</c:v>
                </c:pt>
                <c:pt idx="1">
                  <c:v>3.7901880000000006</c:v>
                </c:pt>
                <c:pt idx="2">
                  <c:v>7.2702197397084269</c:v>
                </c:pt>
              </c:numCache>
            </c:numRef>
          </c:yVal>
          <c:smooth val="0"/>
          <c:extLst>
            <c:ext xmlns:c16="http://schemas.microsoft.com/office/drawing/2014/chart" uri="{C3380CC4-5D6E-409C-BE32-E72D297353CC}">
              <c16:uniqueId val="{00000002-C1F0-49C4-AAD9-A57BB03C7A81}"/>
            </c:ext>
          </c:extLst>
        </c:ser>
        <c:dLbls>
          <c:showLegendKey val="0"/>
          <c:showVal val="0"/>
          <c:showCatName val="0"/>
          <c:showSerName val="0"/>
          <c:showPercent val="0"/>
          <c:showBubbleSize val="0"/>
        </c:dLbls>
        <c:axId val="483889568"/>
        <c:axId val="483894664"/>
      </c:scatterChart>
      <c:valAx>
        <c:axId val="483889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664"/>
        <c:crosses val="autoZero"/>
        <c:crossBetween val="midCat"/>
      </c:valAx>
      <c:valAx>
        <c:axId val="48389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568"/>
        <c:crosses val="autoZero"/>
        <c:crossBetween val="midCat"/>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1"/>
            <c:dispEq val="1"/>
            <c:trendlineLbl>
              <c:layout>
                <c:manualLayout>
                  <c:x val="-6.3363330877560645E-2"/>
                  <c:y val="0.393137752443198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'Stage-Flow'!$N$13:$N$18</c:f>
              <c:numCache>
                <c:formatCode>_(* #,##0.00_);_(* \(#,##0.00\);_(* "-"??_);_(@_)</c:formatCode>
                <c:ptCount val="6"/>
                <c:pt idx="0">
                  <c:v>57.440674212417349</c:v>
                </c:pt>
                <c:pt idx="1">
                  <c:v>33.629372000015046</c:v>
                </c:pt>
                <c:pt idx="2">
                  <c:v>42.310065916728547</c:v>
                </c:pt>
                <c:pt idx="3">
                  <c:v>62.645907138696799</c:v>
                </c:pt>
                <c:pt idx="4">
                  <c:v>28.729951338749686</c:v>
                </c:pt>
                <c:pt idx="5">
                  <c:v>71.800167916920003</c:v>
                </c:pt>
              </c:numCache>
            </c:numRef>
          </c:xVal>
          <c:yVal>
            <c:numRef>
              <c:f>'Stage-Flow'!$H$13:$H$18</c:f>
              <c:numCache>
                <c:formatCode>_(* #,##0.00_);_(* \(#,##0.00\);_(* "-"??_);_(@_)</c:formatCode>
                <c:ptCount val="6"/>
                <c:pt idx="0">
                  <c:v>44.378880000000002</c:v>
                </c:pt>
                <c:pt idx="1">
                  <c:v>32.125920000000001</c:v>
                </c:pt>
                <c:pt idx="2">
                  <c:v>35.326320000000003</c:v>
                </c:pt>
                <c:pt idx="3">
                  <c:v>35.000184000000004</c:v>
                </c:pt>
                <c:pt idx="4">
                  <c:v>42.153840000000002</c:v>
                </c:pt>
                <c:pt idx="5">
                  <c:v>66.226944000000003</c:v>
                </c:pt>
              </c:numCache>
            </c:numRef>
          </c:yVal>
          <c:smooth val="0"/>
          <c:extLst>
            <c:ext xmlns:c16="http://schemas.microsoft.com/office/drawing/2014/chart" uri="{C3380CC4-5D6E-409C-BE32-E72D297353CC}">
              <c16:uniqueId val="{00000000-9882-4A1F-A2DA-00EC1BDEC6F2}"/>
            </c:ext>
          </c:extLst>
        </c:ser>
        <c:ser>
          <c:idx val="2"/>
          <c:order val="1"/>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1"/>
            <c:dispEq val="1"/>
            <c:trendlineLbl>
              <c:layout>
                <c:manualLayout>
                  <c:x val="-0.19089966854749438"/>
                  <c:y val="-0.1452340240976088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'Stage-Flow'!$N$20:$N$22</c:f>
              <c:numCache>
                <c:formatCode>_(* #,##0.00_);_(* \(#,##0.00\);_(* "-"??_);_(@_)</c:formatCode>
                <c:ptCount val="3"/>
                <c:pt idx="0">
                  <c:v>63.641760276629739</c:v>
                </c:pt>
                <c:pt idx="1">
                  <c:v>24.027969371364382</c:v>
                </c:pt>
                <c:pt idx="2">
                  <c:v>51.648909422834002</c:v>
                </c:pt>
              </c:numCache>
            </c:numRef>
          </c:xVal>
          <c:yVal>
            <c:numRef>
              <c:f>'Stage-Flow'!$H$20:$H$22</c:f>
              <c:numCache>
                <c:formatCode>_(* #,##0.00_);_(* \(#,##0.00\);_(* "-"??_);_(@_)</c:formatCode>
                <c:ptCount val="3"/>
                <c:pt idx="0">
                  <c:v>36.950904000000001</c:v>
                </c:pt>
                <c:pt idx="1">
                  <c:v>34.521648000000006</c:v>
                </c:pt>
                <c:pt idx="2">
                  <c:v>63.154559999999996</c:v>
                </c:pt>
              </c:numCache>
            </c:numRef>
          </c:yVal>
          <c:smooth val="0"/>
          <c:extLst>
            <c:ext xmlns:c16="http://schemas.microsoft.com/office/drawing/2014/chart" uri="{C3380CC4-5D6E-409C-BE32-E72D297353CC}">
              <c16:uniqueId val="{00000001-9882-4A1F-A2DA-00EC1BDEC6F2}"/>
            </c:ext>
          </c:extLst>
        </c:ser>
        <c:ser>
          <c:idx val="0"/>
          <c:order val="2"/>
          <c:tx>
            <c:strRef>
              <c:f>'Stage-Flow'!$C$6:$C$11</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layout>
                <c:manualLayout>
                  <c:x val="-5.0080475272812883E-2"/>
                  <c:y val="-5.144276050277022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('Stage-Flow'!$N$8,'Stage-Flow'!$N$10,'Stage-Flow'!$N$11)</c:f>
              <c:numCache>
                <c:formatCode>_(* #,##0.00_);_(* \(#,##0.00\);_(* "-"??_);_(@_)</c:formatCode>
                <c:ptCount val="3"/>
                <c:pt idx="0">
                  <c:v>10.887234754330398</c:v>
                </c:pt>
                <c:pt idx="1">
                  <c:v>2.1953978071059828</c:v>
                </c:pt>
                <c:pt idx="2">
                  <c:v>20.358274120313997</c:v>
                </c:pt>
              </c:numCache>
            </c:numRef>
          </c:xVal>
          <c:yVal>
            <c:numRef>
              <c:f>('Stage-Flow'!$H$8,'Stage-Flow'!$H$10,'Stage-Flow'!$H$11)</c:f>
              <c:numCache>
                <c:formatCode>_(* #,##0.00_);_(* \(#,##0.00\);_(* "-"??_);_(@_)</c:formatCode>
                <c:ptCount val="3"/>
                <c:pt idx="0">
                  <c:v>14.353032000000002</c:v>
                </c:pt>
                <c:pt idx="1">
                  <c:v>11.131296000000001</c:v>
                </c:pt>
                <c:pt idx="2">
                  <c:v>17.907</c:v>
                </c:pt>
              </c:numCache>
            </c:numRef>
          </c:yVal>
          <c:smooth val="0"/>
          <c:extLst>
            <c:ext xmlns:c16="http://schemas.microsoft.com/office/drawing/2014/chart" uri="{C3380CC4-5D6E-409C-BE32-E72D297353CC}">
              <c16:uniqueId val="{00000002-9882-4A1F-A2DA-00EC1BDEC6F2}"/>
            </c:ext>
          </c:extLst>
        </c:ser>
        <c:dLbls>
          <c:showLegendKey val="0"/>
          <c:showVal val="0"/>
          <c:showCatName val="0"/>
          <c:showSerName val="0"/>
          <c:showPercent val="0"/>
          <c:showBubbleSize val="0"/>
        </c:dLbls>
        <c:axId val="483889176"/>
        <c:axId val="483888784"/>
      </c:scatterChart>
      <c:valAx>
        <c:axId val="483889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784"/>
        <c:crosses val="autoZero"/>
        <c:crossBetween val="midCat"/>
      </c:valAx>
      <c:valAx>
        <c:axId val="48388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176"/>
        <c:crosses val="autoZero"/>
        <c:crossBetween val="midCat"/>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'Stage-Flow-Width'!$C$13</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3.046663238852413E-2"/>
                  <c:y val="6.5357208809298257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('Stage-Flow-Width'!$F$14,'Stage-Flow-Width'!$F$15,'Stage-Flow-Width'!$F$17,'Stage-Flow-Width'!$F$18)</c:f>
              <c:numCache>
                <c:formatCode>_(* #,##0.00_);_(* \(#,##0.00\);_(* "-"??_);_(@_)</c:formatCode>
                <c:ptCount val="4"/>
                <c:pt idx="0">
                  <c:v>22.587499999999999</c:v>
                </c:pt>
                <c:pt idx="1">
                  <c:v>23.145</c:v>
                </c:pt>
                <c:pt idx="2">
                  <c:v>22.434999999999999</c:v>
                </c:pt>
                <c:pt idx="3">
                  <c:v>23.852426967547331</c:v>
                </c:pt>
              </c:numCache>
            </c:numRef>
          </c:xVal>
          <c:yVal>
            <c:numRef>
              <c:f>('Stage-Flow-Width'!$H$14,'Stage-Flow-Width'!$H$15,'Stage-Flow-Width'!$H$17,'Stage-Flow-Width'!$H$18)</c:f>
              <c:numCache>
                <c:formatCode>_(* #,##0.00_);_(* \(#,##0.00\);_(* "-"??_);_(@_)</c:formatCode>
                <c:ptCount val="4"/>
                <c:pt idx="0">
                  <c:v>31.1</c:v>
                </c:pt>
                <c:pt idx="1">
                  <c:v>38.9</c:v>
                </c:pt>
              </c:numCache>
            </c:numRef>
          </c:yVal>
          <c:smooth val="0"/>
          <c:extLst>
            <c:ext xmlns:c16="http://schemas.microsoft.com/office/drawing/2014/chart" uri="{C3380CC4-5D6E-409C-BE32-E72D297353CC}">
              <c16:uniqueId val="{00000000-6DF7-4B39-A114-CF2E8F222A93}"/>
            </c:ext>
          </c:extLst>
        </c:ser>
        <c:ser>
          <c:idx val="1"/>
          <c:order val="1"/>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453493321432363E-2"/>
                  <c:y val="9.9124432321851794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'Stage-Flow-Width'!$F$21:$F$24</c:f>
              <c:numCache>
                <c:formatCode>_(* #,##0.00_);_(* \(#,##0.00\);_(* "-"??_);_(@_)</c:formatCode>
                <c:ptCount val="4"/>
                <c:pt idx="0">
                  <c:v>22.022500000000001</c:v>
                </c:pt>
                <c:pt idx="1">
                  <c:v>22.752500000000001</c:v>
                </c:pt>
                <c:pt idx="2">
                  <c:v>23.46</c:v>
                </c:pt>
                <c:pt idx="3">
                  <c:v>21.852499999999999</c:v>
                </c:pt>
              </c:numCache>
            </c:numRef>
          </c:xVal>
          <c:yVal>
            <c:numRef>
              <c:f>'Stage-Flow-Width'!$H$20:$H$24</c:f>
              <c:numCache>
                <c:formatCode>_(* #,##0.00_);_(* \(#,##0.00\);_(* "-"??_);_(@_)</c:formatCode>
                <c:ptCount val="5"/>
                <c:pt idx="0">
                  <c:v>106</c:v>
                </c:pt>
                <c:pt idx="1">
                  <c:v>105.4</c:v>
                </c:pt>
                <c:pt idx="2">
                  <c:v>118.2</c:v>
                </c:pt>
                <c:pt idx="3">
                  <c:v>120</c:v>
                </c:pt>
                <c:pt idx="4">
                  <c:v>108.3</c:v>
                </c:pt>
              </c:numCache>
            </c:numRef>
          </c:yVal>
          <c:smooth val="0"/>
          <c:extLst>
            <c:ext xmlns:c16="http://schemas.microsoft.com/office/drawing/2014/chart" uri="{C3380CC4-5D6E-409C-BE32-E72D297353CC}">
              <c16:uniqueId val="{00000001-6DF7-4B39-A114-CF2E8F222A93}"/>
            </c:ext>
          </c:extLst>
        </c:ser>
        <c:ser>
          <c:idx val="2"/>
          <c:order val="2"/>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1086097884170002E-2"/>
                  <c:y val="-2.801224034193157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'Stage-Flow-Width'!$F$27:$F$28</c:f>
              <c:numCache>
                <c:formatCode>_(* #,##0.00_);_(* \(#,##0.00\);_(* "-"??_);_(@_)</c:formatCode>
                <c:ptCount val="2"/>
                <c:pt idx="0">
                  <c:v>24.885000000000002</c:v>
                </c:pt>
                <c:pt idx="1">
                  <c:v>23.3475</c:v>
                </c:pt>
              </c:numCache>
            </c:numRef>
          </c:xVal>
          <c:yVal>
            <c:numRef>
              <c:f>'Stage-Flow-Width'!$H$27:$H$28</c:f>
              <c:numCache>
                <c:formatCode>_(* #,##0.00_);_(* \(#,##0.00\);_(* "-"??_);_(@_)</c:formatCode>
                <c:ptCount val="2"/>
                <c:pt idx="0">
                  <c:v>123</c:v>
                </c:pt>
                <c:pt idx="1">
                  <c:v>111</c:v>
                </c:pt>
              </c:numCache>
            </c:numRef>
          </c:yVal>
          <c:smooth val="0"/>
          <c:extLst>
            <c:ext xmlns:c16="http://schemas.microsoft.com/office/drawing/2014/chart" uri="{C3380CC4-5D6E-409C-BE32-E72D297353CC}">
              <c16:uniqueId val="{00000002-6DF7-4B39-A114-CF2E8F222A93}"/>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('Stage-Flow-Width'!$F$13,'Stage-Flow-Width'!$F$16)</c:f>
              <c:numCache>
                <c:formatCode>_(* #,##0.00_);_(* \(#,##0.00\);_(* "-"??_);_(@_)</c:formatCode>
                <c:ptCount val="2"/>
                <c:pt idx="0">
                  <c:v>23.65</c:v>
                </c:pt>
                <c:pt idx="1">
                  <c:v>24.07</c:v>
                </c:pt>
              </c:numCache>
            </c:numRef>
          </c:xVal>
          <c:yVal>
            <c:numRef>
              <c:f>('Stage-Flow-Width'!$H$14,'Stage-Flow-Width'!$H$16)</c:f>
              <c:numCache>
                <c:formatCode>_(* #,##0.00_);_(* \(#,##0.00\);_(* "-"??_);_(@_)</c:formatCode>
                <c:ptCount val="2"/>
                <c:pt idx="0">
                  <c:v>31.1</c:v>
                </c:pt>
                <c:pt idx="1">
                  <c:v>56</c:v>
                </c:pt>
              </c:numCache>
            </c:numRef>
          </c:yVal>
          <c:smooth val="0"/>
          <c:extLst>
            <c:ext xmlns:c16="http://schemas.microsoft.com/office/drawing/2014/chart" uri="{C3380CC4-5D6E-409C-BE32-E72D297353CC}">
              <c16:uniqueId val="{00000003-6DF7-4B39-A114-CF2E8F222A93}"/>
            </c:ext>
          </c:extLst>
        </c:ser>
        <c:dLbls>
          <c:showLegendKey val="0"/>
          <c:showVal val="0"/>
          <c:showCatName val="0"/>
          <c:showSerName val="0"/>
          <c:showPercent val="0"/>
          <c:showBubbleSize val="0"/>
        </c:dLbls>
        <c:axId val="483891136"/>
        <c:axId val="483891920"/>
      </c:scatterChart>
      <c:valAx>
        <c:axId val="483891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920"/>
        <c:crosses val="autoZero"/>
        <c:crossBetween val="midCat"/>
      </c:valAx>
      <c:valAx>
        <c:axId val="48389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136"/>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'Stage-Flow-Width'!$C$13</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0643996881160545E-2"/>
                  <c:y val="-6.288489521599745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'Stage-Flow-Width'!$F$13:$F$18</c:f>
              <c:numCache>
                <c:formatCode>_(* #,##0.00_);_(* \(#,##0.00\);_(* "-"??_);_(@_)</c:formatCode>
                <c:ptCount val="6"/>
                <c:pt idx="0">
                  <c:v>23.65</c:v>
                </c:pt>
                <c:pt idx="1">
                  <c:v>22.587499999999999</c:v>
                </c:pt>
                <c:pt idx="2">
                  <c:v>23.145</c:v>
                </c:pt>
                <c:pt idx="3">
                  <c:v>24.07</c:v>
                </c:pt>
                <c:pt idx="4">
                  <c:v>22.434999999999999</c:v>
                </c:pt>
                <c:pt idx="5">
                  <c:v>23.852426967547331</c:v>
                </c:pt>
              </c:numCache>
            </c:numRef>
          </c:xVal>
          <c:yVal>
            <c:numRef>
              <c:f>'Stage-Flow-Width'!$K$13:$K$18</c:f>
              <c:numCache>
                <c:formatCode>_(* #,##0.00_);_(* \(#,##0.00\);_(* "-"??_);_(@_)</c:formatCode>
                <c:ptCount val="6"/>
                <c:pt idx="0">
                  <c:v>0.36060216252138327</c:v>
                </c:pt>
                <c:pt idx="1">
                  <c:v>1.8077394109177283</c:v>
                </c:pt>
                <c:pt idx="2">
                  <c:v>10.887243896598102</c:v>
                </c:pt>
                <c:pt idx="3">
                  <c:v>0.16233613098536201</c:v>
                </c:pt>
                <c:pt idx="4">
                  <c:v>2.1953996506332807</c:v>
                </c:pt>
                <c:pt idx="5">
                  <c:v>20.358291215636751</c:v>
                </c:pt>
              </c:numCache>
            </c:numRef>
          </c:yVal>
          <c:smooth val="0"/>
          <c:extLst>
            <c:ext xmlns:c16="http://schemas.microsoft.com/office/drawing/2014/chart" uri="{C3380CC4-5D6E-409C-BE32-E72D297353CC}">
              <c16:uniqueId val="{00000000-1AD2-40A6-B19E-308208FD1112}"/>
            </c:ext>
          </c:extLst>
        </c:ser>
        <c:ser>
          <c:idx val="1"/>
          <c:order val="1"/>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1"/>
            <c:trendlineLbl>
              <c:layout>
                <c:manualLayout>
                  <c:x val="-6.3363330877560645E-2"/>
                  <c:y val="0.393137752443198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'Stage-Flow-Width'!$F$21:$F$25</c:f>
              <c:numCache>
                <c:formatCode>_(* #,##0.00_);_(* \(#,##0.00\);_(* "-"??_);_(@_)</c:formatCode>
                <c:ptCount val="5"/>
                <c:pt idx="0">
                  <c:v>22.022500000000001</c:v>
                </c:pt>
                <c:pt idx="1">
                  <c:v>22.752500000000001</c:v>
                </c:pt>
                <c:pt idx="2">
                  <c:v>23.46</c:v>
                </c:pt>
                <c:pt idx="3">
                  <c:v>21.852499999999999</c:v>
                </c:pt>
              </c:numCache>
            </c:numRef>
          </c:xVal>
          <c:yVal>
            <c:numRef>
              <c:f>'Stage-Flow-Width'!$K$20:$K$25</c:f>
              <c:numCache>
                <c:formatCode>_(* #,##0.00_);_(* \(#,##0.00\);_(* "-"??_);_(@_)</c:formatCode>
                <c:ptCount val="6"/>
                <c:pt idx="0">
                  <c:v>0</c:v>
                </c:pt>
                <c:pt idx="1">
                  <c:v>33.554934124260669</c:v>
                </c:pt>
                <c:pt idx="2">
                  <c:v>42.310101445488414</c:v>
                </c:pt>
                <c:pt idx="3">
                  <c:v>62.64595974394198</c:v>
                </c:pt>
                <c:pt idx="4">
                  <c:v>28.729975469011293</c:v>
                </c:pt>
              </c:numCache>
            </c:numRef>
          </c:yVal>
          <c:smooth val="0"/>
          <c:extLst>
            <c:ext xmlns:c16="http://schemas.microsoft.com/office/drawing/2014/chart" uri="{C3380CC4-5D6E-409C-BE32-E72D297353CC}">
              <c16:uniqueId val="{00000001-1AD2-40A6-B19E-308208FD1112}"/>
            </c:ext>
          </c:extLst>
        </c:ser>
        <c:ser>
          <c:idx val="2"/>
          <c:order val="2"/>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2"/>
            <c:dispRSqr val="1"/>
            <c:dispEq val="1"/>
            <c:trendlineLbl>
              <c:layout>
                <c:manualLayout>
                  <c:x val="-5.2636520652787851E-2"/>
                  <c:y val="-0.3191334311941154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'Stage-Flow-Width'!$F$27:$F$29</c:f>
              <c:numCache>
                <c:formatCode>_(* #,##0.00_);_(* \(#,##0.00\);_(* "-"??_);_(@_)</c:formatCode>
                <c:ptCount val="3"/>
                <c:pt idx="0">
                  <c:v>24.885000000000002</c:v>
                </c:pt>
                <c:pt idx="1">
                  <c:v>23.3475</c:v>
                </c:pt>
              </c:numCache>
            </c:numRef>
          </c:xVal>
          <c:yVal>
            <c:numRef>
              <c:f>'Stage-Flow-Width'!$K$27:$K$29</c:f>
              <c:numCache>
                <c:formatCode>_(* #,##0.00_);_(* \(#,##0.00\);_(* "-"??_);_(@_)</c:formatCode>
                <c:ptCount val="3"/>
                <c:pt idx="0">
                  <c:v>63.794190006202889</c:v>
                </c:pt>
                <c:pt idx="1">
                  <c:v>24.027989560560169</c:v>
                </c:pt>
              </c:numCache>
            </c:numRef>
          </c:yVal>
          <c:smooth val="0"/>
          <c:extLst>
            <c:ext xmlns:c16="http://schemas.microsoft.com/office/drawing/2014/chart" uri="{C3380CC4-5D6E-409C-BE32-E72D297353CC}">
              <c16:uniqueId val="{00000002-1AD2-40A6-B19E-308208FD1112}"/>
            </c:ext>
          </c:extLst>
        </c:ser>
        <c:dLbls>
          <c:showLegendKey val="0"/>
          <c:showVal val="0"/>
          <c:showCatName val="0"/>
          <c:showSerName val="0"/>
          <c:showPercent val="0"/>
          <c:showBubbleSize val="0"/>
        </c:dLbls>
        <c:axId val="483892312"/>
        <c:axId val="483893488"/>
      </c:scatterChart>
      <c:valAx>
        <c:axId val="483892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(Ha-m/month)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3488"/>
        <c:crosses val="autoZero"/>
        <c:crossBetween val="midCat"/>
      </c:valAx>
      <c:valAx>
        <c:axId val="48389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231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'Stage-Flow-Width'!$C$13</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8.5770910581509194E-2"/>
                  <c:y val="1.703708624577672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('Stage-Flow-Width'!$M$14,'Stage-Flow-Width'!$M$15,'Stage-Flow-Width'!$M$17,'Stage-Flow-Width'!$M$18)</c:f>
              <c:numCache>
                <c:formatCode>_(* #,##0.00_);_(* \(#,##0.00\);_(* "-"??_);_(@_)</c:formatCode>
                <c:ptCount val="4"/>
                <c:pt idx="0">
                  <c:v>9.479280000000001</c:v>
                </c:pt>
                <c:pt idx="1">
                  <c:v>11.856720000000001</c:v>
                </c:pt>
                <c:pt idx="2">
                  <c:v>0</c:v>
                </c:pt>
                <c:pt idx="3">
                  <c:v>0</c:v>
                </c:pt>
              </c:numCache>
            </c:numRef>
          </c:xVal>
          <c:yVal>
            <c:numRef>
              <c:f>('Stage-Flow-Width'!$O$14,'Stage-Flow-Width'!$O$15,'Stage-Flow-Width'!$O$17,'Stage-Flow-Width'!$O$18)</c:f>
              <c:numCache>
                <c:formatCode>_(* #,##0.00_);_(* \(#,##0.00\);_(* "-"??_);_(@_)</c:formatCode>
                <c:ptCount val="4"/>
                <c:pt idx="0">
                  <c:v>0.70027799999999929</c:v>
                </c:pt>
                <c:pt idx="1">
                  <c:v>0.87020399999999964</c:v>
                </c:pt>
                <c:pt idx="2">
                  <c:v>0.65379599999999938</c:v>
                </c:pt>
                <c:pt idx="3">
                  <c:v>1.0858277397084262</c:v>
                </c:pt>
              </c:numCache>
            </c:numRef>
          </c:yVal>
          <c:smooth val="0"/>
          <c:extLst>
            <c:ext xmlns:c16="http://schemas.microsoft.com/office/drawing/2014/chart" uri="{C3380CC4-5D6E-409C-BE32-E72D297353CC}">
              <c16:uniqueId val="{00000000-5EDA-45D3-9664-928E00A040F6}"/>
            </c:ext>
          </c:extLst>
        </c:ser>
        <c:ser>
          <c:idx val="1"/>
          <c:order val="1"/>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3749380703913558"/>
                  <c:y val="9.466040000487023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'Stage-Flow-Width'!$M$20:$M$25</c:f>
              <c:numCache>
                <c:formatCode>_(* #,##0.00_);_(* \(#,##0.00\);_(* "-"??_);_(@_)</c:formatCode>
                <c:ptCount val="6"/>
                <c:pt idx="0">
                  <c:v>32.308800000000005</c:v>
                </c:pt>
                <c:pt idx="1">
                  <c:v>32.125920000000001</c:v>
                </c:pt>
                <c:pt idx="2">
                  <c:v>36.027360000000002</c:v>
                </c:pt>
                <c:pt idx="3">
                  <c:v>36.576000000000001</c:v>
                </c:pt>
                <c:pt idx="4">
                  <c:v>33.009840000000004</c:v>
                </c:pt>
              </c:numCache>
            </c:numRef>
          </c:xVal>
          <c:yVal>
            <c:numRef>
              <c:f>'Stage-Flow-Width'!$O$20:$O$25</c:f>
              <c:numCache>
                <c:formatCode>_(* #,##0.00_);_(* \(#,##0.00\);_(* "-"??_);_(@_)</c:formatCode>
                <c:ptCount val="6"/>
                <c:pt idx="1">
                  <c:v>0.29337000000000013</c:v>
                </c:pt>
                <c:pt idx="2">
                  <c:v>0.51587400000000028</c:v>
                </c:pt>
                <c:pt idx="3">
                  <c:v>0.73152000000000017</c:v>
                </c:pt>
                <c:pt idx="4">
                  <c:v>0.2415539999999996</c:v>
                </c:pt>
              </c:numCache>
            </c:numRef>
          </c:yVal>
          <c:smooth val="0"/>
          <c:extLst>
            <c:ext xmlns:c16="http://schemas.microsoft.com/office/drawing/2014/chart" uri="{C3380CC4-5D6E-409C-BE32-E72D297353CC}">
              <c16:uniqueId val="{00000001-5EDA-45D3-9664-928E00A040F6}"/>
            </c:ext>
          </c:extLst>
        </c:ser>
        <c:ser>
          <c:idx val="2"/>
          <c:order val="2"/>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8.1216995450631282E-2"/>
                  <c:y val="7.029509603026214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3">
                          <a:lumMod val="75000"/>
                        </a:schemeClr>
                      </a:solidFill>
                      <a:latin typeface="+mn-lt"/>
                      <a:ea typeface="+mn-ea"/>
                      <a:cs typeface="+mn-cs"/>
                    </a:defRPr>
                  </a:pPr>
                  <a:endParaRPr lang="en-US"/>
                </a:p>
              </c:txPr>
            </c:trendlineLbl>
          </c:trendline>
          <c:xVal>
            <c:numRef>
              <c:f>'Stage-Flow-Width'!$M$27:$M$29</c:f>
              <c:numCache>
                <c:formatCode>_(* #,##0.00_);_(* \(#,##0.00\);_(* "-"??_);_(@_)</c:formatCode>
                <c:ptCount val="3"/>
                <c:pt idx="0">
                  <c:v>37.490400000000001</c:v>
                </c:pt>
                <c:pt idx="1">
                  <c:v>33.832799999999999</c:v>
                </c:pt>
              </c:numCache>
            </c:numRef>
          </c:xVal>
          <c:yVal>
            <c:numRef>
              <c:f>'Stage-Flow-Width'!$O$27:$O$29</c:f>
              <c:numCache>
                <c:formatCode>_(* #,##0.00_);_(* \(#,##0.00\);_(* "-"??_);_(@_)</c:formatCode>
                <c:ptCount val="3"/>
                <c:pt idx="0">
                  <c:v>0.93116399999999999</c:v>
                </c:pt>
                <c:pt idx="1">
                  <c:v>0.4625339999999995</c:v>
                </c:pt>
              </c:numCache>
            </c:numRef>
          </c:yVal>
          <c:smooth val="0"/>
          <c:extLst>
            <c:ext xmlns:c16="http://schemas.microsoft.com/office/drawing/2014/chart" uri="{C3380CC4-5D6E-409C-BE32-E72D297353CC}">
              <c16:uniqueId val="{00000002-5EDA-45D3-9664-928E00A040F6}"/>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('Stage-Flow-Width'!$M$13,'Stage-Flow-Width'!$M$16)</c:f>
              <c:numCache>
                <c:formatCode>_(* #,##0.00_);_(* \(#,##0.00\);_(* "-"??_);_(@_)</c:formatCode>
                <c:ptCount val="2"/>
                <c:pt idx="0">
                  <c:v>0</c:v>
                </c:pt>
                <c:pt idx="1">
                  <c:v>17.0688</c:v>
                </c:pt>
              </c:numCache>
            </c:numRef>
          </c:xVal>
          <c:yVal>
            <c:numRef>
              <c:f>('Stage-Flow-Width'!$O$13,'Stage-Flow-Width'!$O$16)</c:f>
              <c:numCache>
                <c:formatCode>_(* #,##0.00_);_(* \(#,##0.00\);_(* "-"??_);_(@_)</c:formatCode>
                <c:ptCount val="2"/>
                <c:pt idx="0">
                  <c:v>1.0241279999999993</c:v>
                </c:pt>
                <c:pt idx="1">
                  <c:v>1.1521439999999998</c:v>
                </c:pt>
              </c:numCache>
            </c:numRef>
          </c:yVal>
          <c:smooth val="0"/>
          <c:extLst>
            <c:ext xmlns:c16="http://schemas.microsoft.com/office/drawing/2014/chart" uri="{C3380CC4-5D6E-409C-BE32-E72D297353CC}">
              <c16:uniqueId val="{00000003-5EDA-45D3-9664-928E00A040F6}"/>
            </c:ext>
          </c:extLst>
        </c:ser>
        <c:dLbls>
          <c:showLegendKey val="0"/>
          <c:showVal val="0"/>
          <c:showCatName val="0"/>
          <c:showSerName val="0"/>
          <c:showPercent val="0"/>
          <c:showBubbleSize val="0"/>
        </c:dLbls>
        <c:axId val="483888000"/>
        <c:axId val="483894272"/>
      </c:scatterChart>
      <c:valAx>
        <c:axId val="483888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sz="1800" b="0" i="0" baseline="0">
                    <a:effectLst/>
                  </a:rPr>
                  <a:t>Stage (ft)</a:t>
                </a:r>
                <a:endParaRPr lang="en-US">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272"/>
        <c:crosses val="autoZero"/>
        <c:crossBetween val="midCat"/>
      </c:valAx>
      <c:valAx>
        <c:axId val="48389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(cfs)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000"/>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8.2756512942412361E-2"/>
                  <c:y val="7.1347089649783091E-2"/>
                </c:manualLayout>
              </c:layout>
              <c:tx>
                <c:rich>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r>
                      <a:rPr lang="en-US" baseline="0"/>
                      <a:t>Confluence:</a:t>
                    </a:r>
                  </a:p>
                  <a:p>
                    <a:pPr>
                      <a:defRPr>
                        <a:solidFill>
                          <a:schemeClr val="accent2"/>
                        </a:solidFill>
                      </a:defRPr>
                    </a:pPr>
                    <a:r>
                      <a:rPr lang="en-US" baseline="0"/>
                      <a:t>y = 0.0142x + 6.2803</a:t>
                    </a:r>
                    <a:br>
                      <a:rPr lang="en-US" baseline="0"/>
                    </a:br>
                    <a:r>
                      <a:rPr lang="en-US" baseline="0"/>
                      <a:t>R² = 0.9552</a:t>
                    </a:r>
                    <a:endParaRPr lang="en-US"/>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('Stage-Flow-Width'!$K$21:$K$24,'Stage-Flow-Width'!$K$26)</c:f>
              <c:numCache>
                <c:formatCode>_(* #,##0.00_);_(* \(#,##0.00\);_(* "-"??_);_(@_)</c:formatCode>
                <c:ptCount val="5"/>
                <c:pt idx="0">
                  <c:v>33.554934124260669</c:v>
                </c:pt>
                <c:pt idx="1">
                  <c:v>42.310101445488414</c:v>
                </c:pt>
                <c:pt idx="2">
                  <c:v>62.64595974394198</c:v>
                </c:pt>
                <c:pt idx="3">
                  <c:v>28.729975469011293</c:v>
                </c:pt>
                <c:pt idx="4">
                  <c:v>31.390632337567414</c:v>
                </c:pt>
              </c:numCache>
            </c:numRef>
          </c:xVal>
          <c:yVal>
            <c:numRef>
              <c:f>('Stage-Flow-Width'!$L$21:$L$24,'Stage-Flow-Width'!$L$26)</c:f>
              <c:numCache>
                <c:formatCode>_(* #,##0.00_);_(* \(#,##0.00\);_(* "-"??_);_(@_)</c:formatCode>
                <c:ptCount val="5"/>
                <c:pt idx="0">
                  <c:v>3.6644580000000007</c:v>
                </c:pt>
                <c:pt idx="1">
                  <c:v>3.8869620000000005</c:v>
                </c:pt>
                <c:pt idx="2">
                  <c:v>4.102608</c:v>
                </c:pt>
                <c:pt idx="3">
                  <c:v>3.6126420000000001</c:v>
                </c:pt>
                <c:pt idx="4">
                  <c:v>3.7124640000000002</c:v>
                </c:pt>
              </c:numCache>
            </c:numRef>
          </c:yVal>
          <c:smooth val="0"/>
          <c:extLst>
            <c:ext xmlns:c16="http://schemas.microsoft.com/office/drawing/2014/chart" uri="{C3380CC4-5D6E-409C-BE32-E72D297353CC}">
              <c16:uniqueId val="{00000000-B8E2-488A-B506-B76077774D74}"/>
            </c:ext>
          </c:extLst>
        </c:ser>
        <c:ser>
          <c:idx val="2"/>
          <c:order val="1"/>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21211308886738747"/>
                  <c:y val="0.15732608234156872"/>
                </c:manualLayout>
              </c:layout>
              <c:tx>
                <c:rich>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r>
                      <a:rPr lang="en-US" baseline="0">
                        <a:solidFill>
                          <a:schemeClr val="bg2">
                            <a:lumMod val="50000"/>
                          </a:schemeClr>
                        </a:solidFill>
                      </a:rPr>
                      <a:t>Morton</a:t>
                    </a:r>
                    <a:br>
                      <a:rPr lang="en-US" baseline="0">
                        <a:solidFill>
                          <a:schemeClr val="bg2">
                            <a:lumMod val="50000"/>
                          </a:schemeClr>
                        </a:solidFill>
                      </a:rPr>
                    </a:br>
                    <a:r>
                      <a:rPr lang="en-US" baseline="0">
                        <a:solidFill>
                          <a:schemeClr val="bg2">
                            <a:lumMod val="50000"/>
                          </a:schemeClr>
                        </a:solidFill>
                      </a:rPr>
                      <a:t>y = 0.0157x + 6.5723</a:t>
                    </a:r>
                    <a:br>
                      <a:rPr lang="en-US" baseline="0">
                        <a:solidFill>
                          <a:schemeClr val="bg2">
                            <a:lumMod val="50000"/>
                          </a:schemeClr>
                        </a:solidFill>
                      </a:rPr>
                    </a:br>
                    <a:r>
                      <a:rPr lang="en-US" baseline="0">
                        <a:solidFill>
                          <a:schemeClr val="bg2">
                            <a:lumMod val="50000"/>
                          </a:schemeClr>
                        </a:solidFill>
                      </a:rPr>
                      <a:t>R² = 0.6194</a:t>
                    </a:r>
                    <a:endParaRPr lang="en-US">
                      <a:solidFill>
                        <a:schemeClr val="bg2">
                          <a:lumMod val="50000"/>
                        </a:schemeClr>
                      </a:solidFill>
                    </a:endParaRPr>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endParaRPr lang="en-US"/>
                </a:p>
              </c:txPr>
            </c:trendlineLbl>
          </c:trendline>
          <c:xVal>
            <c:numRef>
              <c:f>('Stage-Flow-Width'!$K$26:$K$28,'Stage-Flow-Width'!$K$30)</c:f>
              <c:numCache>
                <c:formatCode>_(* #,##0.00_);_(* \(#,##0.00\);_(* "-"??_);_(@_)</c:formatCode>
                <c:ptCount val="4"/>
                <c:pt idx="0">
                  <c:v>31.390632337567414</c:v>
                </c:pt>
                <c:pt idx="1">
                  <c:v>63.794190006202889</c:v>
                </c:pt>
                <c:pt idx="2">
                  <c:v>24.027989560560169</c:v>
                </c:pt>
                <c:pt idx="3">
                  <c:v>37.890034866192366</c:v>
                </c:pt>
              </c:numCache>
            </c:numRef>
          </c:xVal>
          <c:yVal>
            <c:numRef>
              <c:f>('Stage-Flow-Width'!$L$26:$L$28,'Stage-Flow-Width'!$L$30)</c:f>
              <c:numCache>
                <c:formatCode>_(* #,##0.00_);_(* \(#,##0.00\);_(* "-"??_);_(@_)</c:formatCode>
                <c:ptCount val="4"/>
                <c:pt idx="0">
                  <c:v>3.7124640000000002</c:v>
                </c:pt>
                <c:pt idx="1">
                  <c:v>4.5369480000000006</c:v>
                </c:pt>
                <c:pt idx="2">
                  <c:v>4.0683180000000005</c:v>
                </c:pt>
                <c:pt idx="3">
                  <c:v>4.2397680000000006</c:v>
                </c:pt>
              </c:numCache>
            </c:numRef>
          </c:yVal>
          <c:smooth val="0"/>
          <c:extLst>
            <c:ext xmlns:c16="http://schemas.microsoft.com/office/drawing/2014/chart" uri="{C3380CC4-5D6E-409C-BE32-E72D297353CC}">
              <c16:uniqueId val="{00000001-B8E2-488A-B506-B76077774D74}"/>
            </c:ext>
          </c:extLst>
        </c:ser>
        <c:ser>
          <c:idx val="0"/>
          <c:order val="2"/>
          <c:tx>
            <c:strRef>
              <c:f>'Stage-Flow-Width'!$C$13:$C$18</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0473851553576519E-3"/>
                  <c:y val="-8.0496985657756218E-2"/>
                </c:manualLayout>
              </c:layout>
              <c:tx>
                <c:rich>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r>
                      <a:rPr lang="en-US" baseline="0"/>
                      <a:t>Cub:</a:t>
                    </a:r>
                  </a:p>
                  <a:p>
                    <a:pPr>
                      <a:defRPr>
                        <a:solidFill>
                          <a:schemeClr val="accent1">
                            <a:lumMod val="75000"/>
                          </a:schemeClr>
                        </a:solidFill>
                      </a:defRPr>
                    </a:pPr>
                    <a:r>
                      <a:rPr lang="en-US" baseline="0"/>
                      <a:t>y = 0.1749x + 3.1848</a:t>
                    </a:r>
                    <a:br>
                      <a:rPr lang="en-US" baseline="0"/>
                    </a:br>
                    <a:r>
                      <a:rPr lang="en-US" baseline="0"/>
                      <a:t>R² = 0.8142</a:t>
                    </a:r>
                    <a:endParaRPr lang="en-US"/>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('Stage-Flow-Width'!$K$14:$K$15,'Stage-Flow-Width'!$K$17:$K$18)</c:f>
              <c:numCache>
                <c:formatCode>_(* #,##0.00_);_(* \(#,##0.00\);_(* "-"??_);_(@_)</c:formatCode>
                <c:ptCount val="4"/>
                <c:pt idx="0">
                  <c:v>1.8077394109177283</c:v>
                </c:pt>
                <c:pt idx="1">
                  <c:v>10.887243896598102</c:v>
                </c:pt>
                <c:pt idx="2">
                  <c:v>2.1953996506332807</c:v>
                </c:pt>
                <c:pt idx="3">
                  <c:v>20.358291215636751</c:v>
                </c:pt>
              </c:numCache>
            </c:numRef>
          </c:xVal>
          <c:yVal>
            <c:numRef>
              <c:f>('Stage-Flow-Width'!$L$14:$L$15,'Stage-Flow-Width'!$L$17:$L$18)</c:f>
              <c:numCache>
                <c:formatCode>_(* #,##0.00_);_(* \(#,##0.00\);_(* "-"??_);_(@_)</c:formatCode>
                <c:ptCount val="4"/>
                <c:pt idx="0">
                  <c:v>3.8366699999999998</c:v>
                </c:pt>
                <c:pt idx="1">
                  <c:v>4.006596</c:v>
                </c:pt>
                <c:pt idx="2">
                  <c:v>3.7901879999999997</c:v>
                </c:pt>
                <c:pt idx="3">
                  <c:v>4.2222197397084269</c:v>
                </c:pt>
              </c:numCache>
            </c:numRef>
          </c:yVal>
          <c:smooth val="0"/>
          <c:extLst>
            <c:ext xmlns:c16="http://schemas.microsoft.com/office/drawing/2014/chart" uri="{C3380CC4-5D6E-409C-BE32-E72D297353CC}">
              <c16:uniqueId val="{00000002-B8E2-488A-B506-B76077774D74}"/>
            </c:ext>
          </c:extLst>
        </c:ser>
        <c:dLbls>
          <c:showLegendKey val="0"/>
          <c:showVal val="0"/>
          <c:showCatName val="0"/>
          <c:showSerName val="0"/>
          <c:showPercent val="0"/>
          <c:showBubbleSize val="0"/>
        </c:dLbls>
        <c:axId val="483889568"/>
        <c:axId val="483894664"/>
      </c:scatterChart>
      <c:valAx>
        <c:axId val="483889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664"/>
        <c:crosses val="autoZero"/>
        <c:crossBetween val="midCat"/>
      </c:valAx>
      <c:valAx>
        <c:axId val="48389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568"/>
        <c:crosses val="autoZero"/>
        <c:crossBetween val="midCat"/>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3.8331543380502119E-2"/>
                  <c:y val="0.115778813877555"/>
                </c:manualLayout>
              </c:layout>
              <c:tx>
                <c:rich>
                  <a:bodyPr rot="0" spcFirstLastPara="1" vertOverflow="ellipsis" vert="horz" wrap="square" anchor="ctr" anchorCtr="1"/>
                  <a:lstStyle/>
                  <a:p>
                    <a:pPr>
                      <a:defRPr sz="1600" b="0" i="0" u="none" strike="noStrike" kern="1200" baseline="0">
                        <a:solidFill>
                          <a:srgbClr val="FF0000"/>
                        </a:solidFill>
                        <a:latin typeface="+mn-lt"/>
                        <a:ea typeface="+mn-ea"/>
                        <a:cs typeface="+mn-cs"/>
                      </a:defRPr>
                    </a:pPr>
                    <a:r>
                      <a:rPr lang="en-US" baseline="0">
                        <a:solidFill>
                          <a:srgbClr val="FF0000"/>
                        </a:solidFill>
                      </a:rPr>
                      <a:t>Confluence </a:t>
                    </a:r>
                  </a:p>
                  <a:p>
                    <a:pPr>
                      <a:defRPr>
                        <a:solidFill>
                          <a:srgbClr val="FF0000"/>
                        </a:solidFill>
                      </a:defRPr>
                    </a:pPr>
                    <a:r>
                      <a:rPr lang="en-US" baseline="0">
                        <a:solidFill>
                          <a:srgbClr val="FF0000"/>
                        </a:solidFill>
                      </a:rPr>
                      <a:t>y = 0.1234x + 29.276</a:t>
                    </a:r>
                    <a:endParaRPr lang="en-US">
                      <a:solidFill>
                        <a:srgbClr val="FF0000"/>
                      </a:solidFill>
                    </a:endParaRPr>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FF0000"/>
                      </a:solidFill>
                      <a:latin typeface="+mn-lt"/>
                      <a:ea typeface="+mn-ea"/>
                      <a:cs typeface="+mn-cs"/>
                    </a:defRPr>
                  </a:pPr>
                  <a:endParaRPr lang="en-US"/>
                </a:p>
              </c:txPr>
            </c:trendlineLbl>
          </c:trendline>
          <c:xVal>
            <c:numRef>
              <c:f>'Stage-Flow-Width'!$K$21:$K$24</c:f>
              <c:numCache>
                <c:formatCode>_(* #,##0.00_);_(* \(#,##0.00\);_(* "-"??_);_(@_)</c:formatCode>
                <c:ptCount val="4"/>
                <c:pt idx="0">
                  <c:v>33.554934124260669</c:v>
                </c:pt>
                <c:pt idx="1">
                  <c:v>42.310101445488414</c:v>
                </c:pt>
                <c:pt idx="2">
                  <c:v>62.64595974394198</c:v>
                </c:pt>
                <c:pt idx="3">
                  <c:v>28.729975469011293</c:v>
                </c:pt>
              </c:numCache>
            </c:numRef>
          </c:xVal>
          <c:yVal>
            <c:numRef>
              <c:f>'Stage-Flow-Width'!$M$21:$M$24</c:f>
              <c:numCache>
                <c:formatCode>_(* #,##0.00_);_(* \(#,##0.00\);_(* "-"??_);_(@_)</c:formatCode>
                <c:ptCount val="4"/>
                <c:pt idx="0">
                  <c:v>32.125920000000001</c:v>
                </c:pt>
                <c:pt idx="1">
                  <c:v>36.027360000000002</c:v>
                </c:pt>
                <c:pt idx="2">
                  <c:v>36.576000000000001</c:v>
                </c:pt>
                <c:pt idx="3">
                  <c:v>33.009840000000004</c:v>
                </c:pt>
              </c:numCache>
            </c:numRef>
          </c:yVal>
          <c:smooth val="0"/>
          <c:extLst>
            <c:ext xmlns:c16="http://schemas.microsoft.com/office/drawing/2014/chart" uri="{C3380CC4-5D6E-409C-BE32-E72D297353CC}">
              <c16:uniqueId val="{00000000-D1A2-4345-A24F-0C9A48253449}"/>
            </c:ext>
          </c:extLst>
        </c:ser>
        <c:ser>
          <c:idx val="2"/>
          <c:order val="1"/>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45636601880119015"/>
                  <c:y val="-7.4458392376390188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('Stage-Flow-Width'!$K$27:$K$28,'Stage-Flow-Width'!$K$30)</c:f>
              <c:numCache>
                <c:formatCode>_(* #,##0.00_);_(* \(#,##0.00\);_(* "-"??_);_(@_)</c:formatCode>
                <c:ptCount val="3"/>
                <c:pt idx="0">
                  <c:v>63.794190006202889</c:v>
                </c:pt>
                <c:pt idx="1">
                  <c:v>24.027989560560169</c:v>
                </c:pt>
                <c:pt idx="2">
                  <c:v>37.890034866192366</c:v>
                </c:pt>
              </c:numCache>
            </c:numRef>
          </c:xVal>
          <c:yVal>
            <c:numRef>
              <c:f>('Stage-Flow-Width'!$M$27:$M$28,'Stage-Flow-Width'!$M$30)</c:f>
              <c:numCache>
                <c:formatCode>_(* #,##0.00_);_(* \(#,##0.00\);_(* "-"??_);_(@_)</c:formatCode>
                <c:ptCount val="3"/>
                <c:pt idx="0">
                  <c:v>37.490400000000001</c:v>
                </c:pt>
                <c:pt idx="1">
                  <c:v>33.832799999999999</c:v>
                </c:pt>
                <c:pt idx="2">
                  <c:v>37.094159999999995</c:v>
                </c:pt>
              </c:numCache>
            </c:numRef>
          </c:yVal>
          <c:smooth val="0"/>
          <c:extLst>
            <c:ext xmlns:c16="http://schemas.microsoft.com/office/drawing/2014/chart" uri="{C3380CC4-5D6E-409C-BE32-E72D297353CC}">
              <c16:uniqueId val="{00000001-D1A2-4345-A24F-0C9A48253449}"/>
            </c:ext>
          </c:extLst>
        </c:ser>
        <c:ser>
          <c:idx val="0"/>
          <c:order val="2"/>
          <c:tx>
            <c:strRef>
              <c:f>'Stage-Flow-Width'!$C$13:$C$18</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8.2282118473197052E-2"/>
                  <c:y val="-6.204244060514093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solidFill>
                      <a:latin typeface="+mn-lt"/>
                      <a:ea typeface="+mn-ea"/>
                      <a:cs typeface="+mn-cs"/>
                    </a:defRPr>
                  </a:pPr>
                  <a:endParaRPr lang="en-US"/>
                </a:p>
              </c:txPr>
            </c:trendlineLbl>
          </c:trendline>
          <c:xVal>
            <c:numRef>
              <c:f>'Stage-Flow-Width'!$K$14:$K$15</c:f>
              <c:numCache>
                <c:formatCode>_(* #,##0.00_);_(* \(#,##0.00\);_(* "-"??_);_(@_)</c:formatCode>
                <c:ptCount val="2"/>
                <c:pt idx="0">
                  <c:v>1.8077394109177283</c:v>
                </c:pt>
                <c:pt idx="1">
                  <c:v>10.887243896598102</c:v>
                </c:pt>
              </c:numCache>
            </c:numRef>
          </c:xVal>
          <c:yVal>
            <c:numRef>
              <c:f>'Stage-Flow-Width'!$M$14:$M$15</c:f>
              <c:numCache>
                <c:formatCode>_(* #,##0.00_);_(* \(#,##0.00\);_(* "-"??_);_(@_)</c:formatCode>
                <c:ptCount val="2"/>
                <c:pt idx="0">
                  <c:v>9.479280000000001</c:v>
                </c:pt>
                <c:pt idx="1">
                  <c:v>11.856720000000001</c:v>
                </c:pt>
              </c:numCache>
            </c:numRef>
          </c:yVal>
          <c:smooth val="0"/>
          <c:extLst>
            <c:ext xmlns:c16="http://schemas.microsoft.com/office/drawing/2014/chart" uri="{C3380CC4-5D6E-409C-BE32-E72D297353CC}">
              <c16:uniqueId val="{00000002-D1A2-4345-A24F-0C9A48253449}"/>
            </c:ext>
          </c:extLst>
        </c:ser>
        <c:dLbls>
          <c:showLegendKey val="0"/>
          <c:showVal val="0"/>
          <c:showCatName val="0"/>
          <c:showSerName val="0"/>
          <c:showPercent val="0"/>
          <c:showBubbleSize val="0"/>
        </c:dLbls>
        <c:axId val="483889176"/>
        <c:axId val="483888784"/>
      </c:scatterChart>
      <c:valAx>
        <c:axId val="483889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784"/>
        <c:crosses val="autoZero"/>
        <c:crossBetween val="midCat"/>
      </c:valAx>
      <c:valAx>
        <c:axId val="48388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1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6333633521382268"/>
                  <c:y val="1.630287994708876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('Stage-Flow-Width'!$K$21:$K$24,'Stage-Flow-Width'!$K$26)</c:f>
              <c:numCache>
                <c:formatCode>_(* #,##0.00_);_(* \(#,##0.00\);_(* "-"??_);_(@_)</c:formatCode>
                <c:ptCount val="5"/>
                <c:pt idx="0">
                  <c:v>33.554934124260669</c:v>
                </c:pt>
                <c:pt idx="1">
                  <c:v>42.310101445488414</c:v>
                </c:pt>
                <c:pt idx="2">
                  <c:v>62.64595974394198</c:v>
                </c:pt>
                <c:pt idx="3">
                  <c:v>28.729975469011293</c:v>
                </c:pt>
                <c:pt idx="4">
                  <c:v>31.390632337567414</c:v>
                </c:pt>
              </c:numCache>
            </c:numRef>
          </c:xVal>
          <c:yVal>
            <c:numRef>
              <c:f>('Stage-Flow-Width'!$N$21:$N$24,'Stage-Flow-Width'!$N$26)</c:f>
              <c:numCache>
                <c:formatCode>_(* #,##0.00_);_(* \(#,##0.00\);_(* "-"??_);_(@_)</c:formatCode>
                <c:ptCount val="5"/>
                <c:pt idx="0">
                  <c:v>1.6131540000000002</c:v>
                </c:pt>
                <c:pt idx="1">
                  <c:v>1.8356580000000005</c:v>
                </c:pt>
                <c:pt idx="2">
                  <c:v>2.051304</c:v>
                </c:pt>
                <c:pt idx="3">
                  <c:v>1.5613379999999997</c:v>
                </c:pt>
                <c:pt idx="4">
                  <c:v>1.66116</c:v>
                </c:pt>
              </c:numCache>
            </c:numRef>
          </c:yVal>
          <c:smooth val="0"/>
          <c:extLst>
            <c:ext xmlns:c16="http://schemas.microsoft.com/office/drawing/2014/chart" uri="{C3380CC4-5D6E-409C-BE32-E72D297353CC}">
              <c16:uniqueId val="{00000000-B8E2-488A-B506-B76077774D74}"/>
            </c:ext>
          </c:extLst>
        </c:ser>
        <c:ser>
          <c:idx val="2"/>
          <c:order val="1"/>
          <c:tx>
            <c:strRef>
              <c:f>'Stage-Flow-Width'!$C$27</c:f>
              <c:strCache>
                <c:ptCount val="1"/>
                <c:pt idx="0">
                  <c:v>Morton</c:v>
                </c:pt>
              </c:strCache>
            </c:strRef>
          </c:tx>
          <c:spPr>
            <a:ln w="25400" cap="rnd">
              <a:noFill/>
              <a:round/>
            </a:ln>
            <a:effectLst/>
          </c:spPr>
          <c:marker>
            <c:symbol val="squar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17828160009009533"/>
                  <c:y val="0.18143772060073227"/>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('Stage-Flow-Width'!$K$27:$K$28,'Stage-Flow-Width'!$K$30)</c:f>
              <c:numCache>
                <c:formatCode>_(* #,##0.00_);_(* \(#,##0.00\);_(* "-"??_);_(@_)</c:formatCode>
                <c:ptCount val="3"/>
                <c:pt idx="0">
                  <c:v>63.794190006202889</c:v>
                </c:pt>
                <c:pt idx="1">
                  <c:v>24.027989560560169</c:v>
                </c:pt>
                <c:pt idx="2">
                  <c:v>37.890034866192366</c:v>
                </c:pt>
              </c:numCache>
            </c:numRef>
          </c:xVal>
          <c:yVal>
            <c:numRef>
              <c:f>('Stage-Flow-Width'!$N$27:$N$28,'Stage-Flow-Width'!$N$30)</c:f>
              <c:numCache>
                <c:formatCode>_(* #,##0.00_);_(* \(#,##0.00\);_(* "-"??_);_(@_)</c:formatCode>
                <c:ptCount val="3"/>
                <c:pt idx="0">
                  <c:v>1.6559784000000006</c:v>
                </c:pt>
                <c:pt idx="1">
                  <c:v>1.1873484000000001</c:v>
                </c:pt>
                <c:pt idx="2">
                  <c:v>1.3587984000000002</c:v>
                </c:pt>
              </c:numCache>
            </c:numRef>
          </c:yVal>
          <c:smooth val="0"/>
          <c:extLst>
            <c:ext xmlns:c16="http://schemas.microsoft.com/office/drawing/2014/chart" uri="{C3380CC4-5D6E-409C-BE32-E72D297353CC}">
              <c16:uniqueId val="{00000001-B8E2-488A-B506-B76077774D74}"/>
            </c:ext>
          </c:extLst>
        </c:ser>
        <c:ser>
          <c:idx val="0"/>
          <c:order val="2"/>
          <c:tx>
            <c:strRef>
              <c:f>'Stage-Flow-Width'!$C$13:$C$18</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1.6878474181470746E-2"/>
                  <c:y val="0.1614798458160904"/>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('Stage-Flow-Width'!$K$14:$K$15,'Stage-Flow-Width'!$K$17:$K$18)</c:f>
              <c:numCache>
                <c:formatCode>_(* #,##0.00_);_(* \(#,##0.00\);_(* "-"??_);_(@_)</c:formatCode>
                <c:ptCount val="4"/>
                <c:pt idx="0">
                  <c:v>1.8077394109177283</c:v>
                </c:pt>
                <c:pt idx="1">
                  <c:v>10.887243896598102</c:v>
                </c:pt>
                <c:pt idx="2">
                  <c:v>2.1953996506332807</c:v>
                </c:pt>
                <c:pt idx="3">
                  <c:v>20.358291215636751</c:v>
                </c:pt>
              </c:numCache>
            </c:numRef>
          </c:xVal>
          <c:yVal>
            <c:numRef>
              <c:f>('Stage-Flow-Width'!$N$14:$N$15,'Stage-Flow-Width'!$N$17:$N$18)</c:f>
              <c:numCache>
                <c:formatCode>_(* #,##0.00_);_(* \(#,##0.00\);_(* "-"??_);_(@_)</c:formatCode>
                <c:ptCount val="4"/>
                <c:pt idx="0">
                  <c:v>1.6634459999999998</c:v>
                </c:pt>
                <c:pt idx="1">
                  <c:v>1.833372</c:v>
                </c:pt>
                <c:pt idx="2">
                  <c:v>1.6169639999999996</c:v>
                </c:pt>
                <c:pt idx="3">
                  <c:v>2.0489957397084266</c:v>
                </c:pt>
              </c:numCache>
            </c:numRef>
          </c:yVal>
          <c:smooth val="0"/>
          <c:extLst>
            <c:ext xmlns:c16="http://schemas.microsoft.com/office/drawing/2014/chart" uri="{C3380CC4-5D6E-409C-BE32-E72D297353CC}">
              <c16:uniqueId val="{00000002-B8E2-488A-B506-B76077774D74}"/>
            </c:ext>
          </c:extLst>
        </c:ser>
        <c:dLbls>
          <c:showLegendKey val="0"/>
          <c:showVal val="0"/>
          <c:showCatName val="0"/>
          <c:showSerName val="0"/>
          <c:showPercent val="0"/>
          <c:showBubbleSize val="0"/>
        </c:dLbls>
        <c:axId val="483889568"/>
        <c:axId val="483894664"/>
      </c:scatterChart>
      <c:valAx>
        <c:axId val="483889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664"/>
        <c:crosses val="autoZero"/>
        <c:crossBetween val="midCat"/>
      </c:valAx>
      <c:valAx>
        <c:axId val="48389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 Water Depth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5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EvaporationCurve!$D$1</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8.7758092738407702E-3"/>
                  <c:y val="0.360168416447944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EvaporationCurve!$D$2:$D$19</c:f>
              <c:numCache>
                <c:formatCode>General</c:formatCode>
                <c:ptCount val="18"/>
                <c:pt idx="0">
                  <c:v>0</c:v>
                </c:pt>
                <c:pt idx="1">
                  <c:v>317907.2183832</c:v>
                </c:pt>
                <c:pt idx="2">
                  <c:v>1280119.8306280202</c:v>
                </c:pt>
                <c:pt idx="3">
                  <c:v>3005982.8322113124</c:v>
                </c:pt>
                <c:pt idx="4">
                  <c:v>5513987.45011908</c:v>
                </c:pt>
                <c:pt idx="5">
                  <c:v>9123525.2312620953</c:v>
                </c:pt>
                <c:pt idx="6">
                  <c:v>13648189.212369818</c:v>
                </c:pt>
                <c:pt idx="7">
                  <c:v>18911657.379674286</c:v>
                </c:pt>
                <c:pt idx="8">
                  <c:v>24779678.097500391</c:v>
                </c:pt>
                <c:pt idx="9">
                  <c:v>21279525.40666645</c:v>
                </c:pt>
                <c:pt idx="10">
                  <c:v>34438693.810082346</c:v>
                </c:pt>
                <c:pt idx="11">
                  <c:v>34841131.843710184</c:v>
                </c:pt>
                <c:pt idx="12">
                  <c:v>49231081.59400405</c:v>
                </c:pt>
                <c:pt idx="13">
                  <c:v>51112878.514567435</c:v>
                </c:pt>
                <c:pt idx="14">
                  <c:v>66982020.882493287</c:v>
                </c:pt>
                <c:pt idx="15">
                  <c:v>70589713.042970955</c:v>
                </c:pt>
                <c:pt idx="16">
                  <c:v>88431282.466902494</c:v>
                </c:pt>
                <c:pt idx="17">
                  <c:v>93764542.143075317</c:v>
                </c:pt>
              </c:numCache>
            </c:numRef>
          </c:xVal>
          <c:yVal>
            <c:numRef>
              <c:f>EvaporationCurve!$B$2:$B$19</c:f>
              <c:numCache>
                <c:formatCode>General</c:formatCode>
                <c:ptCount val="18"/>
                <c:pt idx="0">
                  <c:v>0</c:v>
                </c:pt>
                <c:pt idx="1">
                  <c:v>160352.64119160001</c:v>
                </c:pt>
                <c:pt idx="2">
                  <c:v>800529.72410267999</c:v>
                </c:pt>
                <c:pt idx="3">
                  <c:v>2145024.9464014801</c:v>
                </c:pt>
                <c:pt idx="4">
                  <c:v>4262913.2919859197</c:v>
                </c:pt>
                <c:pt idx="5">
                  <c:v>7323181.7750348402</c:v>
                </c:pt>
                <c:pt idx="6">
                  <c:v>11392438.41573552</c:v>
                </c:pt>
                <c:pt idx="7">
                  <c:v>16289361.381355921</c:v>
                </c:pt>
                <c:pt idx="8">
                  <c:v>21858531.958125722</c:v>
                </c:pt>
                <c:pt idx="9">
                  <c:v>23046374.984798882</c:v>
                </c:pt>
                <c:pt idx="10">
                  <c:v>27876689.930232</c:v>
                </c:pt>
                <c:pt idx="11">
                  <c:v>34660840.134492002</c:v>
                </c:pt>
                <c:pt idx="12">
                  <c:v>42061731.266411997</c:v>
                </c:pt>
                <c:pt idx="13">
                  <c:v>50202711.511523999</c:v>
                </c:pt>
                <c:pt idx="14">
                  <c:v>59083780.869828001</c:v>
                </c:pt>
                <c:pt idx="15">
                  <c:v>68828287.526856005</c:v>
                </c:pt>
                <c:pt idx="16">
                  <c:v>79559579.668139994</c:v>
                </c:pt>
                <c:pt idx="17">
                  <c:v>91154309.108148009</c:v>
                </c:pt>
              </c:numCache>
            </c:numRef>
          </c:yVal>
          <c:smooth val="0"/>
          <c:extLst>
            <c:ext xmlns:c16="http://schemas.microsoft.com/office/drawing/2014/chart" uri="{C3380CC4-5D6E-409C-BE32-E72D297353CC}">
              <c16:uniqueId val="{00000000-399A-4D4F-9620-14751BEFB31C}"/>
            </c:ext>
          </c:extLst>
        </c:ser>
        <c:dLbls>
          <c:showLegendKey val="0"/>
          <c:showVal val="0"/>
          <c:showCatName val="0"/>
          <c:showSerName val="0"/>
          <c:showPercent val="0"/>
          <c:showBubbleSize val="0"/>
        </c:dLbls>
        <c:axId val="482037120"/>
        <c:axId val="482037512"/>
      </c:scatterChart>
      <c:valAx>
        <c:axId val="482037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7512"/>
        <c:crosses val="autoZero"/>
        <c:crossBetween val="midCat"/>
      </c:valAx>
      <c:valAx>
        <c:axId val="482037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71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0317970645539757"/>
                  <c:y val="0.1703966170895304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EvaporationCurve!$D$27:$D$40</c:f>
              <c:numCache>
                <c:formatCode>General</c:formatCode>
                <c:ptCount val="14"/>
                <c:pt idx="0">
                  <c:v>0</c:v>
                </c:pt>
                <c:pt idx="1">
                  <c:v>1.9078008998875132E-2</c:v>
                </c:pt>
                <c:pt idx="2">
                  <c:v>0.14204442974088854</c:v>
                </c:pt>
                <c:pt idx="3">
                  <c:v>0.29784804693194811</c:v>
                </c:pt>
                <c:pt idx="4">
                  <c:v>0.47590930845116547</c:v>
                </c:pt>
                <c:pt idx="5">
                  <c:v>0.69848590204344696</c:v>
                </c:pt>
                <c:pt idx="6">
                  <c:v>0.98581205741960909</c:v>
                </c:pt>
                <c:pt idx="7">
                  <c:v>1.5734144472588079</c:v>
                </c:pt>
                <c:pt idx="8">
                  <c:v>2.1670868124123235</c:v>
                </c:pt>
                <c:pt idx="9">
                  <c:v>2.8388633840942878</c:v>
                </c:pt>
                <c:pt idx="10">
                  <c:v>3.5697238934200781</c:v>
                </c:pt>
                <c:pt idx="11">
                  <c:v>4.3661433200398871</c:v>
                </c:pt>
                <c:pt idx="12">
                  <c:v>5.1819875629905319</c:v>
                </c:pt>
                <c:pt idx="13">
                  <c:v>6.0520595817919611</c:v>
                </c:pt>
              </c:numCache>
            </c:numRef>
          </c:xVal>
          <c:yVal>
            <c:numRef>
              <c:f>EvaporationCurve!$B$27:$B$40</c:f>
              <c:numCache>
                <c:formatCode>General</c:formatCode>
                <c:ptCount val="14"/>
                <c:pt idx="0">
                  <c:v>0</c:v>
                </c:pt>
                <c:pt idx="1">
                  <c:v>4.0704840000000006E-2</c:v>
                </c:pt>
                <c:pt idx="2">
                  <c:v>0.47365632000000002</c:v>
                </c:pt>
                <c:pt idx="3">
                  <c:v>1.3814976000000001</c:v>
                </c:pt>
                <c:pt idx="4">
                  <c:v>2.8320700800000003</c:v>
                </c:pt>
                <c:pt idx="5">
                  <c:v>4.9610565600000003</c:v>
                </c:pt>
                <c:pt idx="6">
                  <c:v>7.96581384</c:v>
                </c:pt>
                <c:pt idx="7">
                  <c:v>12.76158408</c:v>
                </c:pt>
                <c:pt idx="8">
                  <c:v>19.366869480000002</c:v>
                </c:pt>
                <c:pt idx="9">
                  <c:v>28.01973168</c:v>
                </c:pt>
                <c:pt idx="10">
                  <c:v>38.90025876</c:v>
                </c:pt>
                <c:pt idx="11">
                  <c:v>52.208274480000007</c:v>
                </c:pt>
                <c:pt idx="12">
                  <c:v>68.002985879999997</c:v>
                </c:pt>
                <c:pt idx="13">
                  <c:v>86.449679279999998</c:v>
                </c:pt>
              </c:numCache>
            </c:numRef>
          </c:yVal>
          <c:smooth val="0"/>
          <c:extLst>
            <c:ext xmlns:c16="http://schemas.microsoft.com/office/drawing/2014/chart" uri="{C3380CC4-5D6E-409C-BE32-E72D297353CC}">
              <c16:uniqueId val="{00000000-23CC-4A8E-B13A-90DDF15E1D39}"/>
            </c:ext>
          </c:extLst>
        </c:ser>
        <c:dLbls>
          <c:showLegendKey val="0"/>
          <c:showVal val="0"/>
          <c:showCatName val="0"/>
          <c:showSerName val="0"/>
          <c:showPercent val="0"/>
          <c:showBubbleSize val="0"/>
        </c:dLbls>
        <c:axId val="482034376"/>
        <c:axId val="482035944"/>
      </c:scatterChart>
      <c:valAx>
        <c:axId val="4820343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5944"/>
        <c:crosses val="autoZero"/>
        <c:crossBetween val="midCat"/>
      </c:valAx>
      <c:valAx>
        <c:axId val="482035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43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9604037968829019"/>
                  <c:y val="0.166250000000000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EvaporationCurve!$D$47:$D$53</c:f>
              <c:numCache>
                <c:formatCode>General</c:formatCode>
                <c:ptCount val="7"/>
                <c:pt idx="0">
                  <c:v>0</c:v>
                </c:pt>
                <c:pt idx="1">
                  <c:v>3.5707503473829671</c:v>
                </c:pt>
                <c:pt idx="2">
                  <c:v>11.128835011926808</c:v>
                </c:pt>
                <c:pt idx="3">
                  <c:v>17.199103044393322</c:v>
                </c:pt>
                <c:pt idx="4">
                  <c:v>22.257659966251268</c:v>
                </c:pt>
                <c:pt idx="5">
                  <c:v>25.292792702969937</c:v>
                </c:pt>
                <c:pt idx="6">
                  <c:v>28.906048947928721</c:v>
                </c:pt>
              </c:numCache>
            </c:numRef>
          </c:xVal>
          <c:yVal>
            <c:numRef>
              <c:f>EvaporationCurve!$B$47:$B$53</c:f>
              <c:numCache>
                <c:formatCode>General</c:formatCode>
                <c:ptCount val="7"/>
                <c:pt idx="0">
                  <c:v>0</c:v>
                </c:pt>
                <c:pt idx="1">
                  <c:v>9.2510999999999992</c:v>
                </c:pt>
                <c:pt idx="2">
                  <c:v>26.211449999999999</c:v>
                </c:pt>
                <c:pt idx="3">
                  <c:v>52.422899999999998</c:v>
                </c:pt>
                <c:pt idx="4">
                  <c:v>86.343599999999995</c:v>
                </c:pt>
                <c:pt idx="5">
                  <c:v>117.1806</c:v>
                </c:pt>
                <c:pt idx="6">
                  <c:v>148.01759999999999</c:v>
                </c:pt>
              </c:numCache>
            </c:numRef>
          </c:yVal>
          <c:smooth val="0"/>
          <c:extLst>
            <c:ext xmlns:c16="http://schemas.microsoft.com/office/drawing/2014/chart" uri="{C3380CC4-5D6E-409C-BE32-E72D297353CC}">
              <c16:uniqueId val="{00000000-277F-4971-B4C5-0BB82919420C}"/>
            </c:ext>
          </c:extLst>
        </c:ser>
        <c:dLbls>
          <c:showLegendKey val="0"/>
          <c:showVal val="0"/>
          <c:showCatName val="0"/>
          <c:showSerName val="0"/>
          <c:showPercent val="0"/>
          <c:showBubbleSize val="0"/>
        </c:dLbls>
        <c:axId val="482037904"/>
        <c:axId val="482031240"/>
      </c:scatterChart>
      <c:valAx>
        <c:axId val="4820379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1240"/>
        <c:crosses val="autoZero"/>
        <c:crossBetween val="midCat"/>
      </c:valAx>
      <c:valAx>
        <c:axId val="482031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1250353273773175"/>
                  <c:y val="7.828703703703704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EvaporationCurve!$D$64:$D$72</c:f>
              <c:numCache>
                <c:formatCode>General</c:formatCode>
                <c:ptCount val="9"/>
                <c:pt idx="0">
                  <c:v>0</c:v>
                </c:pt>
                <c:pt idx="1">
                  <c:v>-9.851791949429744E-4</c:v>
                </c:pt>
                <c:pt idx="2">
                  <c:v>2.2587900167331756</c:v>
                </c:pt>
                <c:pt idx="3">
                  <c:v>3.0500279459344366</c:v>
                </c:pt>
                <c:pt idx="4">
                  <c:v>3.7396104617831321</c:v>
                </c:pt>
                <c:pt idx="5">
                  <c:v>4.4217468745626975</c:v>
                </c:pt>
                <c:pt idx="6">
                  <c:v>5.5189282711665912</c:v>
                </c:pt>
                <c:pt idx="7">
                  <c:v>8.6081308905204121</c:v>
                </c:pt>
                <c:pt idx="8">
                  <c:v>9.9290197698220073</c:v>
                </c:pt>
              </c:numCache>
            </c:numRef>
          </c:xVal>
          <c:yVal>
            <c:numRef>
              <c:f>EvaporationCurve!$B$64:$B$72</c:f>
              <c:numCache>
                <c:formatCode>General</c:formatCode>
                <c:ptCount val="9"/>
                <c:pt idx="0">
                  <c:v>0</c:v>
                </c:pt>
                <c:pt idx="1">
                  <c:v>5.9996467199999994</c:v>
                </c:pt>
                <c:pt idx="2">
                  <c:v>14.60563668</c:v>
                </c:pt>
                <c:pt idx="3">
                  <c:v>26.22625176</c:v>
                </c:pt>
                <c:pt idx="4">
                  <c:v>40.474179240000005</c:v>
                </c:pt>
                <c:pt idx="5">
                  <c:v>57.321049080000002</c:v>
                </c:pt>
                <c:pt idx="6">
                  <c:v>78.348182640000005</c:v>
                </c:pt>
                <c:pt idx="7">
                  <c:v>111.14518235999999</c:v>
                </c:pt>
                <c:pt idx="8">
                  <c:v>148.97478047999999</c:v>
                </c:pt>
              </c:numCache>
            </c:numRef>
          </c:yVal>
          <c:smooth val="0"/>
          <c:extLst>
            <c:ext xmlns:c16="http://schemas.microsoft.com/office/drawing/2014/chart" uri="{C3380CC4-5D6E-409C-BE32-E72D297353CC}">
              <c16:uniqueId val="{00000000-B709-49A5-8AE6-79BE6E549F4A}"/>
            </c:ext>
          </c:extLst>
        </c:ser>
        <c:dLbls>
          <c:showLegendKey val="0"/>
          <c:showVal val="0"/>
          <c:showCatName val="0"/>
          <c:showSerName val="0"/>
          <c:showPercent val="0"/>
          <c:showBubbleSize val="0"/>
        </c:dLbls>
        <c:axId val="482033592"/>
        <c:axId val="482035160"/>
      </c:scatterChart>
      <c:valAx>
        <c:axId val="482033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5160"/>
        <c:crosses val="autoZero"/>
        <c:crossBetween val="midCat"/>
      </c:valAx>
      <c:valAx>
        <c:axId val="482035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3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1903795601661799"/>
                  <c:y val="0.119953703703703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EvaporationCurve!$D$82:$D$88</c:f>
              <c:numCache>
                <c:formatCode>General</c:formatCode>
                <c:ptCount val="7"/>
                <c:pt idx="0">
                  <c:v>0</c:v>
                </c:pt>
                <c:pt idx="1">
                  <c:v>3.5707503473829671</c:v>
                </c:pt>
                <c:pt idx="2">
                  <c:v>11.128835011926808</c:v>
                </c:pt>
                <c:pt idx="3">
                  <c:v>17.199103044393322</c:v>
                </c:pt>
                <c:pt idx="4">
                  <c:v>22.257659966251268</c:v>
                </c:pt>
                <c:pt idx="5">
                  <c:v>25.292792702969937</c:v>
                </c:pt>
                <c:pt idx="6">
                  <c:v>28.906048947928721</c:v>
                </c:pt>
              </c:numCache>
            </c:numRef>
          </c:xVal>
          <c:yVal>
            <c:numRef>
              <c:f>EvaporationCurve!$B$82:$B$88</c:f>
              <c:numCache>
                <c:formatCode>General</c:formatCode>
                <c:ptCount val="7"/>
                <c:pt idx="0">
                  <c:v>0</c:v>
                </c:pt>
                <c:pt idx="1">
                  <c:v>9.2510999999999992</c:v>
                </c:pt>
                <c:pt idx="2">
                  <c:v>26.211449999999999</c:v>
                </c:pt>
                <c:pt idx="3">
                  <c:v>52.422899999999998</c:v>
                </c:pt>
                <c:pt idx="4">
                  <c:v>86.343599999999995</c:v>
                </c:pt>
                <c:pt idx="5">
                  <c:v>117.1806</c:v>
                </c:pt>
                <c:pt idx="6">
                  <c:v>148.01759999999999</c:v>
                </c:pt>
              </c:numCache>
            </c:numRef>
          </c:yVal>
          <c:smooth val="0"/>
          <c:extLst>
            <c:ext xmlns:c16="http://schemas.microsoft.com/office/drawing/2014/chart" uri="{C3380CC4-5D6E-409C-BE32-E72D297353CC}">
              <c16:uniqueId val="{00000000-36E6-4854-B649-0BA932ED9D08}"/>
            </c:ext>
          </c:extLst>
        </c:ser>
        <c:dLbls>
          <c:showLegendKey val="0"/>
          <c:showVal val="0"/>
          <c:showCatName val="0"/>
          <c:showSerName val="0"/>
          <c:showPercent val="0"/>
          <c:showBubbleSize val="0"/>
        </c:dLbls>
        <c:axId val="482033984"/>
        <c:axId val="482032416"/>
      </c:scatterChart>
      <c:valAx>
        <c:axId val="482033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2416"/>
        <c:crosses val="autoZero"/>
        <c:crossBetween val="midCat"/>
      </c:valAx>
      <c:valAx>
        <c:axId val="48203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39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4919332500411621"/>
                  <c:y val="4.888305628463109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EvaporationCurve!$B$98:$B$115</c:f>
              <c:numCache>
                <c:formatCode>General</c:formatCode>
                <c:ptCount val="18"/>
                <c:pt idx="0">
                  <c:v>0</c:v>
                </c:pt>
                <c:pt idx="1">
                  <c:v>0.1603526411916</c:v>
                </c:pt>
                <c:pt idx="2">
                  <c:v>0.80052972410267997</c:v>
                </c:pt>
                <c:pt idx="3">
                  <c:v>2.1450249464014801</c:v>
                </c:pt>
                <c:pt idx="4">
                  <c:v>4.2629132919859201</c:v>
                </c:pt>
                <c:pt idx="5">
                  <c:v>7.3231817750348398</c:v>
                </c:pt>
                <c:pt idx="6">
                  <c:v>11.392438415735519</c:v>
                </c:pt>
                <c:pt idx="7">
                  <c:v>16.289361381355921</c:v>
                </c:pt>
                <c:pt idx="8">
                  <c:v>21.85853195812572</c:v>
                </c:pt>
                <c:pt idx="9">
                  <c:v>23.046374984798881</c:v>
                </c:pt>
                <c:pt idx="10">
                  <c:v>27.876689930232001</c:v>
                </c:pt>
                <c:pt idx="11">
                  <c:v>34.660840134491998</c:v>
                </c:pt>
                <c:pt idx="12">
                  <c:v>42.061731266411996</c:v>
                </c:pt>
                <c:pt idx="13">
                  <c:v>50.202711511524001</c:v>
                </c:pt>
                <c:pt idx="14">
                  <c:v>59.083780869827997</c:v>
                </c:pt>
                <c:pt idx="15">
                  <c:v>68.828287526856002</c:v>
                </c:pt>
                <c:pt idx="16">
                  <c:v>79.559579668140003</c:v>
                </c:pt>
                <c:pt idx="17">
                  <c:v>91.154309108147999</c:v>
                </c:pt>
              </c:numCache>
            </c:numRef>
          </c:xVal>
          <c:yVal>
            <c:numRef>
              <c:f>EvaporationCurve!$H$98:$H$115</c:f>
              <c:numCache>
                <c:formatCode>General</c:formatCode>
                <c:ptCount val="18"/>
                <c:pt idx="0">
                  <c:v>4.0468564224000001E-3</c:v>
                </c:pt>
                <c:pt idx="1">
                  <c:v>0.1052182669824</c:v>
                </c:pt>
                <c:pt idx="2">
                  <c:v>0.30756108810240002</c:v>
                </c:pt>
                <c:pt idx="3">
                  <c:v>0.57465361198080001</c:v>
                </c:pt>
                <c:pt idx="4">
                  <c:v>0.82960556659200002</c:v>
                </c:pt>
                <c:pt idx="5">
                  <c:v>1.1776352189184001</c:v>
                </c:pt>
                <c:pt idx="6">
                  <c:v>1.4851963070208001</c:v>
                </c:pt>
                <c:pt idx="7">
                  <c:v>1.7280076923648</c:v>
                </c:pt>
                <c:pt idx="8">
                  <c:v>1.9141630877952001</c:v>
                </c:pt>
                <c:pt idx="9">
                  <c:v>1.9384442263296</c:v>
                </c:pt>
                <c:pt idx="10">
                  <c:v>2.0881779139584</c:v>
                </c:pt>
                <c:pt idx="11">
                  <c:v>2.3148018736128</c:v>
                </c:pt>
                <c:pt idx="12">
                  <c:v>2.5454726896896003</c:v>
                </c:pt>
                <c:pt idx="13">
                  <c:v>2.8004246443008003</c:v>
                </c:pt>
                <c:pt idx="14">
                  <c:v>3.0634703117568001</c:v>
                </c:pt>
                <c:pt idx="15">
                  <c:v>3.3427034049024003</c:v>
                </c:pt>
                <c:pt idx="16">
                  <c:v>3.6421707801600003</c:v>
                </c:pt>
                <c:pt idx="17">
                  <c:v>3.9497318682624001</c:v>
                </c:pt>
              </c:numCache>
            </c:numRef>
          </c:yVal>
          <c:smooth val="0"/>
          <c:extLs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 (Mm3)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emf"/><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6.emf"/><Relationship Id="rId2" Type="http://schemas.openxmlformats.org/officeDocument/2006/relationships/image" Target="../media/image15.emf"/><Relationship Id="rId1" Type="http://schemas.openxmlformats.org/officeDocument/2006/relationships/image" Target="../media/image14.emf"/></Relationships>
</file>

<file path=xl/drawings/_rels/drawing11.xml.rels><?xml version="1.0" encoding="UTF-8" standalone="yes"?>
<Relationships xmlns="http://schemas.openxmlformats.org/package/2006/relationships"><Relationship Id="rId3" Type="http://schemas.openxmlformats.org/officeDocument/2006/relationships/image" Target="../media/image19.emf"/><Relationship Id="rId2" Type="http://schemas.openxmlformats.org/officeDocument/2006/relationships/image" Target="../media/image18.emf"/><Relationship Id="rId1" Type="http://schemas.openxmlformats.org/officeDocument/2006/relationships/image" Target="../media/image17.emf"/><Relationship Id="rId4" Type="http://schemas.openxmlformats.org/officeDocument/2006/relationships/image" Target="../media/image20.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9"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emf"/></Relationships>
</file>

<file path=xl/drawings/_rels/drawing5.x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_rels/drawing6.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12" Type="http://schemas.openxmlformats.org/officeDocument/2006/relationships/chart" Target="../charts/chart23.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1.xml"/><Relationship Id="rId3" Type="http://schemas.openxmlformats.org/officeDocument/2006/relationships/chart" Target="../charts/chart26.xml"/><Relationship Id="rId7" Type="http://schemas.openxmlformats.org/officeDocument/2006/relationships/chart" Target="../charts/chart30.xml"/><Relationship Id="rId2" Type="http://schemas.openxmlformats.org/officeDocument/2006/relationships/chart" Target="../charts/chart25.xml"/><Relationship Id="rId1" Type="http://schemas.openxmlformats.org/officeDocument/2006/relationships/chart" Target="../charts/chart24.xml"/><Relationship Id="rId6" Type="http://schemas.openxmlformats.org/officeDocument/2006/relationships/chart" Target="../charts/chart29.xml"/><Relationship Id="rId5" Type="http://schemas.openxmlformats.org/officeDocument/2006/relationships/chart" Target="../charts/chart28.xml"/><Relationship Id="rId4" Type="http://schemas.openxmlformats.org/officeDocument/2006/relationships/chart" Target="../charts/chart2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chart" Target="../charts/chart32.xml"/><Relationship Id="rId6" Type="http://schemas.openxmlformats.org/officeDocument/2006/relationships/chart" Target="../charts/chart37.xml"/><Relationship Id="rId5" Type="http://schemas.openxmlformats.org/officeDocument/2006/relationships/chart" Target="../charts/chart36.xml"/><Relationship Id="rId4" Type="http://schemas.openxmlformats.org/officeDocument/2006/relationships/chart" Target="../charts/chart35.xml"/></Relationships>
</file>

<file path=xl/drawings/_rels/drawing9.x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1.emf"/><Relationship Id="rId1" Type="http://schemas.openxmlformats.org/officeDocument/2006/relationships/image" Target="../media/image10.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13</xdr:col>
      <xdr:colOff>346363</xdr:colOff>
      <xdr:row>3</xdr:row>
      <xdr:rowOff>69272</xdr:rowOff>
    </xdr:from>
    <xdr:to>
      <xdr:col>22</xdr:col>
      <xdr:colOff>538826</xdr:colOff>
      <xdr:row>19</xdr:row>
      <xdr:rowOff>162155</xdr:rowOff>
    </xdr:to>
    <xdr:grpSp>
      <xdr:nvGrpSpPr>
        <xdr:cNvPr id="29" name="Group 28"/>
        <xdr:cNvGrpSpPr/>
      </xdr:nvGrpSpPr>
      <xdr:grpSpPr>
        <a:xfrm>
          <a:off x="9909463" y="657101"/>
          <a:ext cx="6168720" cy="3195311"/>
          <a:chOff x="0" y="0"/>
          <a:chExt cx="5647999" cy="3314319"/>
        </a:xfrm>
      </xdr:grpSpPr>
      <xdr:grpSp>
        <xdr:nvGrpSpPr>
          <xdr:cNvPr id="30" name="Group 29"/>
          <xdr:cNvGrpSpPr/>
        </xdr:nvGrpSpPr>
        <xdr:grpSpPr>
          <a:xfrm>
            <a:off x="0" y="336500"/>
            <a:ext cx="3568700" cy="2800985"/>
            <a:chOff x="0" y="-53374"/>
            <a:chExt cx="5744388" cy="4494292"/>
          </a:xfrm>
        </xdr:grpSpPr>
        <xdr:pic>
          <xdr:nvPicPr>
            <xdr:cNvPr id="43" name="Picture 42"/>
            <xdr:cNvPicPr>
              <a:picLocks noChangeAspect="1"/>
            </xdr:cNvPicPr>
          </xdr:nvPicPr>
          <xdr:blipFill>
            <a:blip xmlns:r="http://schemas.openxmlformats.org/officeDocument/2006/relationships" r:embed="rId1"/>
            <a:stretch>
              <a:fillRect/>
            </a:stretch>
          </xdr:blipFill>
          <xdr:spPr>
            <a:xfrm>
              <a:off x="0" y="0"/>
              <a:ext cx="5659733" cy="4440918"/>
            </a:xfrm>
            <a:prstGeom prst="rect">
              <a:avLst/>
            </a:prstGeom>
            <a:ln w="9525">
              <a:solidFill>
                <a:srgbClr val="FF0000"/>
              </a:solidFill>
              <a:prstDash val="solid"/>
            </a:ln>
          </xdr:spPr>
        </xdr:pic>
        <xdr:sp macro="" textlink="">
          <xdr:nvSpPr>
            <xdr:cNvPr id="44" name="Oval 43"/>
            <xdr:cNvSpPr/>
          </xdr:nvSpPr>
          <xdr:spPr>
            <a:xfrm>
              <a:off x="2901371" y="992731"/>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5" name="Oval 44"/>
            <xdr:cNvSpPr/>
          </xdr:nvSpPr>
          <xdr:spPr>
            <a:xfrm>
              <a:off x="2956088" y="611730"/>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6" name="Oval 45"/>
            <xdr:cNvSpPr/>
          </xdr:nvSpPr>
          <xdr:spPr>
            <a:xfrm>
              <a:off x="3227215" y="1145130"/>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7" name="Oval 46"/>
            <xdr:cNvSpPr/>
          </xdr:nvSpPr>
          <xdr:spPr>
            <a:xfrm>
              <a:off x="3162586" y="1297530"/>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pic>
          <xdr:nvPicPr>
            <xdr:cNvPr id="48" name="Picture 47"/>
            <xdr:cNvPicPr>
              <a:picLocks noChangeAspect="1"/>
            </xdr:cNvPicPr>
          </xdr:nvPicPr>
          <xdr:blipFill>
            <a:blip xmlns:r="http://schemas.openxmlformats.org/officeDocument/2006/relationships" r:embed="rId2"/>
            <a:stretch>
              <a:fillRect/>
            </a:stretch>
          </xdr:blipFill>
          <xdr:spPr>
            <a:xfrm>
              <a:off x="60488" y="4237913"/>
              <a:ext cx="990600" cy="180975"/>
            </a:xfrm>
            <a:prstGeom prst="rect">
              <a:avLst/>
            </a:prstGeom>
            <a:ln w="9525">
              <a:solidFill>
                <a:schemeClr val="tx1"/>
              </a:solidFill>
              <a:prstDash val="solid"/>
            </a:ln>
          </xdr:spPr>
        </xdr:pic>
        <xdr:sp macro="" textlink="">
          <xdr:nvSpPr>
            <xdr:cNvPr id="49" name="Oval 48"/>
            <xdr:cNvSpPr/>
          </xdr:nvSpPr>
          <xdr:spPr>
            <a:xfrm>
              <a:off x="2670432" y="1523591"/>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0" name="Oval 49"/>
            <xdr:cNvSpPr/>
          </xdr:nvSpPr>
          <xdr:spPr>
            <a:xfrm>
              <a:off x="2346488" y="2978000"/>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1" name="Oval 50"/>
            <xdr:cNvSpPr/>
          </xdr:nvSpPr>
          <xdr:spPr>
            <a:xfrm>
              <a:off x="1965488" y="1224979"/>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2" name="Oval 51"/>
            <xdr:cNvSpPr/>
          </xdr:nvSpPr>
          <xdr:spPr>
            <a:xfrm>
              <a:off x="2945918" y="2340835"/>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3" name="Oval 52"/>
            <xdr:cNvSpPr/>
          </xdr:nvSpPr>
          <xdr:spPr>
            <a:xfrm>
              <a:off x="3228044" y="2858482"/>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4" name="Oval 53"/>
            <xdr:cNvSpPr/>
          </xdr:nvSpPr>
          <xdr:spPr>
            <a:xfrm>
              <a:off x="3565688" y="2548715"/>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5" name="Oval 54"/>
            <xdr:cNvSpPr/>
          </xdr:nvSpPr>
          <xdr:spPr>
            <a:xfrm>
              <a:off x="4175288" y="3250738"/>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6" name="Rectangle 55"/>
            <xdr:cNvSpPr/>
          </xdr:nvSpPr>
          <xdr:spPr>
            <a:xfrm>
              <a:off x="3430158" y="3902984"/>
              <a:ext cx="2175180" cy="469013"/>
            </a:xfrm>
            <a:prstGeom prst="rect">
              <a:avLst/>
            </a:prstGeom>
            <a:solidFill>
              <a:schemeClr val="bg1"/>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7" name="Oval 56"/>
            <xdr:cNvSpPr/>
          </xdr:nvSpPr>
          <xdr:spPr>
            <a:xfrm>
              <a:off x="3476714" y="3931460"/>
              <a:ext cx="181298" cy="181298"/>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8" name="Oval 57"/>
            <xdr:cNvSpPr/>
          </xdr:nvSpPr>
          <xdr:spPr>
            <a:xfrm>
              <a:off x="3484129" y="4150971"/>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9" name="TextBox 34"/>
            <xdr:cNvSpPr txBox="1"/>
          </xdr:nvSpPr>
          <xdr:spPr>
            <a:xfrm>
              <a:off x="3640014" y="3884753"/>
              <a:ext cx="2104374" cy="377375"/>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0000"/>
                  </a:solidFill>
                  <a:effectLst/>
                  <a:latin typeface="Calibri" panose="020F0502020204030204" pitchFamily="34" charset="0"/>
                  <a:ea typeface="Times New Roman" panose="02020603050405020304" pitchFamily="18" charset="0"/>
                  <a:cs typeface="Arial" panose="020B0604020202020204" pitchFamily="34" charset="0"/>
                </a:rPr>
                <a:t>Established hydro-ecologic sites</a:t>
              </a:r>
              <a:endParaRPr lang="en-US" sz="1200">
                <a:effectLst/>
                <a:latin typeface="Times New Roman" panose="02020603050405020304" pitchFamily="18" charset="0"/>
                <a:ea typeface="Times New Roman" panose="02020603050405020304" pitchFamily="18" charset="0"/>
              </a:endParaRPr>
            </a:p>
          </xdr:txBody>
        </xdr:sp>
        <xdr:sp macro="" textlink="">
          <xdr:nvSpPr>
            <xdr:cNvPr id="60" name="TextBox 35"/>
            <xdr:cNvSpPr txBox="1"/>
          </xdr:nvSpPr>
          <xdr:spPr>
            <a:xfrm>
              <a:off x="3636840" y="4085593"/>
              <a:ext cx="1995432" cy="331335"/>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0000"/>
                  </a:solidFill>
                  <a:effectLst/>
                  <a:latin typeface="Calibri" panose="020F0502020204030204" pitchFamily="34" charset="0"/>
                  <a:ea typeface="Times New Roman" panose="02020603050405020304" pitchFamily="18" charset="0"/>
                  <a:cs typeface="Arial" panose="020B0604020202020204" pitchFamily="34" charset="0"/>
                </a:rPr>
                <a:t>Existing hydrologic sites</a:t>
              </a:r>
              <a:endParaRPr lang="en-US" sz="1200">
                <a:effectLst/>
                <a:latin typeface="Times New Roman" panose="02020603050405020304" pitchFamily="18" charset="0"/>
                <a:ea typeface="Times New Roman" panose="02020603050405020304" pitchFamily="18" charset="0"/>
              </a:endParaRPr>
            </a:p>
          </xdr:txBody>
        </xdr:sp>
        <xdr:sp macro="" textlink="">
          <xdr:nvSpPr>
            <xdr:cNvPr id="61" name="Oval 60"/>
            <xdr:cNvSpPr/>
          </xdr:nvSpPr>
          <xdr:spPr>
            <a:xfrm>
              <a:off x="2075094" y="3221271"/>
              <a:ext cx="181299" cy="181298"/>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62" name="TextBox 34"/>
            <xdr:cNvSpPr txBox="1"/>
          </xdr:nvSpPr>
          <xdr:spPr>
            <a:xfrm rot="18346057">
              <a:off x="2388170" y="194691"/>
              <a:ext cx="874744"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3" name="TextBox 34"/>
            <xdr:cNvSpPr txBox="1"/>
          </xdr:nvSpPr>
          <xdr:spPr>
            <a:xfrm rot="18346057">
              <a:off x="1476443" y="1615994"/>
              <a:ext cx="958575"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Malad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4" name="TextBox 34"/>
            <xdr:cNvSpPr txBox="1"/>
          </xdr:nvSpPr>
          <xdr:spPr>
            <a:xfrm rot="18346057">
              <a:off x="3142822" y="911450"/>
              <a:ext cx="958575"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Cub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5" name="TextBox 34"/>
            <xdr:cNvSpPr txBox="1"/>
          </xdr:nvSpPr>
          <xdr:spPr>
            <a:xfrm rot="18346057">
              <a:off x="3597037" y="1937563"/>
              <a:ext cx="1616112"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Blacksmith Fork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6" name="TextBox 34"/>
            <xdr:cNvSpPr txBox="1"/>
          </xdr:nvSpPr>
          <xdr:spPr>
            <a:xfrm rot="18346057">
              <a:off x="3959880" y="2628414"/>
              <a:ext cx="1826310" cy="35639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East Fork – Little 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7" name="TextBox 34"/>
            <xdr:cNvSpPr txBox="1"/>
          </xdr:nvSpPr>
          <xdr:spPr>
            <a:xfrm rot="18346057">
              <a:off x="2421483" y="3179081"/>
              <a:ext cx="1199711" cy="536597"/>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South Fork – Little 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8" name="TextBox 34"/>
            <xdr:cNvSpPr txBox="1"/>
          </xdr:nvSpPr>
          <xdr:spPr>
            <a:xfrm>
              <a:off x="0" y="3687774"/>
              <a:ext cx="961632" cy="50575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The Great Salt Lake</a:t>
              </a:r>
              <a:endParaRPr lang="en-US" sz="1200">
                <a:effectLst/>
                <a:latin typeface="Times New Roman" panose="02020603050405020304" pitchFamily="18" charset="0"/>
                <a:ea typeface="Times New Roman" panose="02020603050405020304" pitchFamily="18" charset="0"/>
              </a:endParaRPr>
            </a:p>
          </xdr:txBody>
        </xdr:sp>
        <xdr:sp macro="" textlink="">
          <xdr:nvSpPr>
            <xdr:cNvPr id="69" name="TextBox 34"/>
            <xdr:cNvSpPr txBox="1"/>
          </xdr:nvSpPr>
          <xdr:spPr>
            <a:xfrm>
              <a:off x="1012821" y="2874282"/>
              <a:ext cx="1391537" cy="50575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The Migratory Bird Refuge</a:t>
              </a:r>
              <a:endParaRPr lang="en-US" sz="1200">
                <a:effectLst/>
                <a:latin typeface="Times New Roman" panose="02020603050405020304" pitchFamily="18" charset="0"/>
                <a:ea typeface="Times New Roman" panose="02020603050405020304" pitchFamily="18" charset="0"/>
              </a:endParaRPr>
            </a:p>
          </xdr:txBody>
        </xdr:sp>
      </xdr:grpSp>
      <xdr:grpSp>
        <xdr:nvGrpSpPr>
          <xdr:cNvPr id="31" name="Group 30"/>
          <xdr:cNvGrpSpPr/>
        </xdr:nvGrpSpPr>
        <xdr:grpSpPr>
          <a:xfrm>
            <a:off x="3781958" y="0"/>
            <a:ext cx="1866041" cy="2519783"/>
            <a:chOff x="0" y="1920358"/>
            <a:chExt cx="2590800" cy="3311750"/>
          </a:xfrm>
        </xdr:grpSpPr>
        <xdr:pic>
          <xdr:nvPicPr>
            <xdr:cNvPr id="40" name="Picture 39"/>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bwMode="auto">
            <a:xfrm>
              <a:off x="0" y="1920358"/>
              <a:ext cx="2590800" cy="3288998"/>
            </a:xfrm>
            <a:prstGeom prst="rect">
              <a:avLst/>
            </a:prstGeom>
            <a:ln>
              <a:noFill/>
            </a:ln>
            <a:extLst>
              <a:ext uri="{53640926-AAD7-44D8-BBD7-CCE9431645EC}">
                <a14:shadowObscured xmlns:a14="http://schemas.microsoft.com/office/drawing/2010/main"/>
              </a:ext>
            </a:extLst>
          </xdr:spPr>
        </xdr:pic>
        <xdr:sp macro="" textlink="">
          <xdr:nvSpPr>
            <xdr:cNvPr id="41" name="Rectangle 40"/>
            <xdr:cNvSpPr/>
          </xdr:nvSpPr>
          <xdr:spPr>
            <a:xfrm>
              <a:off x="685649" y="2916321"/>
              <a:ext cx="1240150" cy="990601"/>
            </a:xfrm>
            <a:prstGeom prst="rect">
              <a:avLst/>
            </a:prstGeom>
            <a:noFill/>
            <a:ln w="9525">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2" name="Rectangle 41"/>
            <xdr:cNvSpPr/>
          </xdr:nvSpPr>
          <xdr:spPr>
            <a:xfrm>
              <a:off x="1765311" y="4935510"/>
              <a:ext cx="762000" cy="29659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grpSp>
      <xdr:grpSp>
        <xdr:nvGrpSpPr>
          <xdr:cNvPr id="32" name="Group 31"/>
          <xdr:cNvGrpSpPr/>
        </xdr:nvGrpSpPr>
        <xdr:grpSpPr>
          <a:xfrm>
            <a:off x="4345229" y="2340864"/>
            <a:ext cx="918210" cy="973455"/>
            <a:chOff x="474770" y="0"/>
            <a:chExt cx="1524000" cy="1558810"/>
          </a:xfrm>
        </xdr:grpSpPr>
        <xdr:pic>
          <xdr:nvPicPr>
            <xdr:cNvPr id="35" name="Picture 34"/>
            <xdr:cNvPicPr>
              <a:picLocks noChangeAspect="1"/>
            </xdr:cNvPicPr>
          </xdr:nvPicPr>
          <xdr:blipFill rotWithShape="1">
            <a:blip xmlns:r="http://schemas.openxmlformats.org/officeDocument/2006/relationships" r:embed="rId4">
              <a:clrChange>
                <a:clrFrom>
                  <a:srgbClr val="FFFFFF"/>
                </a:clrFrom>
                <a:clrTo>
                  <a:srgbClr val="FFFFFF">
                    <a:alpha val="0"/>
                  </a:srgbClr>
                </a:clrTo>
              </a:clrChange>
            </a:blip>
            <a:srcRect l="31251" t="72222" r="42931" b="6701"/>
            <a:stretch/>
          </xdr:blipFill>
          <xdr:spPr>
            <a:xfrm>
              <a:off x="543069" y="0"/>
              <a:ext cx="1455701" cy="1482610"/>
            </a:xfrm>
            <a:prstGeom prst="rect">
              <a:avLst/>
            </a:prstGeom>
          </xdr:spPr>
        </xdr:pic>
        <xdr:sp macro="" textlink="">
          <xdr:nvSpPr>
            <xdr:cNvPr id="36" name="Rectangle 35"/>
            <xdr:cNvSpPr/>
          </xdr:nvSpPr>
          <xdr:spPr>
            <a:xfrm>
              <a:off x="474770" y="1330210"/>
              <a:ext cx="414019" cy="2286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37" name="Rectangle 36"/>
            <xdr:cNvSpPr/>
          </xdr:nvSpPr>
          <xdr:spPr>
            <a:xfrm>
              <a:off x="1270608" y="582628"/>
              <a:ext cx="540363" cy="422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WY</a:t>
              </a:r>
              <a:endParaRPr lang="en-US" sz="1200">
                <a:effectLst/>
                <a:latin typeface="Times New Roman" panose="02020603050405020304" pitchFamily="18" charset="0"/>
                <a:ea typeface="Times New Roman" panose="02020603050405020304" pitchFamily="18" charset="0"/>
              </a:endParaRPr>
            </a:p>
          </xdr:txBody>
        </xdr:sp>
        <xdr:sp macro="" textlink="">
          <xdr:nvSpPr>
            <xdr:cNvPr id="38" name="Rectangle 37"/>
            <xdr:cNvSpPr/>
          </xdr:nvSpPr>
          <xdr:spPr>
            <a:xfrm>
              <a:off x="599333" y="594568"/>
              <a:ext cx="663298" cy="33380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ID</a:t>
              </a:r>
              <a:endParaRPr lang="en-US" sz="1200">
                <a:effectLst/>
                <a:latin typeface="Times New Roman" panose="02020603050405020304" pitchFamily="18" charset="0"/>
                <a:ea typeface="Times New Roman" panose="02020603050405020304" pitchFamily="18" charset="0"/>
              </a:endParaRPr>
            </a:p>
          </xdr:txBody>
        </xdr:sp>
        <xdr:sp macro="" textlink="">
          <xdr:nvSpPr>
            <xdr:cNvPr id="39" name="Rectangle 38"/>
            <xdr:cNvSpPr/>
          </xdr:nvSpPr>
          <xdr:spPr>
            <a:xfrm>
              <a:off x="859779" y="1037663"/>
              <a:ext cx="564889" cy="3603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UT</a:t>
              </a:r>
              <a:endParaRPr lang="en-US" sz="1200">
                <a:effectLst/>
                <a:latin typeface="Times New Roman" panose="02020603050405020304" pitchFamily="18" charset="0"/>
                <a:ea typeface="Times New Roman" panose="02020603050405020304" pitchFamily="18" charset="0"/>
              </a:endParaRPr>
            </a:p>
          </xdr:txBody>
        </xdr:sp>
      </xdr:grpSp>
      <xdr:cxnSp macro="">
        <xdr:nvCxnSpPr>
          <xdr:cNvPr id="33" name="Straight Connector 32"/>
          <xdr:cNvCxnSpPr/>
        </xdr:nvCxnSpPr>
        <xdr:spPr>
          <a:xfrm flipH="1" flipV="1">
            <a:off x="3518611" y="380391"/>
            <a:ext cx="1645274" cy="377165"/>
          </a:xfrm>
          <a:prstGeom prst="line">
            <a:avLst/>
          </a:prstGeom>
          <a:ln>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xdr:cNvCxnSpPr/>
        </xdr:nvCxnSpPr>
        <xdr:spPr>
          <a:xfrm flipH="1">
            <a:off x="3525927" y="1514247"/>
            <a:ext cx="1635480" cy="1625513"/>
          </a:xfrm>
          <a:prstGeom prst="line">
            <a:avLst/>
          </a:prstGeom>
          <a:ln>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xdr:col>
      <xdr:colOff>468630</xdr:colOff>
      <xdr:row>3</xdr:row>
      <xdr:rowOff>30480</xdr:rowOff>
    </xdr:from>
    <xdr:to>
      <xdr:col>10</xdr:col>
      <xdr:colOff>647700</xdr:colOff>
      <xdr:row>53</xdr:row>
      <xdr:rowOff>49530</xdr:rowOff>
    </xdr:to>
    <xdr:sp macro="" textlink="">
      <xdr:nvSpPr>
        <xdr:cNvPr id="54281" name="Object 9" hidden="1">
          <a:extLst>
            <a:ext uri="{63B3BB69-23CF-44E3-9099-C40C66FF867C}">
              <a14:compatExt xmlns:a14="http://schemas.microsoft.com/office/drawing/2010/main" spid="_x0000_s54281"/>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xdr:col>
      <xdr:colOff>1171575</xdr:colOff>
      <xdr:row>3</xdr:row>
      <xdr:rowOff>76200</xdr:rowOff>
    </xdr:from>
    <xdr:to>
      <xdr:col>10</xdr:col>
      <xdr:colOff>1619250</xdr:colOff>
      <xdr:row>53</xdr:row>
      <xdr:rowOff>123825</xdr:rowOff>
    </xdr:to>
    <xdr:pic>
      <xdr:nvPicPr>
        <xdr:cNvPr id="2" name="Picture 9"/>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9200" y="676275"/>
          <a:ext cx="6343650" cy="96678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10</xdr:col>
      <xdr:colOff>0</xdr:colOff>
      <xdr:row>41</xdr:row>
      <xdr:rowOff>0</xdr:rowOff>
    </xdr:from>
    <xdr:to>
      <xdr:col>12</xdr:col>
      <xdr:colOff>392430</xdr:colOff>
      <xdr:row>50</xdr:row>
      <xdr:rowOff>68580</xdr:rowOff>
    </xdr:to>
    <xdr:sp macro="" textlink="">
      <xdr:nvSpPr>
        <xdr:cNvPr id="129025" name="XLfitRepository" hidden="1">
          <a:extLst>
            <a:ext uri="{63B3BB69-23CF-44E3-9099-C40C66FF867C}">
              <a14:compatExt xmlns:a14="http://schemas.microsoft.com/office/drawing/2010/main" spid="_x0000_s129025"/>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13</xdr:col>
      <xdr:colOff>495300</xdr:colOff>
      <xdr:row>58</xdr:row>
      <xdr:rowOff>68580</xdr:rowOff>
    </xdr:from>
    <xdr:to>
      <xdr:col>20</xdr:col>
      <xdr:colOff>38100</xdr:colOff>
      <xdr:row>71</xdr:row>
      <xdr:rowOff>133350</xdr:rowOff>
    </xdr:to>
    <xdr:sp macro="" textlink="">
      <xdr:nvSpPr>
        <xdr:cNvPr id="129026" name="XLfitChart2D J66" hidden="1">
          <a:extLst>
            <a:ext uri="{63B3BB69-23CF-44E3-9099-C40C66FF867C}">
              <a14:compatExt xmlns:a14="http://schemas.microsoft.com/office/drawing/2010/main" spid="_x0000_s129026"/>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48</xdr:col>
      <xdr:colOff>0</xdr:colOff>
      <xdr:row>38</xdr:row>
      <xdr:rowOff>0</xdr:rowOff>
    </xdr:from>
    <xdr:to>
      <xdr:col>54</xdr:col>
      <xdr:colOff>152400</xdr:colOff>
      <xdr:row>51</xdr:row>
      <xdr:rowOff>68580</xdr:rowOff>
    </xdr:to>
    <xdr:sp macro="" textlink="">
      <xdr:nvSpPr>
        <xdr:cNvPr id="129027" name="XLfitChart2D AW38" hidden="1">
          <a:extLst>
            <a:ext uri="{63B3BB69-23CF-44E3-9099-C40C66FF867C}">
              <a14:compatExt xmlns:a14="http://schemas.microsoft.com/office/drawing/2010/main" spid="_x0000_s129027"/>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10</xdr:col>
      <xdr:colOff>0</xdr:colOff>
      <xdr:row>41</xdr:row>
      <xdr:rowOff>0</xdr:rowOff>
    </xdr:from>
    <xdr:to>
      <xdr:col>12</xdr:col>
      <xdr:colOff>981075</xdr:colOff>
      <xdr:row>50</xdr:row>
      <xdr:rowOff>171450</xdr:rowOff>
    </xdr:to>
    <xdr:pic>
      <xdr:nvPicPr>
        <xdr:cNvPr id="2" name="XLfitRepository" hidden="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86700" y="7810500"/>
          <a:ext cx="1828800" cy="18859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13</xdr:col>
      <xdr:colOff>1238250</xdr:colOff>
      <xdr:row>58</xdr:row>
      <xdr:rowOff>171450</xdr:rowOff>
    </xdr:from>
    <xdr:to>
      <xdr:col>20</xdr:col>
      <xdr:colOff>95250</xdr:colOff>
      <xdr:row>71</xdr:row>
      <xdr:rowOff>333375</xdr:rowOff>
    </xdr:to>
    <xdr:pic>
      <xdr:nvPicPr>
        <xdr:cNvPr id="3" name="XLfitChart2D J6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25100" y="11220450"/>
          <a:ext cx="3752850" cy="249555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twoCellAnchor editAs="oneCell">
    <xdr:from>
      <xdr:col>48</xdr:col>
      <xdr:colOff>0</xdr:colOff>
      <xdr:row>38</xdr:row>
      <xdr:rowOff>0</xdr:rowOff>
    </xdr:from>
    <xdr:to>
      <xdr:col>54</xdr:col>
      <xdr:colOff>381000</xdr:colOff>
      <xdr:row>51</xdr:row>
      <xdr:rowOff>171450</xdr:rowOff>
    </xdr:to>
    <xdr:pic>
      <xdr:nvPicPr>
        <xdr:cNvPr id="4" name="XLfitChart2D AW3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3747075" y="7239000"/>
          <a:ext cx="4038600" cy="264795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wsDr>
</file>

<file path=xl/drawings/drawing11.xml><?xml version="1.0" encoding="utf-8"?>
<xdr:wsDr xmlns:xdr="http://schemas.openxmlformats.org/drawingml/2006/spreadsheetDrawing" xmlns:a="http://schemas.openxmlformats.org/drawingml/2006/main">
  <xdr:twoCellAnchor editAs="oneCell">
    <xdr:from>
      <xdr:col>3</xdr:col>
      <xdr:colOff>0</xdr:colOff>
      <xdr:row>24</xdr:row>
      <xdr:rowOff>0</xdr:rowOff>
    </xdr:from>
    <xdr:to>
      <xdr:col>5</xdr:col>
      <xdr:colOff>392430</xdr:colOff>
      <xdr:row>33</xdr:row>
      <xdr:rowOff>68580</xdr:rowOff>
    </xdr:to>
    <xdr:sp macro="" textlink="">
      <xdr:nvSpPr>
        <xdr:cNvPr id="59393" name="XLfitRepository" hidden="1">
          <a:extLst>
            <a:ext uri="{63B3BB69-23CF-44E3-9099-C40C66FF867C}">
              <a14:compatExt xmlns:a14="http://schemas.microsoft.com/office/drawing/2010/main" spid="_x0000_s59393"/>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17</xdr:col>
      <xdr:colOff>247650</xdr:colOff>
      <xdr:row>5</xdr:row>
      <xdr:rowOff>152400</xdr:rowOff>
    </xdr:from>
    <xdr:to>
      <xdr:col>23</xdr:col>
      <xdr:colOff>400050</xdr:colOff>
      <xdr:row>19</xdr:row>
      <xdr:rowOff>30480</xdr:rowOff>
    </xdr:to>
    <xdr:sp macro="" textlink="">
      <xdr:nvSpPr>
        <xdr:cNvPr id="59394" name="XLfitChart2D D21" hidden="1">
          <a:extLst>
            <a:ext uri="{63B3BB69-23CF-44E3-9099-C40C66FF867C}">
              <a14:compatExt xmlns:a14="http://schemas.microsoft.com/office/drawing/2010/main" spid="_x0000_s59394"/>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17</xdr:col>
      <xdr:colOff>335280</xdr:colOff>
      <xdr:row>32</xdr:row>
      <xdr:rowOff>133350</xdr:rowOff>
    </xdr:from>
    <xdr:to>
      <xdr:col>23</xdr:col>
      <xdr:colOff>487680</xdr:colOff>
      <xdr:row>46</xdr:row>
      <xdr:rowOff>11430</xdr:rowOff>
    </xdr:to>
    <xdr:sp macro="" textlink="">
      <xdr:nvSpPr>
        <xdr:cNvPr id="59395" name="XLfitChart2D D42" hidden="1">
          <a:extLst>
            <a:ext uri="{63B3BB69-23CF-44E3-9099-C40C66FF867C}">
              <a14:compatExt xmlns:a14="http://schemas.microsoft.com/office/drawing/2010/main" spid="_x0000_s59395"/>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17</xdr:col>
      <xdr:colOff>438150</xdr:colOff>
      <xdr:row>54</xdr:row>
      <xdr:rowOff>87630</xdr:rowOff>
    </xdr:from>
    <xdr:to>
      <xdr:col>23</xdr:col>
      <xdr:colOff>590550</xdr:colOff>
      <xdr:row>67</xdr:row>
      <xdr:rowOff>152400</xdr:rowOff>
    </xdr:to>
    <xdr:sp macro="" textlink="">
      <xdr:nvSpPr>
        <xdr:cNvPr id="59396" name="XLfitChart2D D61" hidden="1">
          <a:extLst>
            <a:ext uri="{63B3BB69-23CF-44E3-9099-C40C66FF867C}">
              <a14:compatExt xmlns:a14="http://schemas.microsoft.com/office/drawing/2010/main" spid="_x0000_s59396"/>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3</xdr:col>
      <xdr:colOff>0</xdr:colOff>
      <xdr:row>24</xdr:row>
      <xdr:rowOff>0</xdr:rowOff>
    </xdr:from>
    <xdr:to>
      <xdr:col>5</xdr:col>
      <xdr:colOff>981075</xdr:colOff>
      <xdr:row>33</xdr:row>
      <xdr:rowOff>171450</xdr:rowOff>
    </xdr:to>
    <xdr:pic>
      <xdr:nvPicPr>
        <xdr:cNvPr id="2" name="XLfitRepository" hidden="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4572000"/>
          <a:ext cx="1828800" cy="18859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17</xdr:col>
      <xdr:colOff>619125</xdr:colOff>
      <xdr:row>5</xdr:row>
      <xdr:rowOff>381000</xdr:rowOff>
    </xdr:from>
    <xdr:to>
      <xdr:col>23</xdr:col>
      <xdr:colOff>1000125</xdr:colOff>
      <xdr:row>19</xdr:row>
      <xdr:rowOff>76200</xdr:rowOff>
    </xdr:to>
    <xdr:pic>
      <xdr:nvPicPr>
        <xdr:cNvPr id="3" name="XLfitChart2D D2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1143000"/>
          <a:ext cx="3657600" cy="255270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twoCellAnchor editAs="oneCell">
    <xdr:from>
      <xdr:col>17</xdr:col>
      <xdr:colOff>838200</xdr:colOff>
      <xdr:row>32</xdr:row>
      <xdr:rowOff>333375</xdr:rowOff>
    </xdr:from>
    <xdr:to>
      <xdr:col>23</xdr:col>
      <xdr:colOff>1219200</xdr:colOff>
      <xdr:row>46</xdr:row>
      <xdr:rowOff>28575</xdr:rowOff>
    </xdr:to>
    <xdr:pic>
      <xdr:nvPicPr>
        <xdr:cNvPr id="4" name="XLfitChart2D D4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401550" y="6286500"/>
          <a:ext cx="3657600" cy="2505075"/>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twoCellAnchor editAs="oneCell">
    <xdr:from>
      <xdr:col>17</xdr:col>
      <xdr:colOff>1095375</xdr:colOff>
      <xdr:row>54</xdr:row>
      <xdr:rowOff>219075</xdr:rowOff>
    </xdr:from>
    <xdr:to>
      <xdr:col>23</xdr:col>
      <xdr:colOff>1476375</xdr:colOff>
      <xdr:row>67</xdr:row>
      <xdr:rowOff>381000</xdr:rowOff>
    </xdr:to>
    <xdr:pic>
      <xdr:nvPicPr>
        <xdr:cNvPr id="5" name="XLfitChart2D D6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401550" y="10477500"/>
          <a:ext cx="3657600" cy="247650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9</xdr:col>
      <xdr:colOff>190500</xdr:colOff>
      <xdr:row>2</xdr:row>
      <xdr:rowOff>85725</xdr:rowOff>
    </xdr:from>
    <xdr:to>
      <xdr:col>16</xdr:col>
      <xdr:colOff>552450</xdr:colOff>
      <xdr:row>16</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571500</xdr:colOff>
      <xdr:row>19</xdr:row>
      <xdr:rowOff>28575</xdr:rowOff>
    </xdr:from>
    <xdr:to>
      <xdr:col>17</xdr:col>
      <xdr:colOff>610342</xdr:colOff>
      <xdr:row>41</xdr:row>
      <xdr:rowOff>115166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381000</xdr:colOff>
      <xdr:row>3</xdr:row>
      <xdr:rowOff>71437</xdr:rowOff>
    </xdr:from>
    <xdr:to>
      <xdr:col>14</xdr:col>
      <xdr:colOff>76200</xdr:colOff>
      <xdr:row>17</xdr:row>
      <xdr:rowOff>147637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457200</xdr:colOff>
      <xdr:row>2</xdr:row>
      <xdr:rowOff>123825</xdr:rowOff>
    </xdr:from>
    <xdr:to>
      <xdr:col>22</xdr:col>
      <xdr:colOff>152400</xdr:colOff>
      <xdr:row>17</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304800</xdr:colOff>
      <xdr:row>25</xdr:row>
      <xdr:rowOff>142875</xdr:rowOff>
    </xdr:from>
    <xdr:to>
      <xdr:col>22</xdr:col>
      <xdr:colOff>0</xdr:colOff>
      <xdr:row>40</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361950</xdr:colOff>
      <xdr:row>45</xdr:row>
      <xdr:rowOff>19050</xdr:rowOff>
    </xdr:from>
    <xdr:to>
      <xdr:col>22</xdr:col>
      <xdr:colOff>57150</xdr:colOff>
      <xdr:row>59</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38929</xdr:colOff>
      <xdr:row>61</xdr:row>
      <xdr:rowOff>166480</xdr:rowOff>
    </xdr:from>
    <xdr:to>
      <xdr:col>21</xdr:col>
      <xdr:colOff>347042</xdr:colOff>
      <xdr:row>76</xdr:row>
      <xdr:rowOff>52180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80</xdr:row>
      <xdr:rowOff>0</xdr:rowOff>
    </xdr:from>
    <xdr:to>
      <xdr:col>22</xdr:col>
      <xdr:colOff>304800</xdr:colOff>
      <xdr:row>94</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461843</xdr:colOff>
      <xdr:row>100</xdr:row>
      <xdr:rowOff>186498</xdr:rowOff>
    </xdr:from>
    <xdr:to>
      <xdr:col>28</xdr:col>
      <xdr:colOff>72679</xdr:colOff>
      <xdr:row>115</xdr:row>
      <xdr:rowOff>72198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259773</xdr:colOff>
      <xdr:row>119</xdr:row>
      <xdr:rowOff>190499</xdr:rowOff>
    </xdr:from>
    <xdr:to>
      <xdr:col>24</xdr:col>
      <xdr:colOff>225136</xdr:colOff>
      <xdr:row>142</xdr:row>
      <xdr:rowOff>86590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672524</xdr:colOff>
      <xdr:row>139</xdr:row>
      <xdr:rowOff>179915</xdr:rowOff>
    </xdr:from>
    <xdr:to>
      <xdr:col>13</xdr:col>
      <xdr:colOff>203970</xdr:colOff>
      <xdr:row>162</xdr:row>
      <xdr:rowOff>76006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21</xdr:col>
      <xdr:colOff>201146</xdr:colOff>
      <xdr:row>0</xdr:row>
      <xdr:rowOff>0</xdr:rowOff>
    </xdr:from>
    <xdr:to>
      <xdr:col>39</xdr:col>
      <xdr:colOff>467847</xdr:colOff>
      <xdr:row>11</xdr:row>
      <xdr:rowOff>9525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32734" y="0"/>
          <a:ext cx="11158818" cy="2105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461479</xdr:colOff>
      <xdr:row>12</xdr:row>
      <xdr:rowOff>0</xdr:rowOff>
    </xdr:from>
    <xdr:to>
      <xdr:col>43</xdr:col>
      <xdr:colOff>528153</xdr:colOff>
      <xdr:row>31</xdr:row>
      <xdr:rowOff>9525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33888" y="2667000"/>
          <a:ext cx="11583265" cy="362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22</xdr:col>
      <xdr:colOff>536863</xdr:colOff>
      <xdr:row>0</xdr:row>
      <xdr:rowOff>0</xdr:rowOff>
    </xdr:from>
    <xdr:to>
      <xdr:col>40</xdr:col>
      <xdr:colOff>578797</xdr:colOff>
      <xdr:row>11</xdr:row>
      <xdr:rowOff>57150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60681" y="0"/>
          <a:ext cx="10952389" cy="215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536863</xdr:colOff>
      <xdr:row>17</xdr:row>
      <xdr:rowOff>0</xdr:rowOff>
    </xdr:from>
    <xdr:to>
      <xdr:col>41</xdr:col>
      <xdr:colOff>194457</xdr:colOff>
      <xdr:row>35</xdr:row>
      <xdr:rowOff>142875</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60681" y="3619500"/>
          <a:ext cx="11174185" cy="3571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13</xdr:col>
      <xdr:colOff>158834</xdr:colOff>
      <xdr:row>51</xdr:row>
      <xdr:rowOff>109602</xdr:rowOff>
    </xdr:from>
    <xdr:to>
      <xdr:col>20</xdr:col>
      <xdr:colOff>457448</xdr:colOff>
      <xdr:row>66</xdr:row>
      <xdr:rowOff>71502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37112</xdr:colOff>
      <xdr:row>66</xdr:row>
      <xdr:rowOff>173428</xdr:rowOff>
    </xdr:from>
    <xdr:to>
      <xdr:col>27</xdr:col>
      <xdr:colOff>554182</xdr:colOff>
      <xdr:row>81</xdr:row>
      <xdr:rowOff>51955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155865</xdr:colOff>
      <xdr:row>1</xdr:row>
      <xdr:rowOff>138545</xdr:rowOff>
    </xdr:from>
    <xdr:to>
      <xdr:col>20</xdr:col>
      <xdr:colOff>454479</xdr:colOff>
      <xdr:row>16</xdr:row>
      <xdr:rowOff>100445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17319</xdr:colOff>
      <xdr:row>1</xdr:row>
      <xdr:rowOff>155863</xdr:rowOff>
    </xdr:from>
    <xdr:to>
      <xdr:col>27</xdr:col>
      <xdr:colOff>575706</xdr:colOff>
      <xdr:row>16</xdr:row>
      <xdr:rowOff>117763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121228</xdr:colOff>
      <xdr:row>17</xdr:row>
      <xdr:rowOff>51955</xdr:rowOff>
    </xdr:from>
    <xdr:to>
      <xdr:col>20</xdr:col>
      <xdr:colOff>419842</xdr:colOff>
      <xdr:row>35</xdr:row>
      <xdr:rowOff>108857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588818</xdr:colOff>
      <xdr:row>17</xdr:row>
      <xdr:rowOff>69274</xdr:rowOff>
    </xdr:from>
    <xdr:to>
      <xdr:col>27</xdr:col>
      <xdr:colOff>541069</xdr:colOff>
      <xdr:row>35</xdr:row>
      <xdr:rowOff>149680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34637</xdr:colOff>
      <xdr:row>51</xdr:row>
      <xdr:rowOff>103909</xdr:rowOff>
    </xdr:from>
    <xdr:to>
      <xdr:col>27</xdr:col>
      <xdr:colOff>593024</xdr:colOff>
      <xdr:row>66</xdr:row>
      <xdr:rowOff>65809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155864</xdr:colOff>
      <xdr:row>67</xdr:row>
      <xdr:rowOff>17318</xdr:rowOff>
    </xdr:from>
    <xdr:to>
      <xdr:col>20</xdr:col>
      <xdr:colOff>454478</xdr:colOff>
      <xdr:row>81</xdr:row>
      <xdr:rowOff>169718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106384</xdr:colOff>
      <xdr:row>82</xdr:row>
      <xdr:rowOff>69272</xdr:rowOff>
    </xdr:from>
    <xdr:to>
      <xdr:col>28</xdr:col>
      <xdr:colOff>17318</xdr:colOff>
      <xdr:row>96</xdr:row>
      <xdr:rowOff>138299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225136</xdr:colOff>
      <xdr:row>82</xdr:row>
      <xdr:rowOff>103662</xdr:rowOff>
    </xdr:from>
    <xdr:to>
      <xdr:col>20</xdr:col>
      <xdr:colOff>523750</xdr:colOff>
      <xdr:row>97</xdr:row>
      <xdr:rowOff>65562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123702</xdr:colOff>
      <xdr:row>97</xdr:row>
      <xdr:rowOff>173182</xdr:rowOff>
    </xdr:from>
    <xdr:to>
      <xdr:col>28</xdr:col>
      <xdr:colOff>34636</xdr:colOff>
      <xdr:row>112</xdr:row>
      <xdr:rowOff>51709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242454</xdr:colOff>
      <xdr:row>98</xdr:row>
      <xdr:rowOff>17072</xdr:rowOff>
    </xdr:from>
    <xdr:to>
      <xdr:col>20</xdr:col>
      <xdr:colOff>541068</xdr:colOff>
      <xdr:row>112</xdr:row>
      <xdr:rowOff>169472</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49</xdr:col>
      <xdr:colOff>26140</xdr:colOff>
      <xdr:row>1</xdr:row>
      <xdr:rowOff>152400</xdr:rowOff>
    </xdr:from>
    <xdr:to>
      <xdr:col>58</xdr:col>
      <xdr:colOff>405871</xdr:colOff>
      <xdr:row>34</xdr:row>
      <xdr:rowOff>163830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67006</xdr:colOff>
      <xdr:row>35</xdr:row>
      <xdr:rowOff>36828</xdr:rowOff>
    </xdr:from>
    <xdr:to>
      <xdr:col>58</xdr:col>
      <xdr:colOff>427039</xdr:colOff>
      <xdr:row>57</xdr:row>
      <xdr:rowOff>86781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49</xdr:col>
      <xdr:colOff>73554</xdr:colOff>
      <xdr:row>57</xdr:row>
      <xdr:rowOff>93979</xdr:rowOff>
    </xdr:from>
    <xdr:to>
      <xdr:col>58</xdr:col>
      <xdr:colOff>427038</xdr:colOff>
      <xdr:row>78</xdr:row>
      <xdr:rowOff>25399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245128</xdr:colOff>
      <xdr:row>91</xdr:row>
      <xdr:rowOff>104495</xdr:rowOff>
    </xdr:from>
    <xdr:to>
      <xdr:col>32</xdr:col>
      <xdr:colOff>153800</xdr:colOff>
      <xdr:row>116</xdr:row>
      <xdr:rowOff>33694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95249</xdr:colOff>
      <xdr:row>92</xdr:row>
      <xdr:rowOff>185738</xdr:rowOff>
    </xdr:from>
    <xdr:to>
      <xdr:col>47</xdr:col>
      <xdr:colOff>194421</xdr:colOff>
      <xdr:row>117</xdr:row>
      <xdr:rowOff>114937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1048615</xdr:colOff>
      <xdr:row>88</xdr:row>
      <xdr:rowOff>145473</xdr:rowOff>
    </xdr:from>
    <xdr:to>
      <xdr:col>13</xdr:col>
      <xdr:colOff>1566887</xdr:colOff>
      <xdr:row>115</xdr:row>
      <xdr:rowOff>79434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214313</xdr:colOff>
      <xdr:row>4</xdr:row>
      <xdr:rowOff>28575</xdr:rowOff>
    </xdr:from>
    <xdr:to>
      <xdr:col>38</xdr:col>
      <xdr:colOff>142035</xdr:colOff>
      <xdr:row>28</xdr:row>
      <xdr:rowOff>172086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1528762</xdr:colOff>
      <xdr:row>32</xdr:row>
      <xdr:rowOff>174047</xdr:rowOff>
    </xdr:from>
    <xdr:to>
      <xdr:col>34</xdr:col>
      <xdr:colOff>122464</xdr:colOff>
      <xdr:row>57</xdr:row>
      <xdr:rowOff>117533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20</xdr:col>
      <xdr:colOff>245128</xdr:colOff>
      <xdr:row>98</xdr:row>
      <xdr:rowOff>104495</xdr:rowOff>
    </xdr:from>
    <xdr:to>
      <xdr:col>36</xdr:col>
      <xdr:colOff>153800</xdr:colOff>
      <xdr:row>123</xdr:row>
      <xdr:rowOff>33694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95249</xdr:colOff>
      <xdr:row>99</xdr:row>
      <xdr:rowOff>185738</xdr:rowOff>
    </xdr:from>
    <xdr:to>
      <xdr:col>51</xdr:col>
      <xdr:colOff>194421</xdr:colOff>
      <xdr:row>124</xdr:row>
      <xdr:rowOff>114937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1048615</xdr:colOff>
      <xdr:row>95</xdr:row>
      <xdr:rowOff>145473</xdr:rowOff>
    </xdr:from>
    <xdr:to>
      <xdr:col>17</xdr:col>
      <xdr:colOff>1566887</xdr:colOff>
      <xdr:row>122</xdr:row>
      <xdr:rowOff>79434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119062</xdr:colOff>
      <xdr:row>10</xdr:row>
      <xdr:rowOff>454751</xdr:rowOff>
    </xdr:from>
    <xdr:to>
      <xdr:col>31</xdr:col>
      <xdr:colOff>505810</xdr:colOff>
      <xdr:row>32</xdr:row>
      <xdr:rowOff>174855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413384</xdr:colOff>
      <xdr:row>11</xdr:row>
      <xdr:rowOff>54986</xdr:rowOff>
    </xdr:from>
    <xdr:to>
      <xdr:col>47</xdr:col>
      <xdr:colOff>461963</xdr:colOff>
      <xdr:row>34</xdr:row>
      <xdr:rowOff>22284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166687</xdr:colOff>
      <xdr:row>34</xdr:row>
      <xdr:rowOff>2313</xdr:rowOff>
    </xdr:from>
    <xdr:to>
      <xdr:col>31</xdr:col>
      <xdr:colOff>553435</xdr:colOff>
      <xdr:row>57</xdr:row>
      <xdr:rowOff>174855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0</xdr:colOff>
      <xdr:row>41</xdr:row>
      <xdr:rowOff>0</xdr:rowOff>
    </xdr:from>
    <xdr:to>
      <xdr:col>12</xdr:col>
      <xdr:colOff>392430</xdr:colOff>
      <xdr:row>50</xdr:row>
      <xdr:rowOff>68580</xdr:rowOff>
    </xdr:to>
    <xdr:sp macro="" textlink="">
      <xdr:nvSpPr>
        <xdr:cNvPr id="58369" name="XLfitRepository" hidden="1">
          <a:extLst>
            <a:ext uri="{63B3BB69-23CF-44E3-9099-C40C66FF867C}">
              <a14:compatExt xmlns:a14="http://schemas.microsoft.com/office/drawing/2010/main" spid="_x0000_s58369"/>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12</xdr:col>
      <xdr:colOff>582930</xdr:colOff>
      <xdr:row>34</xdr:row>
      <xdr:rowOff>152400</xdr:rowOff>
    </xdr:from>
    <xdr:to>
      <xdr:col>19</xdr:col>
      <xdr:colOff>125730</xdr:colOff>
      <xdr:row>48</xdr:row>
      <xdr:rowOff>30480</xdr:rowOff>
    </xdr:to>
    <xdr:sp macro="" textlink="">
      <xdr:nvSpPr>
        <xdr:cNvPr id="58370" name="XLfitChart2D P34" hidden="1">
          <a:extLst>
            <a:ext uri="{63B3BB69-23CF-44E3-9099-C40C66FF867C}">
              <a14:compatExt xmlns:a14="http://schemas.microsoft.com/office/drawing/2010/main" spid="_x0000_s5837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32</xdr:col>
      <xdr:colOff>449580</xdr:colOff>
      <xdr:row>46</xdr:row>
      <xdr:rowOff>87630</xdr:rowOff>
    </xdr:from>
    <xdr:to>
      <xdr:col>38</xdr:col>
      <xdr:colOff>601980</xdr:colOff>
      <xdr:row>59</xdr:row>
      <xdr:rowOff>152400</xdr:rowOff>
    </xdr:to>
    <xdr:sp macro="" textlink="">
      <xdr:nvSpPr>
        <xdr:cNvPr id="58371" name="XLfitChart2D AG38" hidden="1">
          <a:extLst>
            <a:ext uri="{63B3BB69-23CF-44E3-9099-C40C66FF867C}">
              <a14:compatExt xmlns:a14="http://schemas.microsoft.com/office/drawing/2010/main" spid="_x0000_s58371"/>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48</xdr:col>
      <xdr:colOff>0</xdr:colOff>
      <xdr:row>38</xdr:row>
      <xdr:rowOff>0</xdr:rowOff>
    </xdr:from>
    <xdr:to>
      <xdr:col>54</xdr:col>
      <xdr:colOff>152400</xdr:colOff>
      <xdr:row>51</xdr:row>
      <xdr:rowOff>68580</xdr:rowOff>
    </xdr:to>
    <xdr:sp macro="" textlink="">
      <xdr:nvSpPr>
        <xdr:cNvPr id="58372" name="XLfitChart2D AW38" hidden="1">
          <a:extLst>
            <a:ext uri="{63B3BB69-23CF-44E3-9099-C40C66FF867C}">
              <a14:compatExt xmlns:a14="http://schemas.microsoft.com/office/drawing/2010/main" spid="_x0000_s58372"/>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10</xdr:col>
      <xdr:colOff>0</xdr:colOff>
      <xdr:row>41</xdr:row>
      <xdr:rowOff>0</xdr:rowOff>
    </xdr:from>
    <xdr:to>
      <xdr:col>12</xdr:col>
      <xdr:colOff>981075</xdr:colOff>
      <xdr:row>50</xdr:row>
      <xdr:rowOff>171450</xdr:rowOff>
    </xdr:to>
    <xdr:pic>
      <xdr:nvPicPr>
        <xdr:cNvPr id="2" name="XLfitRepository" hidden="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86700" y="7810500"/>
          <a:ext cx="1828800" cy="18859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12</xdr:col>
      <xdr:colOff>1457325</xdr:colOff>
      <xdr:row>34</xdr:row>
      <xdr:rowOff>381000</xdr:rowOff>
    </xdr:from>
    <xdr:to>
      <xdr:col>19</xdr:col>
      <xdr:colOff>314325</xdr:colOff>
      <xdr:row>48</xdr:row>
      <xdr:rowOff>76200</xdr:rowOff>
    </xdr:to>
    <xdr:pic>
      <xdr:nvPicPr>
        <xdr:cNvPr id="3" name="XLfitChart2D P3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715500" y="6667500"/>
          <a:ext cx="3971925" cy="255270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twoCellAnchor editAs="oneCell">
    <xdr:from>
      <xdr:col>32</xdr:col>
      <xdr:colOff>1123950</xdr:colOff>
      <xdr:row>46</xdr:row>
      <xdr:rowOff>219075</xdr:rowOff>
    </xdr:from>
    <xdr:to>
      <xdr:col>38</xdr:col>
      <xdr:colOff>1504950</xdr:colOff>
      <xdr:row>59</xdr:row>
      <xdr:rowOff>381000</xdr:rowOff>
    </xdr:to>
    <xdr:pic>
      <xdr:nvPicPr>
        <xdr:cNvPr id="4" name="XLfitChart2D AG3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917275" y="8953500"/>
          <a:ext cx="3657600" cy="247650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twoCellAnchor editAs="oneCell">
    <xdr:from>
      <xdr:col>48</xdr:col>
      <xdr:colOff>0</xdr:colOff>
      <xdr:row>38</xdr:row>
      <xdr:rowOff>0</xdr:rowOff>
    </xdr:from>
    <xdr:to>
      <xdr:col>54</xdr:col>
      <xdr:colOff>381000</xdr:colOff>
      <xdr:row>51</xdr:row>
      <xdr:rowOff>171450</xdr:rowOff>
    </xdr:to>
    <xdr:pic>
      <xdr:nvPicPr>
        <xdr:cNvPr id="5" name="XLfitChart2D AW3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747075" y="7239000"/>
          <a:ext cx="4038600" cy="264795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yman/Desktop/Box%20Sync/USU/Thesis/Clean%20Data/Stage-flow-width_updatedUnits_Feb2016.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Library" Target="XLfit4.xla"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Ayman\Thesis\GAMS\GAMSCode\WASH-Data-201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ASH_1site_Input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verview"/>
      <sheetName val="Table of Transects"/>
      <sheetName val="Table of Stages"/>
      <sheetName val="Transect Cub 8-16"/>
      <sheetName val="Transect 11-17 Cub "/>
      <sheetName val="Transect 5-7-13 Cub"/>
      <sheetName val="Transect Confluence 8-16"/>
      <sheetName val="Transect 11-17 Confluence"/>
      <sheetName val="Transect 5-7-13 Confluence"/>
      <sheetName val="Aug Flow Averaging"/>
      <sheetName val="Aug Data Report"/>
      <sheetName val="ADCP 8-13-13 State Border"/>
      <sheetName val="ADCP 8-14-13 Mortin"/>
      <sheetName val="ADCP 8-15-13 Confluence"/>
      <sheetName val="ADCP 8-15-13  Cub River"/>
      <sheetName val="ADCP 11-16-13 Mortin"/>
      <sheetName val="ADCP 11-16-13 Confluence"/>
      <sheetName val="ADCP 11-16-13 Cub"/>
      <sheetName val="ADCP 5-5-14 Morton"/>
      <sheetName val="ADCP 5-5-14 Confluence"/>
      <sheetName val="ADCP 5-5-14 Cub"/>
    </sheetNames>
    <sheetDataSet>
      <sheetData sheetId="0" refreshError="1"/>
      <sheetData sheetId="1" refreshError="1"/>
      <sheetData sheetId="2">
        <row r="3">
          <cell r="A3" t="str">
            <v>Cub</v>
          </cell>
          <cell r="B3">
            <v>41137</v>
          </cell>
          <cell r="E3">
            <v>6.3719999999999999</v>
          </cell>
          <cell r="G3">
            <v>9.1509999999999998</v>
          </cell>
          <cell r="J3" t="str">
            <v>No</v>
          </cell>
        </row>
        <row r="4">
          <cell r="A4" t="str">
            <v>Cub</v>
          </cell>
          <cell r="B4">
            <v>41137</v>
          </cell>
          <cell r="E4">
            <v>5.8419999999999996</v>
          </cell>
          <cell r="G4">
            <v>4.4640000000000004</v>
          </cell>
          <cell r="J4" t="str">
            <v>Yes</v>
          </cell>
        </row>
        <row r="5">
          <cell r="A5" t="str">
            <v>Cub</v>
          </cell>
          <cell r="B5">
            <v>41137</v>
          </cell>
          <cell r="E5">
            <v>3.802</v>
          </cell>
          <cell r="G5">
            <v>5.1130000000000004</v>
          </cell>
          <cell r="J5" t="str">
            <v>Yes</v>
          </cell>
        </row>
        <row r="6">
          <cell r="A6" t="str">
            <v>Cub</v>
          </cell>
          <cell r="B6">
            <v>41137</v>
          </cell>
          <cell r="E6">
            <v>6.6050000000000004</v>
          </cell>
          <cell r="G6">
            <v>5.6509999999999998</v>
          </cell>
          <cell r="J6" t="str">
            <v>Yes</v>
          </cell>
        </row>
        <row r="7">
          <cell r="A7" t="str">
            <v>Cub</v>
          </cell>
          <cell r="B7">
            <v>41137</v>
          </cell>
          <cell r="E7">
            <v>4.62</v>
          </cell>
          <cell r="G7">
            <v>4.1420000000000003</v>
          </cell>
          <cell r="J7" t="str">
            <v>Yes</v>
          </cell>
        </row>
        <row r="8">
          <cell r="A8" t="str">
            <v>Confluence</v>
          </cell>
          <cell r="B8">
            <v>41137</v>
          </cell>
          <cell r="E8">
            <v>749.31</v>
          </cell>
          <cell r="G8">
            <v>748.57899999999995</v>
          </cell>
          <cell r="J8" t="str">
            <v>Yes</v>
          </cell>
        </row>
        <row r="9">
          <cell r="A9" t="str">
            <v>Confluence</v>
          </cell>
          <cell r="B9">
            <v>41137</v>
          </cell>
          <cell r="E9">
            <v>757.42399999999998</v>
          </cell>
          <cell r="G9">
            <v>759.73900000000003</v>
          </cell>
          <cell r="J9" t="str">
            <v>Yes</v>
          </cell>
        </row>
        <row r="10">
          <cell r="A10" t="str">
            <v>Confluence</v>
          </cell>
          <cell r="B10">
            <v>41137</v>
          </cell>
          <cell r="E10">
            <v>781.56</v>
          </cell>
          <cell r="G10">
            <v>779.08799999999997</v>
          </cell>
          <cell r="J10" t="str">
            <v>Yes</v>
          </cell>
        </row>
        <row r="11">
          <cell r="A11" t="str">
            <v>Confluence</v>
          </cell>
          <cell r="B11">
            <v>41137</v>
          </cell>
          <cell r="E11">
            <v>794.22</v>
          </cell>
          <cell r="G11">
            <v>798.06299999999999</v>
          </cell>
          <cell r="J11" t="str">
            <v>Yes</v>
          </cell>
        </row>
        <row r="12">
          <cell r="A12" t="str">
            <v>Cub</v>
          </cell>
          <cell r="B12">
            <v>41230</v>
          </cell>
          <cell r="E12">
            <v>22.17</v>
          </cell>
          <cell r="G12">
            <v>22.140999999999998</v>
          </cell>
          <cell r="J12" t="str">
            <v>Yes</v>
          </cell>
        </row>
        <row r="13">
          <cell r="A13" t="str">
            <v>Cub</v>
          </cell>
          <cell r="B13">
            <v>41230</v>
          </cell>
          <cell r="E13">
            <v>25.98</v>
          </cell>
          <cell r="G13">
            <v>25.728999999999999</v>
          </cell>
          <cell r="J13" t="str">
            <v>Yes</v>
          </cell>
        </row>
        <row r="14">
          <cell r="A14" t="str">
            <v>Cub</v>
          </cell>
          <cell r="B14">
            <v>41230</v>
          </cell>
          <cell r="E14">
            <v>27.23</v>
          </cell>
          <cell r="G14">
            <v>27.393999999999998</v>
          </cell>
          <cell r="J14" t="str">
            <v>No</v>
          </cell>
        </row>
        <row r="15">
          <cell r="A15" t="str">
            <v>Cub</v>
          </cell>
          <cell r="B15">
            <v>41230</v>
          </cell>
          <cell r="E15">
            <v>26.167999999999999</v>
          </cell>
          <cell r="G15">
            <v>26.562000000000001</v>
          </cell>
          <cell r="J15" t="str">
            <v>Yes</v>
          </cell>
        </row>
        <row r="16">
          <cell r="A16" t="str">
            <v>Cub</v>
          </cell>
          <cell r="B16">
            <v>41230</v>
          </cell>
          <cell r="E16">
            <v>24.08</v>
          </cell>
          <cell r="G16">
            <v>24.670999999999999</v>
          </cell>
          <cell r="J16" t="str">
            <v>Yes</v>
          </cell>
        </row>
        <row r="17">
          <cell r="A17" t="str">
            <v>Cub</v>
          </cell>
          <cell r="B17">
            <v>41230</v>
          </cell>
          <cell r="E17">
            <v>22.23</v>
          </cell>
          <cell r="G17">
            <v>22.152999999999999</v>
          </cell>
          <cell r="J17" t="str">
            <v>Yes</v>
          </cell>
        </row>
        <row r="18">
          <cell r="A18" t="str">
            <v>Cub</v>
          </cell>
          <cell r="B18">
            <v>41230</v>
          </cell>
          <cell r="E18">
            <v>23.34</v>
          </cell>
          <cell r="G18">
            <v>24.4</v>
          </cell>
          <cell r="J18" t="str">
            <v>Yes</v>
          </cell>
        </row>
        <row r="19">
          <cell r="A19" t="str">
            <v>Confluence</v>
          </cell>
          <cell r="B19">
            <v>41230</v>
          </cell>
          <cell r="E19">
            <v>460.65</v>
          </cell>
          <cell r="G19">
            <v>462.56599999999997</v>
          </cell>
          <cell r="J19" t="str">
            <v>Yes</v>
          </cell>
        </row>
        <row r="20">
          <cell r="A20" t="str">
            <v>Confluence</v>
          </cell>
          <cell r="B20">
            <v>41230</v>
          </cell>
          <cell r="E20">
            <v>436.40100000000001</v>
          </cell>
          <cell r="G20">
            <v>435.53699999999998</v>
          </cell>
          <cell r="J20" t="str">
            <v>Yes</v>
          </cell>
        </row>
        <row r="21">
          <cell r="A21" t="str">
            <v>Confluence</v>
          </cell>
          <cell r="B21">
            <v>41230</v>
          </cell>
          <cell r="E21">
            <v>447.04</v>
          </cell>
          <cell r="J21" t="str">
            <v>No</v>
          </cell>
        </row>
        <row r="22">
          <cell r="A22" t="str">
            <v>Confluence</v>
          </cell>
          <cell r="B22">
            <v>41230</v>
          </cell>
          <cell r="E22">
            <v>442.23</v>
          </cell>
          <cell r="G22">
            <v>442.17099999999999</v>
          </cell>
          <cell r="J22" t="str">
            <v>Yes</v>
          </cell>
        </row>
        <row r="23">
          <cell r="A23" t="str">
            <v>Confluence</v>
          </cell>
          <cell r="B23">
            <v>41230</v>
          </cell>
          <cell r="E23">
            <v>465.34</v>
          </cell>
          <cell r="G23">
            <v>466.15300000000002</v>
          </cell>
          <cell r="J23" t="str">
            <v>Yes</v>
          </cell>
        </row>
        <row r="24">
          <cell r="A24" t="str">
            <v>Cub</v>
          </cell>
          <cell r="B24">
            <v>41401</v>
          </cell>
          <cell r="E24">
            <v>146.25800000000001</v>
          </cell>
          <cell r="G24">
            <v>143.37</v>
          </cell>
          <cell r="J24" t="str">
            <v>Yes</v>
          </cell>
        </row>
        <row r="25">
          <cell r="A25" t="str">
            <v>Cub</v>
          </cell>
          <cell r="B25">
            <v>41401</v>
          </cell>
          <cell r="E25">
            <v>147.988</v>
          </cell>
          <cell r="G25">
            <v>149.11699999999999</v>
          </cell>
          <cell r="J25" t="str">
            <v>Yes</v>
          </cell>
        </row>
        <row r="26">
          <cell r="A26" t="str">
            <v>Cub</v>
          </cell>
          <cell r="B26">
            <v>41401</v>
          </cell>
          <cell r="E26">
            <v>149.67599999999999</v>
          </cell>
          <cell r="G26">
            <v>149.54599999999999</v>
          </cell>
          <cell r="J26" t="str">
            <v>Yes</v>
          </cell>
        </row>
        <row r="27">
          <cell r="A27" t="str">
            <v>Cub</v>
          </cell>
          <cell r="B27">
            <v>41401</v>
          </cell>
          <cell r="E27">
            <v>142.773</v>
          </cell>
          <cell r="G27">
            <v>142.78299999999999</v>
          </cell>
          <cell r="J27" t="str">
            <v>Yes</v>
          </cell>
        </row>
        <row r="28">
          <cell r="A28" t="str">
            <v>Confluence</v>
          </cell>
          <cell r="B28">
            <v>41401</v>
          </cell>
          <cell r="E28">
            <v>563.34</v>
          </cell>
          <cell r="G28">
            <v>576.44899999999996</v>
          </cell>
          <cell r="J28" t="str">
            <v>Yes</v>
          </cell>
        </row>
        <row r="29">
          <cell r="A29" t="str">
            <v>Confluence</v>
          </cell>
          <cell r="B29">
            <v>41401</v>
          </cell>
          <cell r="E29">
            <v>555.09</v>
          </cell>
          <cell r="G29">
            <v>555.38400000000001</v>
          </cell>
          <cell r="J29" t="str">
            <v>Yes</v>
          </cell>
        </row>
        <row r="30">
          <cell r="A30" t="str">
            <v>Confluence</v>
          </cell>
          <cell r="B30">
            <v>41401</v>
          </cell>
          <cell r="E30">
            <v>562.74</v>
          </cell>
          <cell r="G30">
            <v>561.99400000000003</v>
          </cell>
          <cell r="J30" t="str">
            <v>Yes</v>
          </cell>
        </row>
        <row r="31">
          <cell r="A31" t="str">
            <v>Confluence</v>
          </cell>
          <cell r="B31">
            <v>41401</v>
          </cell>
          <cell r="E31">
            <v>579.82000000000005</v>
          </cell>
          <cell r="G31">
            <v>578.89</v>
          </cell>
          <cell r="J31" t="str">
            <v>Yes</v>
          </cell>
        </row>
        <row r="32">
          <cell r="A32" t="str">
            <v>Mortin</v>
          </cell>
          <cell r="B32">
            <v>41500</v>
          </cell>
          <cell r="E32">
            <v>851.51</v>
          </cell>
          <cell r="G32" t="str">
            <v>844.797 (time is off?)</v>
          </cell>
          <cell r="J32" t="str">
            <v>No</v>
          </cell>
          <cell r="K32">
            <v>26.074000000000002</v>
          </cell>
        </row>
        <row r="33">
          <cell r="A33" t="str">
            <v>Mortin</v>
          </cell>
          <cell r="B33">
            <v>41500</v>
          </cell>
          <cell r="E33">
            <v>812.44</v>
          </cell>
          <cell r="G33">
            <v>810.40099999999995</v>
          </cell>
          <cell r="J33" t="str">
            <v>No</v>
          </cell>
        </row>
        <row r="34">
          <cell r="A34" t="str">
            <v>Mortin</v>
          </cell>
          <cell r="B34">
            <v>41500</v>
          </cell>
          <cell r="E34">
            <v>864.5</v>
          </cell>
          <cell r="G34">
            <v>863.726</v>
          </cell>
          <cell r="J34" t="str">
            <v>Yes</v>
          </cell>
        </row>
        <row r="35">
          <cell r="A35" t="str">
            <v>Mortin</v>
          </cell>
          <cell r="B35">
            <v>41500</v>
          </cell>
          <cell r="E35">
            <v>797.01</v>
          </cell>
          <cell r="G35">
            <v>793.697</v>
          </cell>
          <cell r="J35" t="str">
            <v>No</v>
          </cell>
        </row>
        <row r="36">
          <cell r="A36" t="str">
            <v>Mortin</v>
          </cell>
          <cell r="B36">
            <v>41500</v>
          </cell>
          <cell r="E36">
            <v>831.2</v>
          </cell>
          <cell r="G36">
            <v>828.05799999999999</v>
          </cell>
          <cell r="J36" t="str">
            <v>No</v>
          </cell>
        </row>
        <row r="37">
          <cell r="A37" t="str">
            <v>Mortin</v>
          </cell>
          <cell r="B37">
            <v>41500</v>
          </cell>
          <cell r="E37">
            <v>873.4</v>
          </cell>
          <cell r="G37">
            <v>870.78899999999999</v>
          </cell>
          <cell r="J37" t="str">
            <v>Yes</v>
          </cell>
        </row>
        <row r="38">
          <cell r="A38" t="str">
            <v>Mortin</v>
          </cell>
          <cell r="B38">
            <v>41500</v>
          </cell>
          <cell r="E38">
            <v>851.59</v>
          </cell>
          <cell r="G38">
            <v>850.05899999999997</v>
          </cell>
          <cell r="J38" t="str">
            <v>Yes</v>
          </cell>
        </row>
        <row r="39">
          <cell r="A39" t="str">
            <v>Mortin</v>
          </cell>
          <cell r="B39">
            <v>41500</v>
          </cell>
          <cell r="E39">
            <v>837.26</v>
          </cell>
          <cell r="G39">
            <v>833.99099999999999</v>
          </cell>
          <cell r="J39" t="str">
            <v>Yes</v>
          </cell>
        </row>
        <row r="40">
          <cell r="A40" t="str">
            <v>Confluence</v>
          </cell>
          <cell r="B40">
            <v>41501</v>
          </cell>
          <cell r="E40">
            <v>880.77</v>
          </cell>
          <cell r="G40" t="str">
            <v>N/A</v>
          </cell>
          <cell r="J40" t="str">
            <v>No</v>
          </cell>
          <cell r="K40">
            <v>25.393999999999998</v>
          </cell>
        </row>
        <row r="41">
          <cell r="A41" t="str">
            <v>Confluence</v>
          </cell>
          <cell r="B41">
            <v>41501</v>
          </cell>
          <cell r="E41">
            <v>893.27</v>
          </cell>
          <cell r="G41">
            <v>891.70600000000002</v>
          </cell>
          <cell r="J41" t="str">
            <v>No</v>
          </cell>
        </row>
        <row r="42">
          <cell r="A42" t="str">
            <v>Confluence</v>
          </cell>
          <cell r="B42">
            <v>41501</v>
          </cell>
          <cell r="E42">
            <v>871.33</v>
          </cell>
          <cell r="G42">
            <v>872.00099999999998</v>
          </cell>
          <cell r="J42" t="str">
            <v>No</v>
          </cell>
        </row>
        <row r="43">
          <cell r="A43" t="str">
            <v>Confluence</v>
          </cell>
          <cell r="B43">
            <v>41501</v>
          </cell>
          <cell r="E43">
            <v>861.39</v>
          </cell>
          <cell r="G43">
            <v>848.17100000000005</v>
          </cell>
          <cell r="J43" t="str">
            <v>Yes</v>
          </cell>
        </row>
        <row r="44">
          <cell r="A44" t="str">
            <v>Confluence</v>
          </cell>
          <cell r="B44">
            <v>41501</v>
          </cell>
          <cell r="E44">
            <v>836.74</v>
          </cell>
          <cell r="G44">
            <v>834.36500000000001</v>
          </cell>
          <cell r="J44" t="str">
            <v>Yes</v>
          </cell>
        </row>
        <row r="45">
          <cell r="A45" t="str">
            <v>Cub</v>
          </cell>
          <cell r="B45">
            <v>41501</v>
          </cell>
          <cell r="E45" t="str">
            <v>N/A</v>
          </cell>
          <cell r="G45" t="str">
            <v>N/A</v>
          </cell>
          <cell r="J45" t="str">
            <v>No</v>
          </cell>
        </row>
        <row r="46">
          <cell r="A46" t="str">
            <v>Cub</v>
          </cell>
          <cell r="B46">
            <v>41501</v>
          </cell>
          <cell r="E46" t="str">
            <v>N/A</v>
          </cell>
          <cell r="G46" t="str">
            <v>N/A</v>
          </cell>
          <cell r="J46" t="str">
            <v>No</v>
          </cell>
        </row>
        <row r="47">
          <cell r="A47" t="str">
            <v>Cub</v>
          </cell>
          <cell r="B47">
            <v>41501</v>
          </cell>
          <cell r="E47">
            <v>0.52400000000000002</v>
          </cell>
          <cell r="G47">
            <v>4.3099999999999996</v>
          </cell>
          <cell r="J47" t="str">
            <v>Yes</v>
          </cell>
          <cell r="K47">
            <v>3.6179999999999999</v>
          </cell>
        </row>
        <row r="48">
          <cell r="A48" t="str">
            <v>Cub</v>
          </cell>
          <cell r="B48">
            <v>41501</v>
          </cell>
          <cell r="E48">
            <v>0.17</v>
          </cell>
          <cell r="G48">
            <v>-0.39700000000000002</v>
          </cell>
          <cell r="J48" t="str">
            <v>Yes</v>
          </cell>
        </row>
        <row r="49">
          <cell r="A49" t="str">
            <v>Cub</v>
          </cell>
          <cell r="B49">
            <v>41501</v>
          </cell>
          <cell r="E49" t="str">
            <v>N/A</v>
          </cell>
          <cell r="G49">
            <v>2.5619999999999998</v>
          </cell>
          <cell r="J49" t="str">
            <v>Yes</v>
          </cell>
        </row>
        <row r="50">
          <cell r="A50" t="str">
            <v>Cub</v>
          </cell>
          <cell r="B50">
            <v>41501</v>
          </cell>
          <cell r="E50">
            <v>5.875</v>
          </cell>
          <cell r="G50">
            <v>5.6210000000000004</v>
          </cell>
          <cell r="J50" t="str">
            <v>Yes</v>
          </cell>
        </row>
        <row r="51">
          <cell r="A51" t="str">
            <v>Cub</v>
          </cell>
          <cell r="B51">
            <v>41501</v>
          </cell>
          <cell r="E51" t="str">
            <v>N/A</v>
          </cell>
          <cell r="G51">
            <v>-2.4340000000000002</v>
          </cell>
          <cell r="J51" t="str">
            <v>No</v>
          </cell>
        </row>
        <row r="52">
          <cell r="A52" t="str">
            <v>Cub</v>
          </cell>
          <cell r="B52">
            <v>41501</v>
          </cell>
          <cell r="E52" t="str">
            <v>N/A</v>
          </cell>
          <cell r="G52" t="str">
            <v>N/A</v>
          </cell>
          <cell r="J52" t="str">
            <v>No</v>
          </cell>
        </row>
        <row r="53">
          <cell r="A53" t="str">
            <v>Cub</v>
          </cell>
          <cell r="B53">
            <v>41501</v>
          </cell>
          <cell r="E53">
            <v>6.0810000000000004</v>
          </cell>
          <cell r="G53">
            <v>6.9880000000000004</v>
          </cell>
          <cell r="J53" t="str">
            <v>No</v>
          </cell>
        </row>
        <row r="54">
          <cell r="A54" t="str">
            <v>Mortin</v>
          </cell>
          <cell r="B54">
            <v>41594</v>
          </cell>
          <cell r="E54">
            <v>349.33268320896514</v>
          </cell>
          <cell r="J54" t="str">
            <v>No</v>
          </cell>
        </row>
        <row r="55">
          <cell r="A55" t="str">
            <v>Mortin</v>
          </cell>
          <cell r="B55">
            <v>41594</v>
          </cell>
          <cell r="E55">
            <v>336.33688585545724</v>
          </cell>
          <cell r="J55" t="str">
            <v>Yes</v>
          </cell>
          <cell r="K55">
            <v>9.3905587905113297</v>
          </cell>
        </row>
        <row r="56">
          <cell r="A56" t="str">
            <v>Mortin</v>
          </cell>
          <cell r="B56">
            <v>41594</v>
          </cell>
          <cell r="E56">
            <v>321.32815249882475</v>
          </cell>
          <cell r="J56" t="str">
            <v>Yes</v>
          </cell>
        </row>
        <row r="57">
          <cell r="A57" t="str">
            <v>Mortin</v>
          </cell>
          <cell r="B57">
            <v>41594</v>
          </cell>
          <cell r="E57">
            <v>316.4194138245378</v>
          </cell>
          <cell r="J57" t="str">
            <v>Yes</v>
          </cell>
        </row>
        <row r="58">
          <cell r="A58" t="str">
            <v>Mortin</v>
          </cell>
          <cell r="B58">
            <v>41594</v>
          </cell>
          <cell r="E58">
            <v>316.59598715814525</v>
          </cell>
          <cell r="J58" t="str">
            <v>Yes</v>
          </cell>
        </row>
        <row r="59">
          <cell r="A59" t="str">
            <v>Confluence</v>
          </cell>
          <cell r="B59">
            <v>41594</v>
          </cell>
          <cell r="E59">
            <v>394.11168061181274</v>
          </cell>
          <cell r="J59" t="str">
            <v>Yes</v>
          </cell>
          <cell r="K59">
            <v>7.4830437180118556</v>
          </cell>
        </row>
        <row r="60">
          <cell r="A60" t="str">
            <v>Confluence</v>
          </cell>
          <cell r="B60">
            <v>41594</v>
          </cell>
          <cell r="E60">
            <v>389.87392060523388</v>
          </cell>
          <cell r="J60" t="str">
            <v>Yes</v>
          </cell>
        </row>
        <row r="61">
          <cell r="A61" t="str">
            <v>Confluence</v>
          </cell>
          <cell r="B61">
            <v>41594</v>
          </cell>
          <cell r="E61">
            <v>377.86693391992787</v>
          </cell>
          <cell r="J61" t="str">
            <v>Yes</v>
          </cell>
        </row>
        <row r="62">
          <cell r="A62" t="str">
            <v>Confluence</v>
          </cell>
          <cell r="B62">
            <v>41594</v>
          </cell>
          <cell r="E62">
            <v>381.39840059207683</v>
          </cell>
          <cell r="J62" t="str">
            <v>Yes</v>
          </cell>
        </row>
        <row r="63">
          <cell r="A63" t="str">
            <v>Cub</v>
          </cell>
          <cell r="B63">
            <v>41594</v>
          </cell>
          <cell r="E63">
            <v>-0.63566400098679454</v>
          </cell>
          <cell r="J63" t="str">
            <v>No</v>
          </cell>
        </row>
        <row r="64">
          <cell r="A64" t="str">
            <v>Cub</v>
          </cell>
          <cell r="B64">
            <v>41594</v>
          </cell>
          <cell r="E64">
            <v>31.85382938278271</v>
          </cell>
          <cell r="J64" t="str">
            <v>No</v>
          </cell>
          <cell r="K64">
            <v>1.5421501586025921</v>
          </cell>
        </row>
        <row r="65">
          <cell r="A65" t="str">
            <v>Cub</v>
          </cell>
          <cell r="B65">
            <v>41594</v>
          </cell>
          <cell r="E65">
            <v>31.606626715732283</v>
          </cell>
          <cell r="J65" t="str">
            <v>Yes</v>
          </cell>
        </row>
        <row r="66">
          <cell r="A66" t="str">
            <v>Cub</v>
          </cell>
          <cell r="B66">
            <v>41594</v>
          </cell>
          <cell r="E66">
            <v>28.463621377519807</v>
          </cell>
          <cell r="J66" t="str">
            <v>Yes</v>
          </cell>
        </row>
        <row r="67">
          <cell r="A67" t="str">
            <v>Cub</v>
          </cell>
          <cell r="B67">
            <v>41594</v>
          </cell>
          <cell r="E67">
            <v>30.829704047859536</v>
          </cell>
          <cell r="J67" t="str">
            <v>Yes</v>
          </cell>
        </row>
        <row r="68">
          <cell r="A68" t="str">
            <v>Cub</v>
          </cell>
          <cell r="B68">
            <v>41594</v>
          </cell>
          <cell r="E68">
            <v>29.311173378835523</v>
          </cell>
          <cell r="J68" t="str">
            <v>Yes</v>
          </cell>
        </row>
        <row r="69">
          <cell r="A69" t="str">
            <v>Cub</v>
          </cell>
          <cell r="B69">
            <v>41594</v>
          </cell>
          <cell r="E69">
            <v>29.311173378835523</v>
          </cell>
          <cell r="J69" t="str">
            <v>Yes</v>
          </cell>
        </row>
        <row r="70">
          <cell r="A70" t="str">
            <v>Cub</v>
          </cell>
          <cell r="B70">
            <v>41594</v>
          </cell>
          <cell r="E70">
            <v>27.368866709153657</v>
          </cell>
          <cell r="J70" t="str">
            <v>Yes</v>
          </cell>
        </row>
      </sheetData>
      <sheetData sheetId="3">
        <row r="3">
          <cell r="A3" t="str">
            <v>Cub</v>
          </cell>
          <cell r="B3">
            <v>41137</v>
          </cell>
          <cell r="H3">
            <v>13.59</v>
          </cell>
        </row>
        <row r="4">
          <cell r="A4" t="str">
            <v>Cub</v>
          </cell>
          <cell r="B4">
            <v>41137</v>
          </cell>
          <cell r="H4">
            <v>13.559999999999999</v>
          </cell>
        </row>
        <row r="5">
          <cell r="A5" t="str">
            <v>Cub</v>
          </cell>
          <cell r="B5">
            <v>41137</v>
          </cell>
          <cell r="H5">
            <v>13.739999999999998</v>
          </cell>
        </row>
        <row r="6">
          <cell r="A6" t="str">
            <v>Cub</v>
          </cell>
          <cell r="B6">
            <v>41137</v>
          </cell>
          <cell r="H6">
            <v>13.71</v>
          </cell>
        </row>
        <row r="7">
          <cell r="A7" t="str">
            <v>Confluence</v>
          </cell>
          <cell r="B7">
            <v>41137</v>
          </cell>
          <cell r="H7">
            <v>13.115</v>
          </cell>
        </row>
        <row r="8">
          <cell r="A8" t="str">
            <v>Confluence</v>
          </cell>
          <cell r="B8">
            <v>41137</v>
          </cell>
          <cell r="H8">
            <v>13.06</v>
          </cell>
        </row>
        <row r="9">
          <cell r="A9" t="str">
            <v>Confluence</v>
          </cell>
          <cell r="B9">
            <v>41137</v>
          </cell>
          <cell r="H9">
            <v>13.035</v>
          </cell>
        </row>
        <row r="10">
          <cell r="A10" t="str">
            <v>Confluence</v>
          </cell>
          <cell r="B10">
            <v>41137</v>
          </cell>
          <cell r="H10">
            <v>12.959999999999999</v>
          </cell>
        </row>
        <row r="11">
          <cell r="A11" t="str">
            <v>Cub</v>
          </cell>
          <cell r="B11">
            <v>41230</v>
          </cell>
          <cell r="H11">
            <v>12.6</v>
          </cell>
        </row>
        <row r="12">
          <cell r="A12" t="str">
            <v>Cub</v>
          </cell>
          <cell r="B12">
            <v>41230</v>
          </cell>
          <cell r="H12">
            <v>12.59</v>
          </cell>
        </row>
        <row r="13">
          <cell r="A13" t="str">
            <v>Cub</v>
          </cell>
          <cell r="B13">
            <v>41230</v>
          </cell>
          <cell r="H13">
            <v>12.6</v>
          </cell>
        </row>
        <row r="14">
          <cell r="A14" t="str">
            <v>Cub</v>
          </cell>
          <cell r="B14">
            <v>41230</v>
          </cell>
          <cell r="H14">
            <v>12.56</v>
          </cell>
        </row>
        <row r="15">
          <cell r="A15" t="str">
            <v>Confluence</v>
          </cell>
          <cell r="B15">
            <v>41230</v>
          </cell>
          <cell r="H15">
            <v>12.08</v>
          </cell>
        </row>
        <row r="16">
          <cell r="A16" t="str">
            <v>Confluence</v>
          </cell>
          <cell r="B16">
            <v>41230</v>
          </cell>
          <cell r="H16">
            <v>12.049999999999999</v>
          </cell>
        </row>
        <row r="17">
          <cell r="A17" t="str">
            <v>Confluence</v>
          </cell>
          <cell r="B17">
            <v>41230</v>
          </cell>
          <cell r="H17">
            <v>11.95</v>
          </cell>
        </row>
        <row r="18">
          <cell r="A18" t="str">
            <v>Confluence</v>
          </cell>
          <cell r="B18">
            <v>41230</v>
          </cell>
          <cell r="H18">
            <v>12.01</v>
          </cell>
        </row>
        <row r="19">
          <cell r="A19" t="str">
            <v>Cub</v>
          </cell>
          <cell r="B19">
            <v>41401</v>
          </cell>
          <cell r="H19">
            <v>13.219999999999999</v>
          </cell>
        </row>
        <row r="20">
          <cell r="A20" t="str">
            <v>Cub</v>
          </cell>
          <cell r="B20">
            <v>41401</v>
          </cell>
          <cell r="H20">
            <v>13.169999999999998</v>
          </cell>
        </row>
        <row r="21">
          <cell r="A21" t="str">
            <v>Cub</v>
          </cell>
          <cell r="B21">
            <v>41401</v>
          </cell>
          <cell r="H21">
            <v>13.07</v>
          </cell>
        </row>
        <row r="22">
          <cell r="A22" t="str">
            <v>Cub</v>
          </cell>
          <cell r="B22">
            <v>41401</v>
          </cell>
          <cell r="H22">
            <v>13.120000000000001</v>
          </cell>
        </row>
        <row r="23">
          <cell r="A23" t="str">
            <v>Confluence</v>
          </cell>
          <cell r="B23">
            <v>41401</v>
          </cell>
          <cell r="H23">
            <v>12.54</v>
          </cell>
        </row>
        <row r="24">
          <cell r="A24" t="str">
            <v>Confluence</v>
          </cell>
          <cell r="B24">
            <v>41401</v>
          </cell>
          <cell r="H24">
            <v>12.579999999999998</v>
          </cell>
        </row>
        <row r="25">
          <cell r="A25" t="str">
            <v>Confluence</v>
          </cell>
          <cell r="B25">
            <v>41401</v>
          </cell>
          <cell r="H25">
            <v>12.59</v>
          </cell>
        </row>
        <row r="26">
          <cell r="A26" t="str">
            <v>Confluence</v>
          </cell>
          <cell r="B26">
            <v>41401</v>
          </cell>
          <cell r="H26">
            <v>12.579999999999998</v>
          </cell>
        </row>
        <row r="27">
          <cell r="A27" t="str">
            <v>Mortin</v>
          </cell>
          <cell r="B27">
            <v>41500</v>
          </cell>
          <cell r="H27">
            <v>14.914999999999999</v>
          </cell>
        </row>
        <row r="28">
          <cell r="A28" t="str">
            <v>Mortin</v>
          </cell>
          <cell r="B28">
            <v>41500</v>
          </cell>
          <cell r="H28">
            <v>14.875</v>
          </cell>
        </row>
        <row r="29">
          <cell r="A29" t="str">
            <v>Mortin</v>
          </cell>
          <cell r="B29">
            <v>41500</v>
          </cell>
          <cell r="H29">
            <v>14.914999999999999</v>
          </cell>
        </row>
        <row r="30">
          <cell r="A30" t="str">
            <v>Mortin</v>
          </cell>
          <cell r="B30">
            <v>41500</v>
          </cell>
          <cell r="H30">
            <v>14.875</v>
          </cell>
        </row>
        <row r="31">
          <cell r="A31" t="str">
            <v>Mortin</v>
          </cell>
          <cell r="B31">
            <v>41500</v>
          </cell>
          <cell r="H31">
            <v>14.914999999999999</v>
          </cell>
        </row>
        <row r="32">
          <cell r="A32" t="str">
            <v>Mortin</v>
          </cell>
          <cell r="B32">
            <v>41500</v>
          </cell>
          <cell r="H32">
            <v>14.875</v>
          </cell>
        </row>
        <row r="33">
          <cell r="A33" t="str">
            <v>Mortin</v>
          </cell>
          <cell r="B33">
            <v>41500</v>
          </cell>
          <cell r="H33">
            <v>14.914999999999999</v>
          </cell>
        </row>
        <row r="34">
          <cell r="A34" t="str">
            <v>Mortin</v>
          </cell>
          <cell r="B34">
            <v>41500</v>
          </cell>
          <cell r="H34">
            <v>14.875</v>
          </cell>
        </row>
        <row r="35">
          <cell r="A35" t="str">
            <v>Confluence</v>
          </cell>
          <cell r="B35">
            <v>41501</v>
          </cell>
          <cell r="H35">
            <v>13.440000000000001</v>
          </cell>
        </row>
        <row r="36">
          <cell r="A36" t="str">
            <v>Confluence</v>
          </cell>
          <cell r="B36">
            <v>41501</v>
          </cell>
          <cell r="H36">
            <v>13.48</v>
          </cell>
        </row>
        <row r="37">
          <cell r="A37" t="str">
            <v>Confluence</v>
          </cell>
          <cell r="B37">
            <v>41501</v>
          </cell>
          <cell r="H37">
            <v>13.440000000000001</v>
          </cell>
        </row>
        <row r="38">
          <cell r="A38" t="str">
            <v>Confluence</v>
          </cell>
          <cell r="B38">
            <v>41501</v>
          </cell>
          <cell r="H38">
            <v>13.48</v>
          </cell>
        </row>
        <row r="39">
          <cell r="A39" t="str">
            <v>Confluence</v>
          </cell>
          <cell r="B39">
            <v>41501</v>
          </cell>
          <cell r="H39">
            <v>13.440000000000001</v>
          </cell>
        </row>
        <row r="40">
          <cell r="A40" t="str">
            <v>Cub</v>
          </cell>
          <cell r="B40">
            <v>41501</v>
          </cell>
          <cell r="H40">
            <v>14.07</v>
          </cell>
        </row>
        <row r="41">
          <cell r="A41" t="str">
            <v>Cub</v>
          </cell>
          <cell r="B41">
            <v>41501</v>
          </cell>
          <cell r="H41">
            <v>13.9</v>
          </cell>
        </row>
        <row r="42">
          <cell r="A42" t="str">
            <v>Cub</v>
          </cell>
          <cell r="B42">
            <v>41501</v>
          </cell>
          <cell r="H42">
            <v>14.07</v>
          </cell>
        </row>
        <row r="43">
          <cell r="A43" t="str">
            <v>Cub</v>
          </cell>
          <cell r="B43">
            <v>41501</v>
          </cell>
          <cell r="H43">
            <v>13.9</v>
          </cell>
        </row>
        <row r="44">
          <cell r="A44" t="str">
            <v>Cub</v>
          </cell>
          <cell r="B44">
            <v>41501</v>
          </cell>
          <cell r="H44">
            <v>14.07</v>
          </cell>
        </row>
        <row r="45">
          <cell r="A45" t="str">
            <v>Cub</v>
          </cell>
          <cell r="B45">
            <v>41501</v>
          </cell>
          <cell r="H45">
            <v>13.9</v>
          </cell>
        </row>
        <row r="46">
          <cell r="A46" t="str">
            <v>Cub</v>
          </cell>
          <cell r="B46">
            <v>41501</v>
          </cell>
          <cell r="H46">
            <v>14.07</v>
          </cell>
        </row>
        <row r="47">
          <cell r="A47" t="str">
            <v>Cub</v>
          </cell>
          <cell r="B47">
            <v>41501</v>
          </cell>
          <cell r="H47">
            <v>13.9</v>
          </cell>
        </row>
        <row r="48">
          <cell r="A48" t="str">
            <v>Cub</v>
          </cell>
          <cell r="B48">
            <v>41501</v>
          </cell>
          <cell r="H48">
            <v>14.07</v>
          </cell>
        </row>
        <row r="49">
          <cell r="A49" t="str">
            <v>Mortin</v>
          </cell>
          <cell r="B49">
            <v>41594</v>
          </cell>
          <cell r="H49">
            <v>13.315</v>
          </cell>
        </row>
        <row r="50">
          <cell r="A50" t="str">
            <v>Mortin</v>
          </cell>
          <cell r="B50">
            <v>41594</v>
          </cell>
          <cell r="H50">
            <v>13.385</v>
          </cell>
        </row>
        <row r="51">
          <cell r="A51" t="str">
            <v>Mortin</v>
          </cell>
          <cell r="B51">
            <v>41594</v>
          </cell>
          <cell r="H51">
            <v>13.309999999999999</v>
          </cell>
        </row>
        <row r="52">
          <cell r="A52" t="str">
            <v>Mortin</v>
          </cell>
          <cell r="B52">
            <v>41594</v>
          </cell>
          <cell r="H52">
            <v>13.379999999999999</v>
          </cell>
        </row>
        <row r="53">
          <cell r="A53" t="str">
            <v>Mortin</v>
          </cell>
          <cell r="B53">
            <v>41594</v>
          </cell>
          <cell r="H53">
            <v>13.315</v>
          </cell>
        </row>
        <row r="54">
          <cell r="A54" t="str">
            <v>Confluence</v>
          </cell>
          <cell r="B54">
            <v>41594</v>
          </cell>
          <cell r="H54">
            <v>11.824999999999999</v>
          </cell>
        </row>
        <row r="55">
          <cell r="A55" t="str">
            <v>Confluence</v>
          </cell>
          <cell r="B55">
            <v>41594</v>
          </cell>
          <cell r="H55">
            <v>11.875</v>
          </cell>
        </row>
        <row r="56">
          <cell r="A56" t="str">
            <v>Confluence</v>
          </cell>
          <cell r="B56">
            <v>41594</v>
          </cell>
          <cell r="H56">
            <v>11.83</v>
          </cell>
        </row>
        <row r="57">
          <cell r="A57" t="str">
            <v>Confluence</v>
          </cell>
          <cell r="B57">
            <v>41594</v>
          </cell>
          <cell r="H57">
            <v>11.879999999999999</v>
          </cell>
        </row>
        <row r="58">
          <cell r="A58" t="str">
            <v>Cub</v>
          </cell>
          <cell r="B58">
            <v>41594</v>
          </cell>
          <cell r="H58">
            <v>12.47</v>
          </cell>
        </row>
        <row r="59">
          <cell r="A59" t="str">
            <v>Cub</v>
          </cell>
          <cell r="B59">
            <v>41594</v>
          </cell>
          <cell r="H59">
            <v>12.4</v>
          </cell>
        </row>
        <row r="60">
          <cell r="A60" t="str">
            <v>Cub</v>
          </cell>
          <cell r="B60">
            <v>41594</v>
          </cell>
          <cell r="H60">
            <v>12.47</v>
          </cell>
        </row>
        <row r="61">
          <cell r="A61" t="str">
            <v>Cub</v>
          </cell>
          <cell r="B61">
            <v>41594</v>
          </cell>
          <cell r="H61">
            <v>12.4</v>
          </cell>
        </row>
        <row r="62">
          <cell r="A62" t="str">
            <v>Cub</v>
          </cell>
          <cell r="B62">
            <v>41594</v>
          </cell>
          <cell r="H62">
            <v>12.47</v>
          </cell>
        </row>
        <row r="63">
          <cell r="A63" t="str">
            <v>Cub</v>
          </cell>
          <cell r="B63">
            <v>41594</v>
          </cell>
          <cell r="H63">
            <v>12.4</v>
          </cell>
        </row>
        <row r="64">
          <cell r="A64" t="str">
            <v>Cub</v>
          </cell>
          <cell r="B64">
            <v>41594</v>
          </cell>
          <cell r="H64">
            <v>12.47</v>
          </cell>
        </row>
        <row r="65">
          <cell r="A65" t="str">
            <v>Cub</v>
          </cell>
          <cell r="B65">
            <v>41594</v>
          </cell>
          <cell r="H65">
            <v>12.4</v>
          </cell>
        </row>
      </sheetData>
      <sheetData sheetId="4">
        <row r="77">
          <cell r="E77">
            <v>0.67400000000000004</v>
          </cell>
        </row>
      </sheetData>
      <sheetData sheetId="5">
        <row r="52">
          <cell r="E52">
            <v>2.0379999999999998</v>
          </cell>
        </row>
      </sheetData>
      <sheetData sheetId="6">
        <row r="48">
          <cell r="E48">
            <v>3.6240000000000001</v>
          </cell>
        </row>
      </sheetData>
      <sheetData sheetId="7">
        <row r="60">
          <cell r="H60">
            <v>21.808</v>
          </cell>
        </row>
      </sheetData>
      <sheetData sheetId="8">
        <row r="47">
          <cell r="F47">
            <v>15.044</v>
          </cell>
        </row>
      </sheetData>
      <sheetData sheetId="9">
        <row r="46">
          <cell r="F46">
            <v>11.33</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XLfit4"/>
    </sheetNames>
    <definedNames>
      <definedName name="xf_Init"/>
      <definedName name="xf_ScaleX"/>
      <definedName name="xf_ScaleY"/>
      <definedName name="xf4_C2DFit"/>
      <definedName name="xf4_C2DFitDetails"/>
      <definedName name="xf4_C2DFitPoints"/>
      <definedName name="xf4_Chart2D"/>
      <definedName name="xf4_FitData"/>
      <definedName name="xf4_ParameterValue"/>
      <definedName name="xf4_SetData"/>
      <definedName name="xf4_SetModel"/>
      <definedName name="xf4_SetParameters"/>
    </defined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Copyright &amp; License"/>
      <sheetName val="BearRiverNetwork"/>
      <sheetName val="SubInd"/>
      <sheetName val="FishSpp"/>
      <sheetName val="VegSpp"/>
      <sheetName val="Month"/>
      <sheetName val="Nodes"/>
      <sheetName val="NodesNotDemand"/>
      <sheetName val="NodeNotHeadwater"/>
      <sheetName val="Reservoirs"/>
      <sheetName val="Wetlands"/>
      <sheetName val="Demand"/>
      <sheetName val="R_indx"/>
      <sheetName val="sf_indx"/>
      <sheetName val="wf_indx"/>
      <sheetName val="wsi_indx"/>
      <sheetName val="EnvSite"/>
      <sheetName val="Connect"/>
      <sheetName val="Diversions"/>
      <sheetName val="ReturnFlow"/>
      <sheetName val="WetlandsSites"/>
      <sheetName val="LinktoReservoir"/>
      <sheetName val="LinkOutReservoir"/>
      <sheetName val="rsiIndex"/>
      <sheetName val="rsiEQ"/>
      <sheetName val="fciIndex"/>
      <sheetName val="fciEQ"/>
      <sheetName val="HeadFlow"/>
      <sheetName val="Length"/>
      <sheetName val="aw"/>
      <sheetName val="lss"/>
      <sheetName val="LinkName"/>
      <sheetName val="Qmin"/>
      <sheetName val="Qmax"/>
      <sheetName val="QSimulation"/>
      <sheetName val="evap"/>
      <sheetName val="Cons"/>
      <sheetName val="ResElevVol"/>
      <sheetName val="inactive"/>
      <sheetName val="capacity"/>
      <sheetName val="demandReq"/>
      <sheetName val="Instream"/>
      <sheetName val="divCap"/>
      <sheetName val="StageFlow"/>
      <sheetName val="WidthFlow"/>
      <sheetName val="wp"/>
      <sheetName val="Revegetate"/>
      <sheetName val="weights"/>
      <sheetName val="Budget"/>
      <sheetName val="InStor"/>
      <sheetName val="InitD"/>
      <sheetName val="InitC"/>
      <sheetName val="UnitCost"/>
      <sheetName val="RiversHeadFlow-WEAP"/>
      <sheetName val="EvaporationCurve"/>
      <sheetName val="WSI curves-Mm3"/>
      <sheetName val="Stage-Flow"/>
      <sheetName val="RSI curves"/>
      <sheetName val="RSI curves-Stage"/>
      <sheetName val="h curves"/>
      <sheetName val="mCur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ow r="35">
          <cell r="F35">
            <v>0</v>
          </cell>
        </row>
        <row r="36">
          <cell r="F36">
            <v>0.05</v>
          </cell>
          <cell r="Z36">
            <v>0</v>
          </cell>
        </row>
        <row r="37">
          <cell r="F37">
            <v>0.1</v>
          </cell>
          <cell r="Z37">
            <v>0.05</v>
          </cell>
          <cell r="AO37">
            <v>0</v>
          </cell>
        </row>
        <row r="38">
          <cell r="F38">
            <v>0.15</v>
          </cell>
          <cell r="Z38">
            <v>0.1</v>
          </cell>
          <cell r="AO38">
            <v>0.05</v>
          </cell>
        </row>
        <row r="39">
          <cell r="F39">
            <v>0.2</v>
          </cell>
          <cell r="Z39">
            <v>0.15</v>
          </cell>
          <cell r="AO39">
            <v>0.1</v>
          </cell>
        </row>
        <row r="40">
          <cell r="F40">
            <v>0.25</v>
          </cell>
          <cell r="Z40">
            <v>0.2</v>
          </cell>
          <cell r="AO40">
            <v>0.15</v>
          </cell>
        </row>
        <row r="41">
          <cell r="F41">
            <v>0.3</v>
          </cell>
          <cell r="Z41">
            <v>0.25</v>
          </cell>
          <cell r="AO41">
            <v>0.2</v>
          </cell>
        </row>
        <row r="42">
          <cell r="F42">
            <v>0.35</v>
          </cell>
          <cell r="Z42">
            <v>0.3</v>
          </cell>
          <cell r="AO42">
            <v>0.25</v>
          </cell>
        </row>
        <row r="43">
          <cell r="F43">
            <v>0.4</v>
          </cell>
          <cell r="Z43">
            <v>0.35</v>
          </cell>
          <cell r="AO43">
            <v>0.3</v>
          </cell>
        </row>
        <row r="44">
          <cell r="F44">
            <v>0.45</v>
          </cell>
          <cell r="Z44">
            <v>0.4</v>
          </cell>
          <cell r="AO44">
            <v>0.35</v>
          </cell>
        </row>
        <row r="45">
          <cell r="F45">
            <v>0.5</v>
          </cell>
          <cell r="Z45">
            <v>0.45</v>
          </cell>
          <cell r="AO45">
            <v>0.4</v>
          </cell>
        </row>
        <row r="46">
          <cell r="F46">
            <v>0.55000000000000004</v>
          </cell>
          <cell r="Z46">
            <v>0.5</v>
          </cell>
          <cell r="AO46">
            <v>0.45</v>
          </cell>
        </row>
        <row r="47">
          <cell r="F47">
            <v>0.6</v>
          </cell>
          <cell r="Z47">
            <v>0.55000000000000004</v>
          </cell>
          <cell r="AO47">
            <v>0.5</v>
          </cell>
        </row>
        <row r="48">
          <cell r="F48">
            <v>0.65</v>
          </cell>
          <cell r="Z48">
            <v>0.6</v>
          </cell>
          <cell r="AO48">
            <v>0.55000000000000004</v>
          </cell>
        </row>
        <row r="49">
          <cell r="F49">
            <v>0.7</v>
          </cell>
          <cell r="Z49">
            <v>0.65</v>
          </cell>
          <cell r="AO49">
            <v>0.6</v>
          </cell>
        </row>
        <row r="50">
          <cell r="F50">
            <v>0.75</v>
          </cell>
          <cell r="Z50">
            <v>0.7</v>
          </cell>
          <cell r="AO50">
            <v>0.65</v>
          </cell>
        </row>
        <row r="51">
          <cell r="F51">
            <v>0.8</v>
          </cell>
          <cell r="Z51">
            <v>0.75</v>
          </cell>
          <cell r="AO51">
            <v>0.7</v>
          </cell>
        </row>
        <row r="52">
          <cell r="F52">
            <v>0.85</v>
          </cell>
          <cell r="Z52">
            <v>0.8</v>
          </cell>
          <cell r="AO52">
            <v>0.75</v>
          </cell>
        </row>
        <row r="53">
          <cell r="F53">
            <v>0.9</v>
          </cell>
          <cell r="Z53">
            <v>0.85</v>
          </cell>
          <cell r="AO53">
            <v>0.8</v>
          </cell>
        </row>
        <row r="54">
          <cell r="F54">
            <v>0.95</v>
          </cell>
          <cell r="Z54">
            <v>0.9</v>
          </cell>
          <cell r="AO54">
            <v>0.85</v>
          </cell>
        </row>
        <row r="55">
          <cell r="F55">
            <v>1</v>
          </cell>
          <cell r="Z55">
            <v>0.95</v>
          </cell>
          <cell r="AO55">
            <v>0.9</v>
          </cell>
        </row>
        <row r="56">
          <cell r="F56">
            <v>1.05</v>
          </cell>
          <cell r="Z56">
            <v>1</v>
          </cell>
          <cell r="AO56">
            <v>0.95</v>
          </cell>
        </row>
        <row r="57">
          <cell r="F57">
            <v>1.1000000000000001</v>
          </cell>
          <cell r="Z57">
            <v>1.05</v>
          </cell>
          <cell r="AO57">
            <v>1</v>
          </cell>
        </row>
        <row r="58">
          <cell r="F58">
            <v>1.1499999999999999</v>
          </cell>
          <cell r="Z58">
            <v>1.1000000000000001</v>
          </cell>
          <cell r="AO58">
            <v>1.05</v>
          </cell>
        </row>
        <row r="59">
          <cell r="F59">
            <v>1.2</v>
          </cell>
          <cell r="Z59">
            <v>1.1499999999999999</v>
          </cell>
          <cell r="AO59">
            <v>1.1000000000000001</v>
          </cell>
        </row>
        <row r="60">
          <cell r="F60">
            <v>1.25</v>
          </cell>
          <cell r="Z60">
            <v>1.2</v>
          </cell>
          <cell r="AO60">
            <v>1.1499999999999999</v>
          </cell>
        </row>
        <row r="61">
          <cell r="F61">
            <v>1.3</v>
          </cell>
          <cell r="Z61">
            <v>1.25</v>
          </cell>
          <cell r="AO61">
            <v>1.2</v>
          </cell>
        </row>
        <row r="62">
          <cell r="F62">
            <v>1.35</v>
          </cell>
          <cell r="Z62">
            <v>1.3</v>
          </cell>
          <cell r="AO62">
            <v>1.25</v>
          </cell>
        </row>
        <row r="63">
          <cell r="F63">
            <v>1.4</v>
          </cell>
          <cell r="Z63">
            <v>1.35</v>
          </cell>
          <cell r="AO63">
            <v>1.3</v>
          </cell>
        </row>
        <row r="64">
          <cell r="F64">
            <v>1.45</v>
          </cell>
          <cell r="Z64">
            <v>1.4</v>
          </cell>
          <cell r="AO64">
            <v>1.35</v>
          </cell>
        </row>
        <row r="65">
          <cell r="F65">
            <v>1.5</v>
          </cell>
          <cell r="Z65">
            <v>1.45</v>
          </cell>
          <cell r="AO65">
            <v>1.4</v>
          </cell>
        </row>
        <row r="66">
          <cell r="F66">
            <v>1.55</v>
          </cell>
          <cell r="Z66">
            <v>1.5</v>
          </cell>
          <cell r="AO66">
            <v>1.45</v>
          </cell>
        </row>
        <row r="67">
          <cell r="F67">
            <v>1.6</v>
          </cell>
          <cell r="Z67">
            <v>2.5</v>
          </cell>
          <cell r="AO67">
            <v>1.5</v>
          </cell>
        </row>
        <row r="68">
          <cell r="F68">
            <v>1.65</v>
          </cell>
          <cell r="Z68">
            <v>3.5</v>
          </cell>
          <cell r="AO68">
            <v>2.5</v>
          </cell>
        </row>
        <row r="69">
          <cell r="F69">
            <v>1.7</v>
          </cell>
          <cell r="Z69">
            <v>4.5</v>
          </cell>
          <cell r="AO69">
            <v>3.5</v>
          </cell>
        </row>
        <row r="70">
          <cell r="F70">
            <v>1.75</v>
          </cell>
          <cell r="Z70">
            <v>5.5</v>
          </cell>
          <cell r="AO70">
            <v>4.5</v>
          </cell>
        </row>
        <row r="71">
          <cell r="F71">
            <v>1.8</v>
          </cell>
          <cell r="Z71">
            <v>6.5</v>
          </cell>
          <cell r="AO71">
            <v>5.5</v>
          </cell>
        </row>
        <row r="72">
          <cell r="F72">
            <v>1.85</v>
          </cell>
          <cell r="Z72">
            <v>7.5</v>
          </cell>
          <cell r="AO72">
            <v>6.5</v>
          </cell>
        </row>
        <row r="73">
          <cell r="F73">
            <v>1.9</v>
          </cell>
          <cell r="Z73">
            <v>8.5</v>
          </cell>
          <cell r="AO73">
            <v>7.5</v>
          </cell>
        </row>
        <row r="74">
          <cell r="F74">
            <v>1.95</v>
          </cell>
          <cell r="Z74">
            <v>9.5</v>
          </cell>
          <cell r="AO74">
            <v>8.5</v>
          </cell>
        </row>
        <row r="75">
          <cell r="F75">
            <v>2</v>
          </cell>
          <cell r="Z75">
            <v>10.5</v>
          </cell>
          <cell r="AO75">
            <v>9.5</v>
          </cell>
        </row>
        <row r="76">
          <cell r="F76">
            <v>3</v>
          </cell>
          <cell r="Z76">
            <v>11.5</v>
          </cell>
          <cell r="AO76">
            <v>10.5</v>
          </cell>
        </row>
        <row r="77">
          <cell r="F77">
            <v>4</v>
          </cell>
          <cell r="Z77">
            <v>12.5</v>
          </cell>
        </row>
        <row r="78">
          <cell r="F78">
            <v>5</v>
          </cell>
          <cell r="Z78">
            <v>13.5</v>
          </cell>
        </row>
        <row r="79">
          <cell r="F79">
            <v>6</v>
          </cell>
          <cell r="Z79">
            <v>14.5</v>
          </cell>
        </row>
        <row r="80">
          <cell r="F80">
            <v>7</v>
          </cell>
          <cell r="Z80">
            <v>15.5</v>
          </cell>
        </row>
        <row r="81">
          <cell r="F81">
            <v>8</v>
          </cell>
          <cell r="Z81">
            <v>16.5</v>
          </cell>
        </row>
        <row r="82">
          <cell r="F82">
            <v>9</v>
          </cell>
          <cell r="Z82">
            <v>17.5</v>
          </cell>
        </row>
        <row r="83">
          <cell r="F83">
            <v>10</v>
          </cell>
          <cell r="Z83">
            <v>18.5</v>
          </cell>
        </row>
        <row r="84">
          <cell r="F84">
            <v>11</v>
          </cell>
          <cell r="Z84">
            <v>19.5</v>
          </cell>
        </row>
        <row r="85">
          <cell r="F85">
            <v>12</v>
          </cell>
        </row>
        <row r="86">
          <cell r="F86">
            <v>13</v>
          </cell>
        </row>
        <row r="87">
          <cell r="F87">
            <v>14</v>
          </cell>
        </row>
        <row r="88">
          <cell r="F88">
            <v>15</v>
          </cell>
        </row>
        <row r="89">
          <cell r="F89">
            <v>16</v>
          </cell>
        </row>
        <row r="90">
          <cell r="F90">
            <v>17</v>
          </cell>
        </row>
        <row r="91">
          <cell r="F91">
            <v>18</v>
          </cell>
        </row>
        <row r="92">
          <cell r="F92">
            <v>19</v>
          </cell>
        </row>
        <row r="93">
          <cell r="F93">
            <v>20</v>
          </cell>
        </row>
        <row r="94">
          <cell r="F94">
            <v>21</v>
          </cell>
        </row>
        <row r="95">
          <cell r="F95">
            <v>22</v>
          </cell>
        </row>
        <row r="96">
          <cell r="F96">
            <v>23</v>
          </cell>
        </row>
        <row r="97">
          <cell r="F97">
            <v>24</v>
          </cell>
        </row>
        <row r="98">
          <cell r="F98">
            <v>25</v>
          </cell>
        </row>
        <row r="99">
          <cell r="F99">
            <v>26</v>
          </cell>
        </row>
        <row r="100">
          <cell r="F100">
            <v>27</v>
          </cell>
        </row>
        <row r="101">
          <cell r="F101">
            <v>28</v>
          </cell>
        </row>
        <row r="102">
          <cell r="F102">
            <v>29</v>
          </cell>
        </row>
        <row r="103">
          <cell r="F103">
            <v>30</v>
          </cell>
        </row>
        <row r="104">
          <cell r="F104">
            <v>31</v>
          </cell>
        </row>
        <row r="105">
          <cell r="F105">
            <v>32</v>
          </cell>
        </row>
        <row r="106">
          <cell r="F106">
            <v>33</v>
          </cell>
        </row>
        <row r="107">
          <cell r="F107">
            <v>34</v>
          </cell>
        </row>
        <row r="108">
          <cell r="F108">
            <v>35</v>
          </cell>
        </row>
        <row r="109">
          <cell r="F109">
            <v>36</v>
          </cell>
        </row>
        <row r="110">
          <cell r="F110">
            <v>37</v>
          </cell>
        </row>
        <row r="111">
          <cell r="F111">
            <v>38</v>
          </cell>
        </row>
        <row r="112">
          <cell r="F112">
            <v>39</v>
          </cell>
        </row>
        <row r="113">
          <cell r="F113">
            <v>40</v>
          </cell>
        </row>
      </sheetData>
      <sheetData sheetId="59" refreshError="1"/>
      <sheetData sheetId="60"/>
      <sheetData sheetId="6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Copyright &amp; License"/>
      <sheetName val="BearRiverNetwork"/>
      <sheetName val="SubInd"/>
      <sheetName val="FishSpp"/>
      <sheetName val="VegSpp"/>
      <sheetName val="Month"/>
      <sheetName val="Nodes"/>
      <sheetName val="NodesNotDemand"/>
      <sheetName val="NodeNotHeadwater"/>
      <sheetName val="MassBalanceNodes"/>
      <sheetName val="Reservoirs"/>
      <sheetName val="Wetlands"/>
      <sheetName val="Demand"/>
      <sheetName val="R_indx"/>
      <sheetName val="sf_indx"/>
      <sheetName val="wf_indx"/>
      <sheetName val="wsi_indx"/>
      <sheetName val="Connect"/>
      <sheetName val="EnvSite"/>
      <sheetName val="Diversions"/>
      <sheetName val="ReturnFlow"/>
      <sheetName val="WetlandsSites"/>
      <sheetName val="LinktoReservoir"/>
      <sheetName val="LinkOutReservoir"/>
      <sheetName val="rsiIndex"/>
      <sheetName val="rsiEQ"/>
      <sheetName val="RSI_data"/>
      <sheetName val="h"/>
      <sheetName val="fciIndex"/>
      <sheetName val="fciEQ"/>
      <sheetName val="wp"/>
      <sheetName val="Length"/>
      <sheetName val="aw"/>
      <sheetName val="lss"/>
      <sheetName val="LinkName"/>
      <sheetName val="evap"/>
      <sheetName val="linkEvap"/>
      <sheetName val="evap_WEAP"/>
      <sheetName val="ResElevVol"/>
      <sheetName val="EvaporationCurve"/>
      <sheetName val="Cons"/>
      <sheetName val="inactive"/>
      <sheetName val="capacity"/>
      <sheetName val="InStor"/>
      <sheetName val="demandReq"/>
      <sheetName val="Instream"/>
      <sheetName val="divCap"/>
      <sheetName val="StageFlow"/>
      <sheetName val="WidthFlow"/>
      <sheetName val="Revegetate"/>
      <sheetName val="NaturalGrowth"/>
      <sheetName val="Cmax"/>
      <sheetName val="MaxVegCover"/>
      <sheetName val="SimLinks"/>
      <sheetName val="Connect_Sim"/>
      <sheetName val="Qmax"/>
      <sheetName val="Qmin"/>
      <sheetName val="QSim"/>
      <sheetName val="QSimulation_NHD"/>
      <sheetName val="HeadFlow"/>
      <sheetName val="HeadFlow_Climate1"/>
      <sheetName val="HeadFlow_Climate2"/>
      <sheetName val="RiversHeadFlow"/>
      <sheetName val="RiversHeadFlow-2005"/>
      <sheetName val="RiversHeadFlow-2006"/>
      <sheetName val="RiversHeadFlow-2011"/>
      <sheetName val="RiversHeadFlow-2003"/>
      <sheetName val="weights"/>
      <sheetName val="Budget"/>
      <sheetName val="InitD"/>
      <sheetName val="InitC"/>
      <sheetName val="UnitCost"/>
      <sheetName val="Runs"/>
      <sheetName val="DemandRuns"/>
      <sheetName val="Qrun"/>
      <sheetName val="QRunValues"/>
      <sheetName val="WSI curves-Mm3"/>
      <sheetName val="Stage-Flow"/>
      <sheetName val="Stage-Flow-Width"/>
      <sheetName val="RSI curves"/>
      <sheetName val="RSI curves-Stage"/>
      <sheetName val="h curves"/>
      <sheetName val="MonteCarlo"/>
      <sheetName val="MC_reachgain"/>
      <sheetName val="MC_reachgainProb"/>
      <sheetName val="MC_pa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1">
          <cell r="C1">
            <v>11513</v>
          </cell>
        </row>
      </sheetData>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ow r="1">
          <cell r="C1">
            <v>11.079796999999999</v>
          </cell>
        </row>
      </sheetData>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ayman510/WASH"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23.bin"/><Relationship Id="rId4" Type="http://schemas.openxmlformats.org/officeDocument/2006/relationships/comments" Target="../comments1.xml"/></Relationships>
</file>

<file path=xl/worksheets/_rels/sheet8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24.bin"/><Relationship Id="rId4" Type="http://schemas.openxmlformats.org/officeDocument/2006/relationships/comments" Target="../comments2.xml"/></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5.bin"/></Relationships>
</file>

<file path=xl/worksheets/_rels/sheet8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9.xml"/><Relationship Id="rId1" Type="http://schemas.openxmlformats.org/officeDocument/2006/relationships/printerSettings" Target="../printerSettings/printerSettings26.bin"/><Relationship Id="rId4" Type="http://schemas.openxmlformats.org/officeDocument/2006/relationships/comments" Target="../comments3.xml"/></Relationships>
</file>

<file path=xl/worksheets/_rels/sheet8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27.bin"/><Relationship Id="rId4" Type="http://schemas.openxmlformats.org/officeDocument/2006/relationships/comments" Target="../comments4.xml"/></Relationships>
</file>

<file path=xl/worksheets/_rels/sheet8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1.xml"/><Relationship Id="rId1" Type="http://schemas.openxmlformats.org/officeDocument/2006/relationships/printerSettings" Target="../printerSettings/printerSettings28.bin"/><Relationship Id="rId4" Type="http://schemas.openxmlformats.org/officeDocument/2006/relationships/comments" Target="../comments5.xml"/></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94.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95"/>
  <sheetViews>
    <sheetView showGridLines="0" topLeftCell="A51" zoomScaleNormal="100" workbookViewId="0">
      <selection activeCell="B79" sqref="B79"/>
    </sheetView>
  </sheetViews>
  <sheetFormatPr defaultRowHeight="15" x14ac:dyDescent="0.25"/>
  <cols>
    <col min="1" max="1" width="10.85546875" customWidth="1"/>
    <col min="2" max="2" width="21.140625" customWidth="1"/>
    <col min="3" max="3" width="9.140625" customWidth="1"/>
    <col min="5" max="6" width="13.85546875" bestFit="1" customWidth="1"/>
  </cols>
  <sheetData>
    <row r="1" spans="1:16" ht="18.75" x14ac:dyDescent="0.3">
      <c r="A1" s="226" t="s">
        <v>103</v>
      </c>
      <c r="B1" s="226"/>
      <c r="C1" s="226"/>
      <c r="D1" s="226"/>
      <c r="E1" s="226"/>
      <c r="F1" s="226"/>
      <c r="G1" s="226"/>
      <c r="H1" s="226"/>
      <c r="I1" s="226"/>
      <c r="J1" s="226"/>
      <c r="K1" s="226"/>
      <c r="L1" s="226"/>
      <c r="M1" s="226"/>
    </row>
    <row r="2" spans="1:16" x14ac:dyDescent="0.25">
      <c r="A2" s="31"/>
      <c r="B2" s="31"/>
      <c r="C2" s="31"/>
      <c r="D2" s="31"/>
      <c r="E2" s="31"/>
      <c r="F2" s="31"/>
      <c r="G2" s="31"/>
      <c r="H2" s="31"/>
      <c r="I2" s="31"/>
      <c r="J2" s="31"/>
      <c r="K2" s="31"/>
      <c r="L2" s="31"/>
      <c r="M2" s="31"/>
      <c r="N2" s="31"/>
      <c r="O2" s="31"/>
      <c r="P2" s="31"/>
    </row>
    <row r="3" spans="1:16" x14ac:dyDescent="0.25">
      <c r="A3" s="33" t="s">
        <v>104</v>
      </c>
      <c r="B3" s="34"/>
      <c r="C3" s="34"/>
      <c r="D3" s="34"/>
      <c r="E3" s="34"/>
      <c r="F3" s="34"/>
      <c r="G3" s="34"/>
      <c r="H3" s="34"/>
      <c r="I3" s="34"/>
      <c r="J3" s="34"/>
      <c r="K3" s="34"/>
      <c r="L3" s="34"/>
      <c r="M3" s="34"/>
      <c r="N3" s="31"/>
      <c r="O3" s="31"/>
      <c r="P3" s="31"/>
    </row>
    <row r="4" spans="1:16" x14ac:dyDescent="0.25">
      <c r="A4" s="34" t="s">
        <v>105</v>
      </c>
      <c r="B4" s="34"/>
      <c r="C4" s="34"/>
      <c r="D4" s="34"/>
      <c r="E4" s="34"/>
      <c r="F4" s="34"/>
      <c r="G4" s="34"/>
      <c r="H4" s="34"/>
      <c r="I4" s="34"/>
      <c r="J4" s="34"/>
      <c r="K4" s="34"/>
      <c r="L4" s="34"/>
      <c r="M4" s="34"/>
      <c r="N4" s="31"/>
      <c r="O4" s="31"/>
      <c r="P4" s="31"/>
    </row>
    <row r="5" spans="1:16" ht="69" customHeight="1" x14ac:dyDescent="0.25">
      <c r="A5" s="227" t="s">
        <v>106</v>
      </c>
      <c r="B5" s="227"/>
      <c r="C5" s="227"/>
      <c r="D5" s="227"/>
      <c r="E5" s="34"/>
      <c r="F5" s="34"/>
      <c r="G5" s="34"/>
      <c r="H5" s="34"/>
      <c r="I5" s="34"/>
      <c r="J5" s="34"/>
      <c r="K5" s="34"/>
      <c r="L5" s="34"/>
      <c r="M5" s="34"/>
      <c r="N5" s="31"/>
      <c r="O5" s="31"/>
      <c r="P5" s="31"/>
    </row>
    <row r="6" spans="1:16" x14ac:dyDescent="0.25">
      <c r="A6" s="31"/>
      <c r="B6" s="31"/>
      <c r="C6" s="31"/>
      <c r="D6" s="31"/>
      <c r="E6" s="31"/>
      <c r="F6" s="31"/>
      <c r="G6" s="31"/>
      <c r="H6" s="31"/>
      <c r="I6" s="31"/>
      <c r="J6" s="31"/>
      <c r="K6" s="31"/>
      <c r="L6" s="31"/>
      <c r="M6" s="31"/>
      <c r="N6" s="31"/>
      <c r="O6" s="31"/>
      <c r="P6" s="31"/>
    </row>
    <row r="7" spans="1:16" x14ac:dyDescent="0.25">
      <c r="A7" s="33" t="s">
        <v>107</v>
      </c>
      <c r="B7" s="34"/>
      <c r="C7" s="34"/>
      <c r="D7" s="34"/>
      <c r="E7" s="34"/>
      <c r="F7" s="40"/>
      <c r="G7" s="34"/>
      <c r="H7" s="34"/>
      <c r="I7" s="34"/>
      <c r="J7" s="34"/>
      <c r="K7" s="34"/>
      <c r="L7" s="34"/>
      <c r="M7" s="34"/>
      <c r="N7" s="31"/>
      <c r="O7" s="31"/>
      <c r="P7" s="31"/>
    </row>
    <row r="8" spans="1:16" x14ac:dyDescent="0.25">
      <c r="A8" s="33" t="s">
        <v>108</v>
      </c>
      <c r="B8" s="49" t="s">
        <v>109</v>
      </c>
      <c r="C8" s="33" t="s">
        <v>110</v>
      </c>
      <c r="D8" s="231">
        <f ca="1">NOW()</f>
        <v>43005.550824652775</v>
      </c>
      <c r="E8" s="231"/>
      <c r="F8" s="40"/>
      <c r="G8" s="34"/>
      <c r="H8" s="34"/>
      <c r="I8" s="34"/>
      <c r="J8" s="34"/>
      <c r="K8" s="34"/>
      <c r="L8" s="34"/>
      <c r="M8" s="34"/>
      <c r="N8" s="31"/>
      <c r="O8" s="31"/>
      <c r="P8" s="31"/>
    </row>
    <row r="9" spans="1:16" x14ac:dyDescent="0.25">
      <c r="A9" s="33" t="s">
        <v>120</v>
      </c>
      <c r="B9" s="34"/>
      <c r="C9" s="36" t="s">
        <v>121</v>
      </c>
      <c r="D9" s="40"/>
      <c r="E9" s="34"/>
      <c r="F9" s="34"/>
      <c r="G9" s="34"/>
      <c r="H9" s="34"/>
      <c r="I9" s="34"/>
      <c r="J9" s="34"/>
      <c r="K9" s="34"/>
      <c r="L9" s="34"/>
      <c r="M9" s="34"/>
      <c r="N9" s="31"/>
      <c r="O9" s="31"/>
      <c r="P9" s="31"/>
    </row>
    <row r="10" spans="1:16" s="22" customFormat="1" x14ac:dyDescent="0.25">
      <c r="A10" s="31"/>
      <c r="B10" s="31"/>
      <c r="C10" s="31"/>
      <c r="D10" s="31"/>
      <c r="E10" s="31"/>
      <c r="F10" s="31"/>
      <c r="G10" s="31"/>
      <c r="H10" s="31"/>
      <c r="I10" s="31"/>
      <c r="J10" s="31"/>
      <c r="K10" s="31"/>
      <c r="L10" s="31"/>
      <c r="M10" s="31"/>
      <c r="N10" s="31"/>
      <c r="O10" s="31"/>
      <c r="P10" s="31"/>
    </row>
    <row r="11" spans="1:16" x14ac:dyDescent="0.25">
      <c r="A11" s="32" t="s">
        <v>112</v>
      </c>
      <c r="B11" s="31"/>
      <c r="C11" s="31"/>
      <c r="D11" s="31"/>
      <c r="E11" s="31"/>
      <c r="F11" s="31"/>
      <c r="G11" s="31"/>
      <c r="H11" s="31"/>
      <c r="I11" s="31"/>
      <c r="J11" s="31"/>
      <c r="K11" s="31"/>
      <c r="L11" s="31"/>
      <c r="M11" s="31"/>
      <c r="N11" s="31"/>
      <c r="O11" s="31"/>
      <c r="P11" s="31"/>
    </row>
    <row r="12" spans="1:16" x14ac:dyDescent="0.25">
      <c r="A12" s="227" t="s">
        <v>113</v>
      </c>
      <c r="B12" s="227"/>
      <c r="C12" s="227"/>
      <c r="D12" s="227"/>
      <c r="E12" s="227"/>
      <c r="F12" s="227"/>
      <c r="G12" s="227"/>
      <c r="H12" s="227"/>
      <c r="I12" s="227"/>
      <c r="J12" s="227"/>
      <c r="K12" s="227"/>
      <c r="L12" s="227"/>
      <c r="M12" s="227"/>
      <c r="N12" s="31"/>
      <c r="O12" s="31"/>
      <c r="P12" s="31"/>
    </row>
    <row r="13" spans="1:16" x14ac:dyDescent="0.25">
      <c r="A13" s="227"/>
      <c r="B13" s="227"/>
      <c r="C13" s="227"/>
      <c r="D13" s="227"/>
      <c r="E13" s="227"/>
      <c r="F13" s="227"/>
      <c r="G13" s="227"/>
      <c r="H13" s="227"/>
      <c r="I13" s="227"/>
      <c r="J13" s="227"/>
      <c r="K13" s="227"/>
      <c r="L13" s="227"/>
      <c r="M13" s="227"/>
      <c r="N13" s="31"/>
      <c r="O13" s="31"/>
      <c r="P13" s="31"/>
    </row>
    <row r="14" spans="1:16" x14ac:dyDescent="0.25">
      <c r="A14" s="227"/>
      <c r="B14" s="227"/>
      <c r="C14" s="227"/>
      <c r="D14" s="227"/>
      <c r="E14" s="227"/>
      <c r="F14" s="227"/>
      <c r="G14" s="227"/>
      <c r="H14" s="227"/>
      <c r="I14" s="227"/>
      <c r="J14" s="227"/>
      <c r="K14" s="227"/>
      <c r="L14" s="227"/>
      <c r="M14" s="227"/>
      <c r="N14" s="31"/>
      <c r="O14" s="31"/>
      <c r="P14" s="31"/>
    </row>
    <row r="15" spans="1:16" x14ac:dyDescent="0.25">
      <c r="A15" s="227"/>
      <c r="B15" s="227"/>
      <c r="C15" s="227"/>
      <c r="D15" s="227"/>
      <c r="E15" s="227"/>
      <c r="F15" s="227"/>
      <c r="G15" s="227"/>
      <c r="H15" s="227"/>
      <c r="I15" s="227"/>
      <c r="J15" s="227"/>
      <c r="K15" s="227"/>
      <c r="L15" s="227"/>
      <c r="M15" s="227"/>
      <c r="N15" s="31"/>
      <c r="O15" s="31"/>
      <c r="P15" s="31"/>
    </row>
    <row r="16" spans="1:16" x14ac:dyDescent="0.25">
      <c r="A16" s="227"/>
      <c r="B16" s="227"/>
      <c r="C16" s="227"/>
      <c r="D16" s="227"/>
      <c r="E16" s="227"/>
      <c r="F16" s="227"/>
      <c r="G16" s="227"/>
      <c r="H16" s="227"/>
      <c r="I16" s="227"/>
      <c r="J16" s="227"/>
      <c r="K16" s="227"/>
      <c r="L16" s="227"/>
      <c r="M16" s="227"/>
      <c r="N16" s="31"/>
      <c r="O16" s="31"/>
      <c r="P16" s="31"/>
    </row>
    <row r="17" spans="1:16" x14ac:dyDescent="0.25">
      <c r="A17" s="227"/>
      <c r="B17" s="227"/>
      <c r="C17" s="227"/>
      <c r="D17" s="227"/>
      <c r="E17" s="227"/>
      <c r="F17" s="227"/>
      <c r="G17" s="227"/>
      <c r="H17" s="227"/>
      <c r="I17" s="227"/>
      <c r="J17" s="227"/>
      <c r="K17" s="227"/>
      <c r="L17" s="227"/>
      <c r="M17" s="227"/>
      <c r="N17" s="31"/>
      <c r="O17" s="31"/>
      <c r="P17" s="31"/>
    </row>
    <row r="18" spans="1:16" x14ac:dyDescent="0.25">
      <c r="A18" s="227"/>
      <c r="B18" s="227"/>
      <c r="C18" s="227"/>
      <c r="D18" s="227"/>
      <c r="E18" s="227"/>
      <c r="F18" s="227"/>
      <c r="G18" s="227"/>
      <c r="H18" s="227"/>
      <c r="I18" s="227"/>
      <c r="J18" s="227"/>
      <c r="K18" s="227"/>
      <c r="L18" s="227"/>
      <c r="M18" s="227"/>
      <c r="N18" s="31"/>
      <c r="O18" s="31"/>
      <c r="P18" s="31"/>
    </row>
    <row r="19" spans="1:16" x14ac:dyDescent="0.25">
      <c r="A19" s="227"/>
      <c r="B19" s="227"/>
      <c r="C19" s="227"/>
      <c r="D19" s="227"/>
      <c r="E19" s="227"/>
      <c r="F19" s="227"/>
      <c r="G19" s="227"/>
      <c r="H19" s="227"/>
      <c r="I19" s="227"/>
      <c r="J19" s="227"/>
      <c r="K19" s="227"/>
      <c r="L19" s="227"/>
      <c r="M19" s="227"/>
      <c r="N19" s="31"/>
      <c r="O19" s="31"/>
      <c r="P19" s="31"/>
    </row>
    <row r="20" spans="1:16" x14ac:dyDescent="0.25">
      <c r="A20" s="227"/>
      <c r="B20" s="227"/>
      <c r="C20" s="227"/>
      <c r="D20" s="227"/>
      <c r="E20" s="227"/>
      <c r="F20" s="227"/>
      <c r="G20" s="227"/>
      <c r="H20" s="227"/>
      <c r="I20" s="227"/>
      <c r="J20" s="227"/>
      <c r="K20" s="227"/>
      <c r="L20" s="227"/>
      <c r="M20" s="227"/>
      <c r="N20" s="31"/>
      <c r="O20" s="31"/>
      <c r="P20" s="31"/>
    </row>
    <row r="21" spans="1:16" x14ac:dyDescent="0.25">
      <c r="A21" s="227"/>
      <c r="B21" s="227"/>
      <c r="C21" s="227"/>
      <c r="D21" s="227"/>
      <c r="E21" s="227"/>
      <c r="F21" s="227"/>
      <c r="G21" s="227"/>
      <c r="H21" s="227"/>
      <c r="I21" s="227"/>
      <c r="J21" s="227"/>
      <c r="K21" s="227"/>
      <c r="L21" s="227"/>
      <c r="M21" s="227"/>
      <c r="N21" s="31"/>
      <c r="O21" s="31"/>
      <c r="P21" s="31"/>
    </row>
    <row r="22" spans="1:16" x14ac:dyDescent="0.25">
      <c r="A22" s="227"/>
      <c r="B22" s="227"/>
      <c r="C22" s="227"/>
      <c r="D22" s="227"/>
      <c r="E22" s="227"/>
      <c r="F22" s="227"/>
      <c r="G22" s="227"/>
      <c r="H22" s="227"/>
      <c r="I22" s="227"/>
      <c r="J22" s="227"/>
      <c r="K22" s="227"/>
      <c r="L22" s="227"/>
      <c r="M22" s="227"/>
      <c r="N22" s="31"/>
      <c r="O22" s="31"/>
      <c r="P22" s="31"/>
    </row>
    <row r="23" spans="1:16" x14ac:dyDescent="0.25">
      <c r="A23" s="227"/>
      <c r="B23" s="227"/>
      <c r="C23" s="227"/>
      <c r="D23" s="227"/>
      <c r="E23" s="227"/>
      <c r="F23" s="227"/>
      <c r="G23" s="227"/>
      <c r="H23" s="227"/>
      <c r="I23" s="227"/>
      <c r="J23" s="227"/>
      <c r="K23" s="227"/>
      <c r="L23" s="227"/>
      <c r="M23" s="227"/>
      <c r="N23" s="31"/>
      <c r="O23" s="31"/>
      <c r="P23" s="31"/>
    </row>
    <row r="24" spans="1:16" x14ac:dyDescent="0.25">
      <c r="A24" s="31"/>
      <c r="B24" s="31"/>
      <c r="C24" s="31"/>
      <c r="D24" s="31"/>
      <c r="E24" s="31"/>
      <c r="F24" s="31"/>
      <c r="G24" s="31"/>
      <c r="H24" s="31"/>
      <c r="I24" s="31"/>
      <c r="J24" s="31"/>
      <c r="K24" s="31"/>
      <c r="L24" s="31"/>
      <c r="M24" s="31"/>
      <c r="N24" s="31"/>
      <c r="O24" s="31"/>
      <c r="P24" s="31"/>
    </row>
    <row r="25" spans="1:16" x14ac:dyDescent="0.25">
      <c r="A25" s="33" t="s">
        <v>114</v>
      </c>
      <c r="B25" s="34"/>
      <c r="C25" s="34"/>
      <c r="D25" s="34"/>
      <c r="E25" s="34"/>
      <c r="F25" s="34"/>
      <c r="G25" s="34"/>
      <c r="H25" s="34"/>
      <c r="I25" s="34"/>
      <c r="J25" s="34"/>
      <c r="K25" s="34"/>
      <c r="L25" s="34"/>
      <c r="M25" s="34"/>
      <c r="N25" s="31"/>
      <c r="O25" s="31"/>
      <c r="P25" s="31"/>
    </row>
    <row r="26" spans="1:16" x14ac:dyDescent="0.25">
      <c r="A26" s="34"/>
      <c r="B26" s="34"/>
      <c r="C26" s="34"/>
      <c r="D26" s="34"/>
      <c r="E26" s="34"/>
      <c r="F26" s="34"/>
      <c r="G26" s="34"/>
      <c r="H26" s="34"/>
      <c r="I26" s="34"/>
      <c r="J26" s="34"/>
      <c r="K26" s="34"/>
      <c r="L26" s="34"/>
      <c r="M26" s="34"/>
      <c r="N26" s="31"/>
      <c r="O26" s="31"/>
      <c r="P26" s="31"/>
    </row>
    <row r="27" spans="1:16" x14ac:dyDescent="0.25">
      <c r="A27" s="31"/>
      <c r="B27" s="31"/>
      <c r="C27" s="31"/>
      <c r="D27" s="31"/>
      <c r="E27" s="31"/>
      <c r="F27" s="31"/>
      <c r="G27" s="31"/>
      <c r="H27" s="31"/>
      <c r="I27" s="31"/>
      <c r="J27" s="31"/>
      <c r="K27" s="31"/>
      <c r="L27" s="31"/>
      <c r="M27" s="31"/>
      <c r="N27" s="31"/>
      <c r="O27" s="31"/>
      <c r="P27" s="31"/>
    </row>
    <row r="28" spans="1:16" x14ac:dyDescent="0.25">
      <c r="A28" s="33" t="s">
        <v>115</v>
      </c>
      <c r="B28" s="34"/>
      <c r="C28" s="34"/>
      <c r="D28" s="34"/>
      <c r="E28" s="34"/>
      <c r="F28" s="34"/>
      <c r="G28" s="34"/>
      <c r="H28" s="34"/>
      <c r="I28" s="34"/>
      <c r="J28" s="34"/>
      <c r="K28" s="34"/>
      <c r="L28" s="34"/>
      <c r="M28" s="34"/>
      <c r="N28" s="31"/>
      <c r="O28" s="31"/>
      <c r="P28" s="31"/>
    </row>
    <row r="29" spans="1:16" x14ac:dyDescent="0.25">
      <c r="A29" s="232" t="s">
        <v>435</v>
      </c>
      <c r="B29" s="233"/>
      <c r="C29" s="233"/>
      <c r="D29" s="233"/>
      <c r="E29" s="233"/>
      <c r="F29" s="233"/>
      <c r="G29" s="233"/>
      <c r="H29" s="233"/>
      <c r="I29" s="233"/>
      <c r="J29" s="233"/>
      <c r="K29" s="233"/>
      <c r="L29" s="233"/>
      <c r="M29" s="233"/>
      <c r="N29" s="31"/>
      <c r="O29" s="31"/>
      <c r="P29" s="31"/>
    </row>
    <row r="31" spans="1:16" x14ac:dyDescent="0.25">
      <c r="A31" s="39" t="s">
        <v>111</v>
      </c>
      <c r="B31" s="40"/>
      <c r="C31" s="40"/>
      <c r="D31" s="40"/>
      <c r="E31" s="40"/>
      <c r="F31" s="40"/>
      <c r="G31" s="40"/>
      <c r="H31" s="40"/>
      <c r="I31" s="40"/>
      <c r="J31" s="40"/>
      <c r="K31" s="40"/>
      <c r="L31" s="40"/>
      <c r="M31" s="40"/>
    </row>
    <row r="32" spans="1:16" ht="31.5" customHeight="1" x14ac:dyDescent="0.25">
      <c r="A32" s="227" t="s">
        <v>116</v>
      </c>
      <c r="B32" s="227"/>
      <c r="C32" s="227"/>
      <c r="D32" s="227"/>
      <c r="E32" s="227"/>
      <c r="F32" s="227"/>
      <c r="G32" s="227"/>
      <c r="H32" s="227"/>
      <c r="I32" s="227"/>
      <c r="J32" s="227"/>
      <c r="K32" s="227"/>
      <c r="L32" s="227"/>
      <c r="M32" s="227"/>
    </row>
    <row r="33" spans="1:13" x14ac:dyDescent="0.25">
      <c r="A33" s="40" t="s">
        <v>122</v>
      </c>
      <c r="B33" s="40"/>
      <c r="C33" s="40"/>
      <c r="D33" s="40"/>
      <c r="E33" s="40"/>
      <c r="F33" s="41" t="s">
        <v>123</v>
      </c>
      <c r="G33" s="40"/>
      <c r="H33" s="40"/>
      <c r="I33" s="40"/>
      <c r="J33" s="40"/>
      <c r="K33" s="40"/>
      <c r="L33" s="40"/>
      <c r="M33" s="40"/>
    </row>
    <row r="34" spans="1:13" x14ac:dyDescent="0.25">
      <c r="A34" s="40" t="s">
        <v>126</v>
      </c>
      <c r="B34" s="40"/>
      <c r="C34" s="40"/>
      <c r="D34" s="40"/>
      <c r="E34" s="40"/>
      <c r="F34" s="40"/>
      <c r="G34" s="40"/>
      <c r="H34" s="40"/>
      <c r="I34" s="40"/>
      <c r="J34" s="40"/>
      <c r="K34" s="40"/>
      <c r="L34" s="40"/>
      <c r="M34" s="40"/>
    </row>
    <row r="35" spans="1:13" x14ac:dyDescent="0.25">
      <c r="A35" s="40" t="s">
        <v>127</v>
      </c>
      <c r="B35" s="40"/>
      <c r="C35" s="40"/>
      <c r="D35" s="40"/>
      <c r="E35" s="40"/>
      <c r="F35" s="40"/>
      <c r="G35" s="40"/>
      <c r="H35" s="40"/>
      <c r="I35" s="40"/>
      <c r="J35" s="40"/>
      <c r="K35" s="40"/>
      <c r="L35" s="40"/>
      <c r="M35" s="40"/>
    </row>
    <row r="36" spans="1:13" x14ac:dyDescent="0.25">
      <c r="A36" s="40" t="s">
        <v>128</v>
      </c>
      <c r="B36" s="40"/>
      <c r="C36" s="40"/>
      <c r="D36" s="40"/>
      <c r="E36" s="40"/>
      <c r="F36" s="40"/>
      <c r="G36" s="40"/>
      <c r="H36" s="40"/>
      <c r="I36" s="40"/>
      <c r="J36" s="40"/>
      <c r="K36" s="40"/>
      <c r="L36" s="40"/>
      <c r="M36" s="40"/>
    </row>
    <row r="37" spans="1:13" x14ac:dyDescent="0.25">
      <c r="A37" s="40" t="s">
        <v>436</v>
      </c>
      <c r="B37" s="40"/>
      <c r="C37" s="40"/>
      <c r="D37" s="40"/>
      <c r="E37" s="40"/>
      <c r="F37" s="40"/>
      <c r="G37" s="40"/>
      <c r="H37" s="40"/>
      <c r="I37" s="40"/>
      <c r="J37" s="40"/>
      <c r="K37" s="40"/>
      <c r="L37" s="40"/>
      <c r="M37" s="40"/>
    </row>
    <row r="38" spans="1:13" x14ac:dyDescent="0.25">
      <c r="A38" s="40" t="s">
        <v>129</v>
      </c>
      <c r="B38" s="40"/>
      <c r="C38" s="40"/>
      <c r="D38" s="40"/>
      <c r="E38" s="40"/>
      <c r="F38" s="40"/>
      <c r="G38" s="40"/>
      <c r="H38" s="40"/>
      <c r="I38" s="40"/>
      <c r="J38" s="40"/>
      <c r="K38" s="40"/>
      <c r="L38" s="40"/>
      <c r="M38" s="40"/>
    </row>
    <row r="39" spans="1:13" x14ac:dyDescent="0.25">
      <c r="A39" s="40" t="s">
        <v>130</v>
      </c>
      <c r="B39" s="40"/>
      <c r="C39" s="40"/>
      <c r="D39" s="40"/>
      <c r="E39" s="40"/>
      <c r="F39" s="40"/>
      <c r="G39" s="40"/>
      <c r="H39" s="40"/>
      <c r="I39" s="40"/>
      <c r="J39" s="40"/>
      <c r="K39" s="40"/>
      <c r="L39" s="40"/>
      <c r="M39" s="40"/>
    </row>
    <row r="42" spans="1:13" x14ac:dyDescent="0.25">
      <c r="A42" s="39" t="s">
        <v>131</v>
      </c>
      <c r="B42" s="40"/>
      <c r="C42" s="40"/>
      <c r="D42" s="40"/>
      <c r="E42" s="40"/>
      <c r="F42" s="40"/>
      <c r="G42" s="40"/>
      <c r="H42" s="40"/>
      <c r="I42" s="40"/>
      <c r="J42" s="40"/>
      <c r="K42" s="40"/>
      <c r="L42" s="40"/>
      <c r="M42" s="40"/>
    </row>
    <row r="43" spans="1:13" x14ac:dyDescent="0.25">
      <c r="A43" s="43" t="s">
        <v>132</v>
      </c>
      <c r="B43" s="44" t="s">
        <v>134</v>
      </c>
      <c r="C43" s="228" t="s">
        <v>135</v>
      </c>
      <c r="D43" s="229"/>
      <c r="E43" s="229"/>
      <c r="F43" s="229"/>
      <c r="G43" s="229"/>
      <c r="H43" s="229"/>
      <c r="I43" s="229"/>
      <c r="J43" s="229"/>
      <c r="K43" s="229"/>
      <c r="L43" s="229"/>
      <c r="M43" s="230"/>
    </row>
    <row r="44" spans="1:13" x14ac:dyDescent="0.25">
      <c r="A44" s="42" t="s">
        <v>133</v>
      </c>
      <c r="B44" s="47" t="s">
        <v>136</v>
      </c>
      <c r="C44" s="221" t="s">
        <v>231</v>
      </c>
      <c r="D44" s="221"/>
      <c r="E44" s="221"/>
      <c r="F44" s="221"/>
      <c r="G44" s="221"/>
      <c r="H44" s="221"/>
      <c r="I44" s="221"/>
      <c r="J44" s="221"/>
      <c r="K44" s="221"/>
      <c r="L44" s="221"/>
      <c r="M44" s="221"/>
    </row>
    <row r="45" spans="1:13" x14ac:dyDescent="0.25">
      <c r="A45" s="42" t="s">
        <v>133</v>
      </c>
      <c r="B45" s="47" t="s">
        <v>137</v>
      </c>
      <c r="C45" s="221" t="s">
        <v>230</v>
      </c>
      <c r="D45" s="221"/>
      <c r="E45" s="221"/>
      <c r="F45" s="221"/>
      <c r="G45" s="221"/>
      <c r="H45" s="221"/>
      <c r="I45" s="221"/>
      <c r="J45" s="221"/>
      <c r="K45" s="221"/>
      <c r="L45" s="221"/>
      <c r="M45" s="221"/>
    </row>
    <row r="46" spans="1:13" x14ac:dyDescent="0.25">
      <c r="A46" s="42" t="s">
        <v>133</v>
      </c>
      <c r="B46" s="47" t="s">
        <v>138</v>
      </c>
      <c r="C46" s="221" t="s">
        <v>229</v>
      </c>
      <c r="D46" s="221"/>
      <c r="E46" s="221"/>
      <c r="F46" s="221"/>
      <c r="G46" s="221"/>
      <c r="H46" s="221"/>
      <c r="I46" s="221"/>
      <c r="J46" s="221"/>
      <c r="K46" s="221"/>
      <c r="L46" s="221"/>
      <c r="M46" s="221"/>
    </row>
    <row r="47" spans="1:13" x14ac:dyDescent="0.25">
      <c r="A47" s="42" t="s">
        <v>133</v>
      </c>
      <c r="B47" s="47" t="s">
        <v>139</v>
      </c>
      <c r="C47" s="221" t="s">
        <v>228</v>
      </c>
      <c r="D47" s="221"/>
      <c r="E47" s="221"/>
      <c r="F47" s="221"/>
      <c r="G47" s="221"/>
      <c r="H47" s="221"/>
      <c r="I47" s="221"/>
      <c r="J47" s="221"/>
      <c r="K47" s="221"/>
      <c r="L47" s="221"/>
      <c r="M47" s="221"/>
    </row>
    <row r="48" spans="1:13" x14ac:dyDescent="0.25">
      <c r="A48" s="42" t="s">
        <v>133</v>
      </c>
      <c r="B48" s="47" t="s">
        <v>140</v>
      </c>
      <c r="C48" s="221" t="s">
        <v>227</v>
      </c>
      <c r="D48" s="221"/>
      <c r="E48" s="221"/>
      <c r="F48" s="221"/>
      <c r="G48" s="221"/>
      <c r="H48" s="221"/>
      <c r="I48" s="221"/>
      <c r="J48" s="221"/>
      <c r="K48" s="221"/>
      <c r="L48" s="221"/>
      <c r="M48" s="221"/>
    </row>
    <row r="49" spans="1:13" x14ac:dyDescent="0.25">
      <c r="A49" s="42" t="s">
        <v>133</v>
      </c>
      <c r="B49" s="47" t="s">
        <v>225</v>
      </c>
      <c r="C49" s="221" t="s">
        <v>226</v>
      </c>
      <c r="D49" s="221"/>
      <c r="E49" s="221"/>
      <c r="F49" s="221"/>
      <c r="G49" s="221"/>
      <c r="H49" s="221"/>
      <c r="I49" s="221"/>
      <c r="J49" s="221"/>
      <c r="K49" s="221"/>
      <c r="L49" s="221"/>
      <c r="M49" s="221"/>
    </row>
    <row r="50" spans="1:13" x14ac:dyDescent="0.25">
      <c r="A50" s="42" t="s">
        <v>133</v>
      </c>
      <c r="B50" s="47" t="s">
        <v>141</v>
      </c>
      <c r="C50" s="221" t="s">
        <v>224</v>
      </c>
      <c r="D50" s="221"/>
      <c r="E50" s="221"/>
      <c r="F50" s="221"/>
      <c r="G50" s="221"/>
      <c r="H50" s="221"/>
      <c r="I50" s="221"/>
      <c r="J50" s="221"/>
      <c r="K50" s="221"/>
      <c r="L50" s="221"/>
      <c r="M50" s="221"/>
    </row>
    <row r="51" spans="1:13" x14ac:dyDescent="0.25">
      <c r="A51" s="42" t="s">
        <v>133</v>
      </c>
      <c r="B51" s="47" t="s">
        <v>142</v>
      </c>
      <c r="C51" s="221" t="s">
        <v>223</v>
      </c>
      <c r="D51" s="221"/>
      <c r="E51" s="221"/>
      <c r="F51" s="221"/>
      <c r="G51" s="221"/>
      <c r="H51" s="221"/>
      <c r="I51" s="221"/>
      <c r="J51" s="221"/>
      <c r="K51" s="221"/>
      <c r="L51" s="221"/>
      <c r="M51" s="221"/>
    </row>
    <row r="52" spans="1:13" x14ac:dyDescent="0.25">
      <c r="A52" s="42" t="s">
        <v>133</v>
      </c>
      <c r="B52" s="47" t="s">
        <v>143</v>
      </c>
      <c r="C52" s="221" t="s">
        <v>222</v>
      </c>
      <c r="D52" s="221"/>
      <c r="E52" s="221"/>
      <c r="F52" s="221"/>
      <c r="G52" s="221"/>
      <c r="H52" s="221"/>
      <c r="I52" s="221"/>
      <c r="J52" s="221"/>
      <c r="K52" s="221"/>
      <c r="L52" s="221"/>
      <c r="M52" s="221"/>
    </row>
    <row r="53" spans="1:13" x14ac:dyDescent="0.25">
      <c r="A53" s="42" t="s">
        <v>133</v>
      </c>
      <c r="B53" s="37" t="s">
        <v>144</v>
      </c>
      <c r="C53" s="221" t="s">
        <v>221</v>
      </c>
      <c r="D53" s="221"/>
      <c r="E53" s="221"/>
      <c r="F53" s="221"/>
      <c r="G53" s="221"/>
      <c r="H53" s="221"/>
      <c r="I53" s="221"/>
      <c r="J53" s="221"/>
      <c r="K53" s="221"/>
      <c r="L53" s="221"/>
      <c r="M53" s="221"/>
    </row>
    <row r="54" spans="1:13" s="22" customFormat="1" x14ac:dyDescent="0.25">
      <c r="A54" s="42" t="s">
        <v>133</v>
      </c>
      <c r="B54" s="47" t="s">
        <v>220</v>
      </c>
      <c r="C54" s="221" t="s">
        <v>219</v>
      </c>
      <c r="D54" s="221"/>
      <c r="E54" s="221"/>
      <c r="F54" s="221"/>
      <c r="G54" s="221"/>
      <c r="H54" s="221"/>
      <c r="I54" s="221"/>
      <c r="J54" s="221"/>
      <c r="K54" s="221"/>
      <c r="L54" s="221"/>
      <c r="M54" s="221"/>
    </row>
    <row r="55" spans="1:13" x14ac:dyDescent="0.25">
      <c r="A55" s="42" t="s">
        <v>133</v>
      </c>
      <c r="B55" s="47" t="s">
        <v>145</v>
      </c>
      <c r="C55" s="221" t="s">
        <v>218</v>
      </c>
      <c r="D55" s="221"/>
      <c r="E55" s="221"/>
      <c r="F55" s="221"/>
      <c r="G55" s="221"/>
      <c r="H55" s="221"/>
      <c r="I55" s="221"/>
      <c r="J55" s="221"/>
      <c r="K55" s="221"/>
      <c r="L55" s="221"/>
      <c r="M55" s="221"/>
    </row>
    <row r="56" spans="1:13" x14ac:dyDescent="0.25">
      <c r="A56" s="42" t="s">
        <v>133</v>
      </c>
      <c r="B56" s="47" t="s">
        <v>146</v>
      </c>
      <c r="C56" s="221" t="s">
        <v>217</v>
      </c>
      <c r="D56" s="221"/>
      <c r="E56" s="221"/>
      <c r="F56" s="221"/>
      <c r="G56" s="221"/>
      <c r="H56" s="221"/>
      <c r="I56" s="221"/>
      <c r="J56" s="221"/>
      <c r="K56" s="221"/>
      <c r="L56" s="221"/>
      <c r="M56" s="221"/>
    </row>
    <row r="57" spans="1:13" x14ac:dyDescent="0.25">
      <c r="A57" s="42" t="s">
        <v>133</v>
      </c>
      <c r="B57" s="47" t="s">
        <v>147</v>
      </c>
      <c r="C57" s="221" t="s">
        <v>216</v>
      </c>
      <c r="D57" s="221"/>
      <c r="E57" s="221"/>
      <c r="F57" s="221"/>
      <c r="G57" s="221"/>
      <c r="H57" s="221"/>
      <c r="I57" s="221"/>
      <c r="J57" s="221"/>
      <c r="K57" s="221"/>
      <c r="L57" s="221"/>
      <c r="M57" s="221"/>
    </row>
    <row r="58" spans="1:13" x14ac:dyDescent="0.25">
      <c r="A58" s="42" t="s">
        <v>133</v>
      </c>
      <c r="B58" s="47" t="s">
        <v>148</v>
      </c>
      <c r="C58" s="221" t="s">
        <v>215</v>
      </c>
      <c r="D58" s="221"/>
      <c r="E58" s="221"/>
      <c r="F58" s="221"/>
      <c r="G58" s="221"/>
      <c r="H58" s="221"/>
      <c r="I58" s="221"/>
      <c r="J58" s="221"/>
      <c r="K58" s="221"/>
      <c r="L58" s="221"/>
      <c r="M58" s="221"/>
    </row>
    <row r="59" spans="1:13" x14ac:dyDescent="0.25">
      <c r="A59" s="42" t="s">
        <v>149</v>
      </c>
      <c r="B59" s="47" t="s">
        <v>150</v>
      </c>
      <c r="C59" s="221" t="s">
        <v>214</v>
      </c>
      <c r="D59" s="221"/>
      <c r="E59" s="221"/>
      <c r="F59" s="221"/>
      <c r="G59" s="221"/>
      <c r="H59" s="221"/>
      <c r="I59" s="221"/>
      <c r="J59" s="221"/>
      <c r="K59" s="221"/>
      <c r="L59" s="221"/>
      <c r="M59" s="221"/>
    </row>
    <row r="60" spans="1:13" x14ac:dyDescent="0.25">
      <c r="A60" s="42" t="s">
        <v>149</v>
      </c>
      <c r="B60" s="47" t="s">
        <v>151</v>
      </c>
      <c r="C60" s="221" t="s">
        <v>213</v>
      </c>
      <c r="D60" s="221"/>
      <c r="E60" s="221"/>
      <c r="F60" s="221"/>
      <c r="G60" s="221"/>
      <c r="H60" s="221"/>
      <c r="I60" s="221"/>
      <c r="J60" s="221"/>
      <c r="K60" s="221"/>
      <c r="L60" s="221"/>
      <c r="M60" s="221"/>
    </row>
    <row r="61" spans="1:13" ht="33" customHeight="1" x14ac:dyDescent="0.25">
      <c r="A61" s="42" t="s">
        <v>149</v>
      </c>
      <c r="B61" s="47" t="s">
        <v>152</v>
      </c>
      <c r="C61" s="222" t="s">
        <v>212</v>
      </c>
      <c r="D61" s="222"/>
      <c r="E61" s="222"/>
      <c r="F61" s="222"/>
      <c r="G61" s="222"/>
      <c r="H61" s="222"/>
      <c r="I61" s="222"/>
      <c r="J61" s="222"/>
      <c r="K61" s="222"/>
      <c r="L61" s="222"/>
      <c r="M61" s="222"/>
    </row>
    <row r="62" spans="1:13" x14ac:dyDescent="0.25">
      <c r="A62" s="42" t="s">
        <v>149</v>
      </c>
      <c r="B62" s="47" t="s">
        <v>153</v>
      </c>
      <c r="C62" s="221" t="s">
        <v>211</v>
      </c>
      <c r="D62" s="221"/>
      <c r="E62" s="221"/>
      <c r="F62" s="221"/>
      <c r="G62" s="221"/>
      <c r="H62" s="221"/>
      <c r="I62" s="221"/>
      <c r="J62" s="221"/>
      <c r="K62" s="221"/>
      <c r="L62" s="221"/>
      <c r="M62" s="221"/>
    </row>
    <row r="63" spans="1:13" x14ac:dyDescent="0.25">
      <c r="A63" s="42" t="s">
        <v>149</v>
      </c>
      <c r="B63" s="47" t="s">
        <v>154</v>
      </c>
      <c r="C63" s="221" t="s">
        <v>210</v>
      </c>
      <c r="D63" s="221"/>
      <c r="E63" s="221"/>
      <c r="F63" s="221"/>
      <c r="G63" s="221"/>
      <c r="H63" s="221"/>
      <c r="I63" s="221"/>
      <c r="J63" s="221"/>
      <c r="K63" s="221"/>
      <c r="L63" s="221"/>
      <c r="M63" s="221"/>
    </row>
    <row r="64" spans="1:13" x14ac:dyDescent="0.25">
      <c r="A64" s="42" t="s">
        <v>149</v>
      </c>
      <c r="B64" s="47" t="s">
        <v>155</v>
      </c>
      <c r="C64" s="221" t="s">
        <v>209</v>
      </c>
      <c r="D64" s="221"/>
      <c r="E64" s="221"/>
      <c r="F64" s="221"/>
      <c r="G64" s="221"/>
      <c r="H64" s="221"/>
      <c r="I64" s="221"/>
      <c r="J64" s="221"/>
      <c r="K64" s="221"/>
      <c r="L64" s="221"/>
      <c r="M64" s="221"/>
    </row>
    <row r="65" spans="1:13" x14ac:dyDescent="0.25">
      <c r="A65" s="42" t="s">
        <v>149</v>
      </c>
      <c r="B65" s="47" t="s">
        <v>156</v>
      </c>
      <c r="C65" s="221" t="s">
        <v>208</v>
      </c>
      <c r="D65" s="221"/>
      <c r="E65" s="221"/>
      <c r="F65" s="221"/>
      <c r="G65" s="221"/>
      <c r="H65" s="221"/>
      <c r="I65" s="221"/>
      <c r="J65" s="221"/>
      <c r="K65" s="221"/>
      <c r="L65" s="221"/>
      <c r="M65" s="221"/>
    </row>
    <row r="66" spans="1:13" x14ac:dyDescent="0.25">
      <c r="A66" s="42" t="s">
        <v>149</v>
      </c>
      <c r="B66" s="47" t="s">
        <v>157</v>
      </c>
      <c r="C66" s="221" t="s">
        <v>207</v>
      </c>
      <c r="D66" s="221"/>
      <c r="E66" s="221"/>
      <c r="F66" s="221"/>
      <c r="G66" s="221"/>
      <c r="H66" s="221"/>
      <c r="I66" s="221"/>
      <c r="J66" s="221"/>
      <c r="K66" s="221"/>
      <c r="L66" s="221"/>
      <c r="M66" s="221"/>
    </row>
    <row r="67" spans="1:13" x14ac:dyDescent="0.25">
      <c r="A67" s="42" t="s">
        <v>149</v>
      </c>
      <c r="B67" s="47" t="s">
        <v>158</v>
      </c>
      <c r="C67" s="221" t="s">
        <v>206</v>
      </c>
      <c r="D67" s="221"/>
      <c r="E67" s="221"/>
      <c r="F67" s="221"/>
      <c r="G67" s="221"/>
      <c r="H67" s="221"/>
      <c r="I67" s="221"/>
      <c r="J67" s="221"/>
      <c r="K67" s="221"/>
      <c r="L67" s="221"/>
      <c r="M67" s="221"/>
    </row>
    <row r="68" spans="1:13" x14ac:dyDescent="0.25">
      <c r="A68" s="42" t="s">
        <v>149</v>
      </c>
      <c r="B68" s="47" t="s">
        <v>159</v>
      </c>
      <c r="C68" s="221" t="s">
        <v>205</v>
      </c>
      <c r="D68" s="221"/>
      <c r="E68" s="221"/>
      <c r="F68" s="221"/>
      <c r="G68" s="221"/>
      <c r="H68" s="221"/>
      <c r="I68" s="221"/>
      <c r="J68" s="221"/>
      <c r="K68" s="221"/>
      <c r="L68" s="221"/>
      <c r="M68" s="221"/>
    </row>
    <row r="69" spans="1:13" x14ac:dyDescent="0.25">
      <c r="A69" s="42" t="s">
        <v>149</v>
      </c>
      <c r="B69" s="47" t="s">
        <v>160</v>
      </c>
      <c r="C69" s="221" t="s">
        <v>204</v>
      </c>
      <c r="D69" s="221"/>
      <c r="E69" s="221"/>
      <c r="F69" s="221"/>
      <c r="G69" s="221"/>
      <c r="H69" s="221"/>
      <c r="I69" s="221"/>
      <c r="J69" s="221"/>
      <c r="K69" s="221"/>
      <c r="L69" s="221"/>
      <c r="M69" s="221"/>
    </row>
    <row r="70" spans="1:13" x14ac:dyDescent="0.25">
      <c r="A70" s="42" t="s">
        <v>149</v>
      </c>
      <c r="B70" s="47" t="s">
        <v>161</v>
      </c>
      <c r="C70" s="221" t="s">
        <v>203</v>
      </c>
      <c r="D70" s="221"/>
      <c r="E70" s="221"/>
      <c r="F70" s="221"/>
      <c r="G70" s="221"/>
      <c r="H70" s="221"/>
      <c r="I70" s="221"/>
      <c r="J70" s="221"/>
      <c r="K70" s="221"/>
      <c r="L70" s="221"/>
      <c r="M70" s="221"/>
    </row>
    <row r="71" spans="1:13" x14ac:dyDescent="0.25">
      <c r="A71" s="42" t="s">
        <v>149</v>
      </c>
      <c r="B71" s="47" t="s">
        <v>162</v>
      </c>
      <c r="C71" s="221" t="s">
        <v>202</v>
      </c>
      <c r="D71" s="221"/>
      <c r="E71" s="221"/>
      <c r="F71" s="221"/>
      <c r="G71" s="221"/>
      <c r="H71" s="221"/>
      <c r="I71" s="221"/>
      <c r="J71" s="221"/>
      <c r="K71" s="221"/>
      <c r="L71" s="221"/>
      <c r="M71" s="221"/>
    </row>
    <row r="72" spans="1:13" x14ac:dyDescent="0.25">
      <c r="A72" s="42" t="s">
        <v>149</v>
      </c>
      <c r="B72" s="47" t="s">
        <v>163</v>
      </c>
      <c r="C72" s="221" t="s">
        <v>201</v>
      </c>
      <c r="D72" s="221"/>
      <c r="E72" s="221"/>
      <c r="F72" s="221"/>
      <c r="G72" s="221"/>
      <c r="H72" s="221"/>
      <c r="I72" s="221"/>
      <c r="J72" s="221"/>
      <c r="K72" s="221"/>
      <c r="L72" s="221"/>
      <c r="M72" s="221"/>
    </row>
    <row r="73" spans="1:13" x14ac:dyDescent="0.25">
      <c r="A73" s="42" t="s">
        <v>149</v>
      </c>
      <c r="B73" s="47" t="s">
        <v>164</v>
      </c>
      <c r="C73" s="221" t="s">
        <v>200</v>
      </c>
      <c r="D73" s="221"/>
      <c r="E73" s="221"/>
      <c r="F73" s="221"/>
      <c r="G73" s="221"/>
      <c r="H73" s="221"/>
      <c r="I73" s="221"/>
      <c r="J73" s="221"/>
      <c r="K73" s="221"/>
      <c r="L73" s="221"/>
      <c r="M73" s="221"/>
    </row>
    <row r="74" spans="1:13" x14ac:dyDescent="0.25">
      <c r="A74" s="42" t="s">
        <v>149</v>
      </c>
      <c r="B74" s="47" t="s">
        <v>165</v>
      </c>
      <c r="C74" s="221" t="s">
        <v>199</v>
      </c>
      <c r="D74" s="221"/>
      <c r="E74" s="221"/>
      <c r="F74" s="221"/>
      <c r="G74" s="221"/>
      <c r="H74" s="221"/>
      <c r="I74" s="221"/>
      <c r="J74" s="221"/>
      <c r="K74" s="221"/>
      <c r="L74" s="221"/>
      <c r="M74" s="221"/>
    </row>
    <row r="75" spans="1:13" x14ac:dyDescent="0.25">
      <c r="A75" s="42" t="s">
        <v>149</v>
      </c>
      <c r="B75" s="47" t="s">
        <v>166</v>
      </c>
      <c r="C75" s="221" t="s">
        <v>198</v>
      </c>
      <c r="D75" s="221"/>
      <c r="E75" s="221"/>
      <c r="F75" s="221"/>
      <c r="G75" s="221"/>
      <c r="H75" s="221"/>
      <c r="I75" s="221"/>
      <c r="J75" s="221"/>
      <c r="K75" s="221"/>
      <c r="L75" s="221"/>
      <c r="M75" s="221"/>
    </row>
    <row r="76" spans="1:13" x14ac:dyDescent="0.25">
      <c r="A76" s="42" t="s">
        <v>149</v>
      </c>
      <c r="B76" s="47" t="s">
        <v>167</v>
      </c>
      <c r="C76" s="221" t="s">
        <v>197</v>
      </c>
      <c r="D76" s="221"/>
      <c r="E76" s="221"/>
      <c r="F76" s="221"/>
      <c r="G76" s="221"/>
      <c r="H76" s="221"/>
      <c r="I76" s="221"/>
      <c r="J76" s="221"/>
      <c r="K76" s="221"/>
      <c r="L76" s="221"/>
      <c r="M76" s="221"/>
    </row>
    <row r="77" spans="1:13" s="22" customFormat="1" x14ac:dyDescent="0.25">
      <c r="A77" s="42" t="s">
        <v>149</v>
      </c>
      <c r="B77" s="47" t="s">
        <v>437</v>
      </c>
      <c r="C77" s="223" t="s">
        <v>438</v>
      </c>
      <c r="D77" s="224"/>
      <c r="E77" s="224"/>
      <c r="F77" s="224"/>
      <c r="G77" s="224"/>
      <c r="H77" s="224"/>
      <c r="I77" s="224"/>
      <c r="J77" s="224"/>
      <c r="K77" s="224"/>
      <c r="L77" s="224"/>
      <c r="M77" s="225"/>
    </row>
    <row r="78" spans="1:13" x14ac:dyDescent="0.25">
      <c r="A78" s="42" t="s">
        <v>149</v>
      </c>
      <c r="B78" s="47" t="s">
        <v>168</v>
      </c>
      <c r="C78" s="221" t="s">
        <v>196</v>
      </c>
      <c r="D78" s="221"/>
      <c r="E78" s="221"/>
      <c r="F78" s="221"/>
      <c r="G78" s="221"/>
      <c r="H78" s="221"/>
      <c r="I78" s="221"/>
      <c r="J78" s="221"/>
      <c r="K78" s="221"/>
      <c r="L78" s="221"/>
      <c r="M78" s="221"/>
    </row>
    <row r="79" spans="1:13" ht="29.25" customHeight="1" x14ac:dyDescent="0.25">
      <c r="A79" s="42" t="s">
        <v>149</v>
      </c>
      <c r="B79" s="47" t="s">
        <v>169</v>
      </c>
      <c r="C79" s="222" t="s">
        <v>195</v>
      </c>
      <c r="D79" s="222"/>
      <c r="E79" s="222"/>
      <c r="F79" s="222"/>
      <c r="G79" s="222"/>
      <c r="H79" s="222"/>
      <c r="I79" s="222"/>
      <c r="J79" s="222"/>
      <c r="K79" s="222"/>
      <c r="L79" s="222"/>
      <c r="M79" s="222"/>
    </row>
    <row r="80" spans="1:13" x14ac:dyDescent="0.25">
      <c r="A80" s="42" t="s">
        <v>149</v>
      </c>
      <c r="B80" s="47" t="s">
        <v>193</v>
      </c>
      <c r="C80" s="221" t="s">
        <v>194</v>
      </c>
      <c r="D80" s="221"/>
      <c r="E80" s="221"/>
      <c r="F80" s="221"/>
      <c r="G80" s="221"/>
      <c r="H80" s="221"/>
      <c r="I80" s="221"/>
      <c r="J80" s="221"/>
      <c r="K80" s="221"/>
      <c r="L80" s="221"/>
      <c r="M80" s="221"/>
    </row>
    <row r="81" spans="1:13" x14ac:dyDescent="0.25">
      <c r="A81" s="42" t="s">
        <v>149</v>
      </c>
      <c r="B81" s="47" t="s">
        <v>170</v>
      </c>
      <c r="C81" s="221" t="s">
        <v>192</v>
      </c>
      <c r="D81" s="221"/>
      <c r="E81" s="221"/>
      <c r="F81" s="221"/>
      <c r="G81" s="221"/>
      <c r="H81" s="221"/>
      <c r="I81" s="221"/>
      <c r="J81" s="221"/>
      <c r="K81" s="221"/>
      <c r="L81" s="221"/>
      <c r="M81" s="221"/>
    </row>
    <row r="82" spans="1:13" x14ac:dyDescent="0.25">
      <c r="A82" s="42" t="s">
        <v>149</v>
      </c>
      <c r="B82" s="48" t="s">
        <v>171</v>
      </c>
      <c r="C82" s="221" t="s">
        <v>191</v>
      </c>
      <c r="D82" s="221"/>
      <c r="E82" s="221"/>
      <c r="F82" s="221"/>
      <c r="G82" s="221"/>
      <c r="H82" s="221"/>
      <c r="I82" s="221"/>
      <c r="J82" s="221"/>
      <c r="K82" s="221"/>
      <c r="L82" s="221"/>
      <c r="M82" s="221"/>
    </row>
    <row r="83" spans="1:13" x14ac:dyDescent="0.25">
      <c r="A83" s="42" t="s">
        <v>149</v>
      </c>
      <c r="B83" s="48" t="s">
        <v>172</v>
      </c>
      <c r="C83" s="221" t="s">
        <v>190</v>
      </c>
      <c r="D83" s="221"/>
      <c r="E83" s="221"/>
      <c r="F83" s="221"/>
      <c r="G83" s="221"/>
      <c r="H83" s="221"/>
      <c r="I83" s="221"/>
      <c r="J83" s="221"/>
      <c r="K83" s="221"/>
      <c r="L83" s="221"/>
      <c r="M83" s="221"/>
    </row>
    <row r="84" spans="1:13" s="22" customFormat="1" x14ac:dyDescent="0.25">
      <c r="A84" s="42" t="s">
        <v>149</v>
      </c>
      <c r="B84" s="48" t="s">
        <v>189</v>
      </c>
      <c r="C84" s="221" t="s">
        <v>188</v>
      </c>
      <c r="D84" s="221"/>
      <c r="E84" s="221"/>
      <c r="F84" s="221"/>
      <c r="G84" s="221"/>
      <c r="H84" s="221"/>
      <c r="I84" s="221"/>
      <c r="J84" s="221"/>
      <c r="K84" s="221"/>
      <c r="L84" s="221"/>
      <c r="M84" s="221"/>
    </row>
    <row r="85" spans="1:13" x14ac:dyDescent="0.25">
      <c r="A85" s="42" t="s">
        <v>149</v>
      </c>
      <c r="B85" s="48" t="s">
        <v>173</v>
      </c>
      <c r="C85" s="221" t="s">
        <v>187</v>
      </c>
      <c r="D85" s="221"/>
      <c r="E85" s="221"/>
      <c r="F85" s="221"/>
      <c r="G85" s="221"/>
      <c r="H85" s="221"/>
      <c r="I85" s="221"/>
      <c r="J85" s="221"/>
      <c r="K85" s="221"/>
      <c r="L85" s="221"/>
      <c r="M85" s="221"/>
    </row>
    <row r="86" spans="1:13" x14ac:dyDescent="0.25">
      <c r="A86" s="42" t="s">
        <v>149</v>
      </c>
      <c r="B86" s="48" t="s">
        <v>174</v>
      </c>
      <c r="C86" s="221" t="s">
        <v>186</v>
      </c>
      <c r="D86" s="221"/>
      <c r="E86" s="221"/>
      <c r="F86" s="221"/>
      <c r="G86" s="221"/>
      <c r="H86" s="221"/>
      <c r="I86" s="221"/>
      <c r="J86" s="221"/>
      <c r="K86" s="221"/>
      <c r="L86" s="221"/>
      <c r="M86" s="221"/>
    </row>
    <row r="87" spans="1:13" s="22" customFormat="1" x14ac:dyDescent="0.25">
      <c r="A87" s="42" t="s">
        <v>149</v>
      </c>
      <c r="B87" s="48" t="s">
        <v>439</v>
      </c>
      <c r="C87" s="221" t="s">
        <v>440</v>
      </c>
      <c r="D87" s="221"/>
      <c r="E87" s="221"/>
      <c r="F87" s="221"/>
      <c r="G87" s="221"/>
      <c r="H87" s="221"/>
      <c r="I87" s="221"/>
      <c r="J87" s="221"/>
      <c r="K87" s="221"/>
      <c r="L87" s="221"/>
      <c r="M87" s="221"/>
    </row>
    <row r="88" spans="1:13" s="22" customFormat="1" x14ac:dyDescent="0.25">
      <c r="A88" s="42" t="s">
        <v>149</v>
      </c>
      <c r="B88" s="48" t="s">
        <v>441</v>
      </c>
      <c r="C88" s="221" t="s">
        <v>442</v>
      </c>
      <c r="D88" s="221"/>
      <c r="E88" s="221"/>
      <c r="F88" s="221"/>
      <c r="G88" s="221"/>
      <c r="H88" s="221"/>
      <c r="I88" s="221"/>
      <c r="J88" s="221"/>
      <c r="K88" s="221"/>
      <c r="L88" s="221"/>
      <c r="M88" s="221"/>
    </row>
    <row r="89" spans="1:13" s="22" customFormat="1" x14ac:dyDescent="0.25">
      <c r="A89" s="42" t="s">
        <v>149</v>
      </c>
      <c r="B89" s="48" t="s">
        <v>443</v>
      </c>
      <c r="C89" s="221" t="s">
        <v>446</v>
      </c>
      <c r="D89" s="221"/>
      <c r="E89" s="221"/>
      <c r="F89" s="221"/>
      <c r="G89" s="221"/>
      <c r="H89" s="221"/>
      <c r="I89" s="221"/>
      <c r="J89" s="221"/>
      <c r="K89" s="221"/>
      <c r="L89" s="221"/>
      <c r="M89" s="221"/>
    </row>
    <row r="90" spans="1:13" s="22" customFormat="1" x14ac:dyDescent="0.25">
      <c r="A90" s="42" t="s">
        <v>149</v>
      </c>
      <c r="B90" s="48" t="s">
        <v>444</v>
      </c>
      <c r="C90" s="221" t="s">
        <v>445</v>
      </c>
      <c r="D90" s="221"/>
      <c r="E90" s="221"/>
      <c r="F90" s="221"/>
      <c r="G90" s="221"/>
      <c r="H90" s="221"/>
      <c r="I90" s="221"/>
      <c r="J90" s="221"/>
      <c r="K90" s="221"/>
      <c r="L90" s="221"/>
      <c r="M90" s="221"/>
    </row>
    <row r="91" spans="1:13" x14ac:dyDescent="0.25">
      <c r="A91" s="42" t="s">
        <v>149</v>
      </c>
      <c r="B91" s="48" t="s">
        <v>175</v>
      </c>
      <c r="C91" s="221" t="s">
        <v>185</v>
      </c>
      <c r="D91" s="221"/>
      <c r="E91" s="221"/>
      <c r="F91" s="221"/>
      <c r="G91" s="221"/>
      <c r="H91" s="221"/>
      <c r="I91" s="221"/>
      <c r="J91" s="221"/>
      <c r="K91" s="221"/>
      <c r="L91" s="221"/>
      <c r="M91" s="221"/>
    </row>
    <row r="92" spans="1:13" x14ac:dyDescent="0.25">
      <c r="A92" s="42" t="s">
        <v>149</v>
      </c>
      <c r="B92" s="48" t="s">
        <v>176</v>
      </c>
      <c r="C92" s="221" t="s">
        <v>183</v>
      </c>
      <c r="D92" s="221"/>
      <c r="E92" s="221"/>
      <c r="F92" s="221"/>
      <c r="G92" s="221"/>
      <c r="H92" s="221"/>
      <c r="I92" s="221"/>
      <c r="J92" s="221"/>
      <c r="K92" s="221"/>
      <c r="L92" s="221"/>
      <c r="M92" s="221"/>
    </row>
    <row r="93" spans="1:13" x14ac:dyDescent="0.25">
      <c r="A93" s="42" t="s">
        <v>149</v>
      </c>
      <c r="B93" s="48" t="s">
        <v>177</v>
      </c>
      <c r="C93" s="221" t="s">
        <v>184</v>
      </c>
      <c r="D93" s="221"/>
      <c r="E93" s="221"/>
      <c r="F93" s="221"/>
      <c r="G93" s="221"/>
      <c r="H93" s="221"/>
      <c r="I93" s="221"/>
      <c r="J93" s="221"/>
      <c r="K93" s="221"/>
      <c r="L93" s="221"/>
      <c r="M93" s="221"/>
    </row>
    <row r="94" spans="1:13" x14ac:dyDescent="0.25">
      <c r="A94" s="42" t="s">
        <v>149</v>
      </c>
      <c r="B94" s="48" t="s">
        <v>178</v>
      </c>
      <c r="C94" s="221" t="s">
        <v>182</v>
      </c>
      <c r="D94" s="221"/>
      <c r="E94" s="221"/>
      <c r="F94" s="221"/>
      <c r="G94" s="221"/>
      <c r="H94" s="221"/>
      <c r="I94" s="221"/>
      <c r="J94" s="221"/>
      <c r="K94" s="221"/>
      <c r="L94" s="221"/>
      <c r="M94" s="221"/>
    </row>
    <row r="95" spans="1:13" x14ac:dyDescent="0.25">
      <c r="A95" s="42" t="s">
        <v>179</v>
      </c>
      <c r="B95" s="48" t="s">
        <v>180</v>
      </c>
      <c r="C95" s="221" t="s">
        <v>181</v>
      </c>
      <c r="D95" s="221"/>
      <c r="E95" s="221"/>
      <c r="F95" s="221"/>
      <c r="G95" s="221"/>
      <c r="H95" s="221"/>
      <c r="I95" s="221"/>
      <c r="J95" s="221"/>
      <c r="K95" s="221"/>
      <c r="L95" s="221"/>
      <c r="M95" s="221"/>
    </row>
  </sheetData>
  <mergeCells count="59">
    <mergeCell ref="C90:M90"/>
    <mergeCell ref="C87:M87"/>
    <mergeCell ref="C88:M88"/>
    <mergeCell ref="C89:M89"/>
    <mergeCell ref="C50:M50"/>
    <mergeCell ref="C59:M59"/>
    <mergeCell ref="C60:M60"/>
    <mergeCell ref="C61:M61"/>
    <mergeCell ref="C62:M62"/>
    <mergeCell ref="C51:M51"/>
    <mergeCell ref="C52:M52"/>
    <mergeCell ref="C53:M53"/>
    <mergeCell ref="C55:M55"/>
    <mergeCell ref="C56:M56"/>
    <mergeCell ref="C57:M57"/>
    <mergeCell ref="C83:M83"/>
    <mergeCell ref="A1:M1"/>
    <mergeCell ref="A5:D5"/>
    <mergeCell ref="A12:M23"/>
    <mergeCell ref="A32:M32"/>
    <mergeCell ref="C44:M44"/>
    <mergeCell ref="C43:M43"/>
    <mergeCell ref="D8:E8"/>
    <mergeCell ref="A29:M29"/>
    <mergeCell ref="C45:M45"/>
    <mergeCell ref="C46:M46"/>
    <mergeCell ref="C47:M47"/>
    <mergeCell ref="C48:M48"/>
    <mergeCell ref="C49:M49"/>
    <mergeCell ref="C85:M85"/>
    <mergeCell ref="C86:M86"/>
    <mergeCell ref="C75:M75"/>
    <mergeCell ref="C76:M76"/>
    <mergeCell ref="C78:M78"/>
    <mergeCell ref="C79:M79"/>
    <mergeCell ref="C80:M80"/>
    <mergeCell ref="C81:M81"/>
    <mergeCell ref="C77:M77"/>
    <mergeCell ref="C70:M70"/>
    <mergeCell ref="C71:M71"/>
    <mergeCell ref="C72:M72"/>
    <mergeCell ref="C73:M73"/>
    <mergeCell ref="C82:M82"/>
    <mergeCell ref="C93:M93"/>
    <mergeCell ref="C94:M94"/>
    <mergeCell ref="C95:M95"/>
    <mergeCell ref="C84:M84"/>
    <mergeCell ref="C54:M54"/>
    <mergeCell ref="C91:M91"/>
    <mergeCell ref="C92:M92"/>
    <mergeCell ref="C74:M74"/>
    <mergeCell ref="C63:M63"/>
    <mergeCell ref="C64:M64"/>
    <mergeCell ref="C65:M65"/>
    <mergeCell ref="C66:M66"/>
    <mergeCell ref="C67:M67"/>
    <mergeCell ref="C68:M68"/>
    <mergeCell ref="C58:M58"/>
    <mergeCell ref="C69:M69"/>
  </mergeCells>
  <hyperlinks>
    <hyperlink ref="C9" location="'Copyright &amp; License'!A1" display="Click here"/>
    <hyperlink ref="F33" location="BearRiverNetwork!A1" display="Lower Bear River Network"/>
    <hyperlink ref="B44" location="SubInd!A1" display="s"/>
    <hyperlink ref="B45" location="Nodes!A1" display="j"/>
    <hyperlink ref="B46" location="Demand!A1" display="dem"/>
    <hyperlink ref="B47" location="Reservoirs!A1" display="v"/>
    <hyperlink ref="B48" location="FishSpp!A1" display="y"/>
    <hyperlink ref="B49" location="VegSpp!A1" display="n"/>
    <hyperlink ref="B50" location="Month!A1" display="t"/>
    <hyperlink ref="B51" location="R_indx!A1" display="RA_par_indx"/>
    <hyperlink ref="B52" location="sf_indx!A1" display="sf_par_indx"/>
    <hyperlink ref="B53" location="wf_indx!A1" display="wf_par_indx"/>
    <hyperlink ref="B54" location="wsi_indx!A1" display="wsi_par_indx"/>
    <hyperlink ref="B55" location="rsiIndex!A1" display="rsi_indx"/>
    <hyperlink ref="B56" location="fciIndex!A1" display="fci_indx"/>
    <hyperlink ref="B57" location="NodesNotDemand!A1" display="NodeNotDemandSite"/>
    <hyperlink ref="B58" location="NodeNotHeadwater!A1" display="NodeNotHeadwater"/>
    <hyperlink ref="B59" location="LinkName!A1" display="LinkID"/>
    <hyperlink ref="B60" location="Connect!A1" display="linkexist"/>
    <hyperlink ref="B61" location="EnvSite!A1" display="envSiteExist"/>
    <hyperlink ref="B62" location="ReturnFlow!A1" display="returnFlowExist"/>
    <hyperlink ref="B63" location="Diversions!A1" display="DiversionExist"/>
    <hyperlink ref="B64" location="WetlandsSites!A1" display="WetlandsExist"/>
    <hyperlink ref="B65" location="LinktoReservoir!A1" display="LinktoReservoir"/>
    <hyperlink ref="B66" location="LinkOutReservoir!A1" display="LinkOutReservoir"/>
    <hyperlink ref="B67" location="weights!A1" display="wght"/>
    <hyperlink ref="B68" location="HeadFlow!A1" display="reachGain"/>
    <hyperlink ref="B69" location="aw!A1" display="aw"/>
    <hyperlink ref="B71" location="evap!A1" display="evap"/>
    <hyperlink ref="B70" location="lss!A1" display="lss"/>
    <hyperlink ref="B72" location="Cons!A1" display="cons"/>
    <hyperlink ref="B73" location="Length!A1" display="lng"/>
    <hyperlink ref="B74" location="inactive!A1" display="minstor"/>
    <hyperlink ref="B75" location="capacity!A1" display="maxstor"/>
    <hyperlink ref="B76" location="demandReq!A1" display="dReq"/>
    <hyperlink ref="B78" location="divCap!A1" display="dCap"/>
    <hyperlink ref="B79" location="Instream!A1" display="instreamReq"/>
    <hyperlink ref="B80" location="UnitCost!A1" display="cst"/>
    <hyperlink ref="B81" location="ResElevVol!A1" display="RA_par"/>
    <hyperlink ref="B82" location="StageFlow!A1" display="sf_par"/>
    <hyperlink ref="B83" location="WidthFlow!A1" display="wf_par"/>
    <hyperlink ref="B84" location="wp!A1" display="wsi_par"/>
    <hyperlink ref="B85" location="rsiEQ!A1" display="rsi_par"/>
    <hyperlink ref="B86" location="fciEQ!A1" display="fci_par"/>
    <hyperlink ref="B91" location="InStor!A1" display="initSTOR"/>
    <hyperlink ref="B92" location="InitD!A1" display="InitD"/>
    <hyperlink ref="B93" location="InitC!A1" display="InitC"/>
    <hyperlink ref="B94" location="Revegetate!A1" display="rv"/>
    <hyperlink ref="B95" location="Budget!A1" display="b"/>
    <hyperlink ref="A29" r:id="rId1"/>
    <hyperlink ref="B77" location="linkEvap!A1" display="linkevap"/>
    <hyperlink ref="B88" location="MaxVegCover!A1" display="CMax"/>
    <hyperlink ref="B89" location="DemandRuns!A1" display="Dvalue"/>
    <hyperlink ref="B90" location="QRunValues!A1" display="Qloop"/>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33"/>
  <sheetViews>
    <sheetView workbookViewId="0">
      <selection activeCell="A34" sqref="A34"/>
    </sheetView>
  </sheetViews>
  <sheetFormatPr defaultColWidth="9.140625" defaultRowHeight="15" x14ac:dyDescent="0.25"/>
  <cols>
    <col min="1" max="1" width="23" style="22" customWidth="1"/>
    <col min="2" max="2" width="8.85546875"/>
    <col min="3" max="5" width="9.140625" style="22"/>
    <col min="6" max="6" width="15.85546875" style="22" bestFit="1" customWidth="1"/>
    <col min="7" max="16384" width="9.140625" style="22"/>
  </cols>
  <sheetData>
    <row r="1" spans="1:1" x14ac:dyDescent="0.25">
      <c r="A1" s="22" t="s">
        <v>31</v>
      </c>
    </row>
    <row r="2" spans="1:1" x14ac:dyDescent="0.25">
      <c r="A2" s="22" t="s">
        <v>6</v>
      </c>
    </row>
    <row r="3" spans="1:1" x14ac:dyDescent="0.25">
      <c r="A3" s="22" t="s">
        <v>32</v>
      </c>
    </row>
    <row r="4" spans="1:1" x14ac:dyDescent="0.25">
      <c r="A4" s="22" t="s">
        <v>33</v>
      </c>
    </row>
    <row r="5" spans="1:1" x14ac:dyDescent="0.25">
      <c r="A5" s="22" t="s">
        <v>35</v>
      </c>
    </row>
    <row r="6" spans="1:1" x14ac:dyDescent="0.25">
      <c r="A6" s="22" t="s">
        <v>36</v>
      </c>
    </row>
    <row r="7" spans="1:1" x14ac:dyDescent="0.25">
      <c r="A7" s="22" t="s">
        <v>39</v>
      </c>
    </row>
    <row r="8" spans="1:1" x14ac:dyDescent="0.25">
      <c r="A8" s="22" t="s">
        <v>40</v>
      </c>
    </row>
    <row r="9" spans="1:1" x14ac:dyDescent="0.25">
      <c r="A9" s="22" t="s">
        <v>41</v>
      </c>
    </row>
    <row r="10" spans="1:1" x14ac:dyDescent="0.25">
      <c r="A10" s="22" t="s">
        <v>42</v>
      </c>
    </row>
    <row r="11" spans="1:1" x14ac:dyDescent="0.25">
      <c r="A11" s="22" t="s">
        <v>43</v>
      </c>
    </row>
    <row r="12" spans="1:1" x14ac:dyDescent="0.25">
      <c r="A12" s="22" t="s">
        <v>44</v>
      </c>
    </row>
    <row r="13" spans="1:1" x14ac:dyDescent="0.25">
      <c r="A13" s="22" t="s">
        <v>8</v>
      </c>
    </row>
    <row r="14" spans="1:1" x14ac:dyDescent="0.25">
      <c r="A14" s="22" t="s">
        <v>45</v>
      </c>
    </row>
    <row r="15" spans="1:1" x14ac:dyDescent="0.25">
      <c r="A15" s="22" t="s">
        <v>46</v>
      </c>
    </row>
    <row r="16" spans="1:1" x14ac:dyDescent="0.25">
      <c r="A16" s="22" t="s">
        <v>48</v>
      </c>
    </row>
    <row r="17" spans="1:1" x14ac:dyDescent="0.25">
      <c r="A17" s="22" t="s">
        <v>49</v>
      </c>
    </row>
    <row r="18" spans="1:1" x14ac:dyDescent="0.25">
      <c r="A18" s="22" t="s">
        <v>50</v>
      </c>
    </row>
    <row r="19" spans="1:1" x14ac:dyDescent="0.25">
      <c r="A19" s="22" t="s">
        <v>52</v>
      </c>
    </row>
    <row r="20" spans="1:1" x14ac:dyDescent="0.25">
      <c r="A20" s="22" t="s">
        <v>53</v>
      </c>
    </row>
    <row r="21" spans="1:1" x14ac:dyDescent="0.25">
      <c r="A21" s="22" t="s">
        <v>10</v>
      </c>
    </row>
    <row r="22" spans="1:1" x14ac:dyDescent="0.25">
      <c r="A22" s="22" t="s">
        <v>54</v>
      </c>
    </row>
    <row r="23" spans="1:1" x14ac:dyDescent="0.25">
      <c r="A23" s="22" t="s">
        <v>56</v>
      </c>
    </row>
    <row r="24" spans="1:1" x14ac:dyDescent="0.25">
      <c r="A24" s="22" t="s">
        <v>57</v>
      </c>
    </row>
    <row r="25" spans="1:1" x14ac:dyDescent="0.25">
      <c r="A25" s="22" t="s">
        <v>60</v>
      </c>
    </row>
    <row r="26" spans="1:1" x14ac:dyDescent="0.25">
      <c r="A26" s="22" t="s">
        <v>62</v>
      </c>
    </row>
    <row r="27" spans="1:1" x14ac:dyDescent="0.25">
      <c r="A27" s="22" t="s">
        <v>63</v>
      </c>
    </row>
    <row r="28" spans="1:1" x14ac:dyDescent="0.25">
      <c r="A28" s="22" t="s">
        <v>455</v>
      </c>
    </row>
    <row r="29" spans="1:1" x14ac:dyDescent="0.25">
      <c r="A29" s="22" t="s">
        <v>456</v>
      </c>
    </row>
    <row r="30" spans="1:1" x14ac:dyDescent="0.25">
      <c r="A30" s="22" t="s">
        <v>457</v>
      </c>
    </row>
    <row r="31" spans="1:1" x14ac:dyDescent="0.25">
      <c r="A31" s="22" t="s">
        <v>458</v>
      </c>
    </row>
    <row r="32" spans="1:1" x14ac:dyDescent="0.25">
      <c r="A32" s="22" t="s">
        <v>459</v>
      </c>
    </row>
    <row r="33" spans="1:1" x14ac:dyDescent="0.25">
      <c r="A33" s="22" t="s">
        <v>461</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B25"/>
  <sheetViews>
    <sheetView zoomScaleNormal="100" workbookViewId="0">
      <selection activeCell="A23" sqref="A23"/>
    </sheetView>
  </sheetViews>
  <sheetFormatPr defaultColWidth="9.140625" defaultRowHeight="15" x14ac:dyDescent="0.25"/>
  <cols>
    <col min="1" max="1" width="23" style="22" customWidth="1"/>
    <col min="3" max="5" width="9.140625" style="22"/>
    <col min="6" max="6" width="15.85546875" style="22" bestFit="1" customWidth="1"/>
    <col min="7" max="16384" width="9.140625" style="22"/>
  </cols>
  <sheetData>
    <row r="1" spans="1:1" x14ac:dyDescent="0.25">
      <c r="A1" s="22" t="s">
        <v>32</v>
      </c>
    </row>
    <row r="2" spans="1:1" x14ac:dyDescent="0.25">
      <c r="A2" s="22" t="s">
        <v>33</v>
      </c>
    </row>
    <row r="3" spans="1:1" x14ac:dyDescent="0.25">
      <c r="A3" s="22" t="s">
        <v>7</v>
      </c>
    </row>
    <row r="4" spans="1:1" x14ac:dyDescent="0.25">
      <c r="A4" s="22" t="s">
        <v>36</v>
      </c>
    </row>
    <row r="5" spans="1:1" x14ac:dyDescent="0.25">
      <c r="A5" s="22" t="s">
        <v>39</v>
      </c>
    </row>
    <row r="6" spans="1:1" x14ac:dyDescent="0.25">
      <c r="A6" s="22" t="s">
        <v>41</v>
      </c>
    </row>
    <row r="7" spans="1:1" x14ac:dyDescent="0.25">
      <c r="A7" s="22" t="s">
        <v>8</v>
      </c>
    </row>
    <row r="8" spans="1:1" x14ac:dyDescent="0.25">
      <c r="A8" s="22" t="s">
        <v>45</v>
      </c>
    </row>
    <row r="9" spans="1:1" x14ac:dyDescent="0.25">
      <c r="A9" s="22" t="s">
        <v>9</v>
      </c>
    </row>
    <row r="10" spans="1:1" x14ac:dyDescent="0.25">
      <c r="A10" s="22" t="s">
        <v>46</v>
      </c>
    </row>
    <row r="11" spans="1:1" x14ac:dyDescent="0.25">
      <c r="A11" s="22" t="s">
        <v>47</v>
      </c>
    </row>
    <row r="12" spans="1:1" x14ac:dyDescent="0.25">
      <c r="A12" s="22" t="s">
        <v>48</v>
      </c>
    </row>
    <row r="13" spans="1:1" x14ac:dyDescent="0.25">
      <c r="A13" s="22" t="s">
        <v>49</v>
      </c>
    </row>
    <row r="14" spans="1:1" x14ac:dyDescent="0.25">
      <c r="A14" s="22" t="s">
        <v>50</v>
      </c>
    </row>
    <row r="15" spans="1:1" x14ac:dyDescent="0.25">
      <c r="A15" s="22" t="s">
        <v>51</v>
      </c>
    </row>
    <row r="16" spans="1:1" x14ac:dyDescent="0.25">
      <c r="A16" s="22" t="s">
        <v>54</v>
      </c>
    </row>
    <row r="17" spans="1:1" x14ac:dyDescent="0.25">
      <c r="A17" s="22" t="s">
        <v>55</v>
      </c>
    </row>
    <row r="18" spans="1:1" x14ac:dyDescent="0.25">
      <c r="A18" s="22" t="s">
        <v>56</v>
      </c>
    </row>
    <row r="19" spans="1:1" x14ac:dyDescent="0.25">
      <c r="A19" s="22" t="s">
        <v>58</v>
      </c>
    </row>
    <row r="20" spans="1:1" x14ac:dyDescent="0.25">
      <c r="A20" s="22" t="s">
        <v>59</v>
      </c>
    </row>
    <row r="21" spans="1:1" x14ac:dyDescent="0.25">
      <c r="A21" s="22" t="s">
        <v>60</v>
      </c>
    </row>
    <row r="22" spans="1:1" x14ac:dyDescent="0.25">
      <c r="A22" s="22" t="s">
        <v>61</v>
      </c>
    </row>
    <row r="23" spans="1:1" x14ac:dyDescent="0.25">
      <c r="A23" s="22" t="s">
        <v>455</v>
      </c>
    </row>
    <row r="24" spans="1:1" x14ac:dyDescent="0.25">
      <c r="A24" s="22" t="s">
        <v>458</v>
      </c>
    </row>
    <row r="25" spans="1:1" x14ac:dyDescent="0.25">
      <c r="A25" s="22" t="s">
        <v>461</v>
      </c>
    </row>
  </sheetData>
  <sortState ref="A1:A26">
    <sortCondition ref="A1:A26" customList="j1,j2,j3,j4,4j"/>
  </sortState>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5"/>
  <sheetViews>
    <sheetView zoomScale="85" zoomScaleNormal="85" workbookViewId="0">
      <selection activeCell="A5" sqref="A1:A5"/>
    </sheetView>
  </sheetViews>
  <sheetFormatPr defaultRowHeight="15" x14ac:dyDescent="0.25"/>
  <cols>
    <col min="1" max="1" width="10.28515625" bestFit="1" customWidth="1"/>
  </cols>
  <sheetData>
    <row r="1" spans="1:1" x14ac:dyDescent="0.25">
      <c r="A1" t="s">
        <v>31</v>
      </c>
    </row>
    <row r="2" spans="1:1" x14ac:dyDescent="0.25">
      <c r="A2" t="s">
        <v>34</v>
      </c>
    </row>
    <row r="3" spans="1:1" x14ac:dyDescent="0.25">
      <c r="A3" t="s">
        <v>44</v>
      </c>
    </row>
    <row r="4" spans="1:1" x14ac:dyDescent="0.25">
      <c r="A4" t="s">
        <v>10</v>
      </c>
    </row>
    <row r="5" spans="1:1" x14ac:dyDescent="0.25">
      <c r="A5" t="s">
        <v>57</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
  <sheetViews>
    <sheetView workbookViewId="0">
      <selection activeCell="A2" sqref="A2"/>
    </sheetView>
  </sheetViews>
  <sheetFormatPr defaultRowHeight="15" x14ac:dyDescent="0.25"/>
  <sheetData>
    <row r="1" spans="1:1" x14ac:dyDescent="0.25">
      <c r="A1" s="2" t="s">
        <v>48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12"/>
  <sheetViews>
    <sheetView zoomScale="55" zoomScaleNormal="55" workbookViewId="0">
      <selection activeCell="A12" sqref="A1:A12"/>
    </sheetView>
  </sheetViews>
  <sheetFormatPr defaultRowHeight="15" x14ac:dyDescent="0.25"/>
  <cols>
    <col min="2" max="2" width="24.42578125" bestFit="1" customWidth="1"/>
    <col min="6" max="6" width="15.5703125" bestFit="1" customWidth="1"/>
  </cols>
  <sheetData>
    <row r="1" spans="1:1" x14ac:dyDescent="0.25">
      <c r="A1" t="s">
        <v>6</v>
      </c>
    </row>
    <row r="2" spans="1:1" x14ac:dyDescent="0.25">
      <c r="A2" t="s">
        <v>63</v>
      </c>
    </row>
    <row r="3" spans="1:1" x14ac:dyDescent="0.25">
      <c r="A3" t="s">
        <v>35</v>
      </c>
    </row>
    <row r="4" spans="1:1" x14ac:dyDescent="0.25">
      <c r="A4" t="s">
        <v>40</v>
      </c>
    </row>
    <row r="5" spans="1:1" x14ac:dyDescent="0.25">
      <c r="A5" t="s">
        <v>42</v>
      </c>
    </row>
    <row r="6" spans="1:1" x14ac:dyDescent="0.25">
      <c r="A6" t="s">
        <v>43</v>
      </c>
    </row>
    <row r="7" spans="1:1" x14ac:dyDescent="0.25">
      <c r="A7" t="s">
        <v>52</v>
      </c>
    </row>
    <row r="8" spans="1:1" x14ac:dyDescent="0.25">
      <c r="A8" t="s">
        <v>53</v>
      </c>
    </row>
    <row r="9" spans="1:1" x14ac:dyDescent="0.25">
      <c r="A9" t="s">
        <v>62</v>
      </c>
    </row>
    <row r="10" spans="1:1" x14ac:dyDescent="0.25">
      <c r="A10" t="s">
        <v>456</v>
      </c>
    </row>
    <row r="11" spans="1:1" x14ac:dyDescent="0.25">
      <c r="A11" t="s">
        <v>457</v>
      </c>
    </row>
    <row r="12" spans="1:1" x14ac:dyDescent="0.25">
      <c r="A12" t="s">
        <v>459</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A3"/>
  <sheetViews>
    <sheetView workbookViewId="0">
      <selection activeCell="C19" sqref="C19"/>
    </sheetView>
  </sheetViews>
  <sheetFormatPr defaultRowHeight="15" x14ac:dyDescent="0.25"/>
  <sheetData>
    <row r="1" spans="1:1" x14ac:dyDescent="0.25">
      <c r="A1" t="s">
        <v>13</v>
      </c>
    </row>
    <row r="2" spans="1:1" x14ac:dyDescent="0.25">
      <c r="A2" t="s">
        <v>14</v>
      </c>
    </row>
    <row r="3" spans="1:1" x14ac:dyDescent="0.25">
      <c r="A3" s="22" t="s">
        <v>80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A2"/>
  <sheetViews>
    <sheetView workbookViewId="0"/>
  </sheetViews>
  <sheetFormatPr defaultRowHeight="15" x14ac:dyDescent="0.25"/>
  <sheetData>
    <row r="1" spans="1:1" x14ac:dyDescent="0.25">
      <c r="A1" t="s">
        <v>15</v>
      </c>
    </row>
    <row r="2" spans="1:1" x14ac:dyDescent="0.25">
      <c r="A2" t="s">
        <v>16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A3"/>
  <sheetViews>
    <sheetView workbookViewId="0">
      <selection activeCell="I17" sqref="I17"/>
    </sheetView>
  </sheetViews>
  <sheetFormatPr defaultRowHeight="15" x14ac:dyDescent="0.25"/>
  <sheetData>
    <row r="1" spans="1:1" x14ac:dyDescent="0.25">
      <c r="A1" t="s">
        <v>17</v>
      </c>
    </row>
    <row r="2" spans="1:1" x14ac:dyDescent="0.25">
      <c r="A2" t="s">
        <v>18</v>
      </c>
    </row>
    <row r="3" spans="1:1" x14ac:dyDescent="0.25">
      <c r="A3" s="2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A2"/>
  <sheetViews>
    <sheetView workbookViewId="0">
      <selection activeCell="A3" sqref="A3"/>
    </sheetView>
  </sheetViews>
  <sheetFormatPr defaultRowHeight="15" x14ac:dyDescent="0.25"/>
  <sheetData>
    <row r="1" spans="1:1" x14ac:dyDescent="0.25">
      <c r="A1" t="s">
        <v>11</v>
      </c>
    </row>
    <row r="2" spans="1:1" x14ac:dyDescent="0.25">
      <c r="A2" t="s">
        <v>12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R44"/>
  <sheetViews>
    <sheetView zoomScale="55" zoomScaleNormal="55" workbookViewId="0">
      <selection activeCell="B2" sqref="B2:BC57"/>
    </sheetView>
  </sheetViews>
  <sheetFormatPr defaultRowHeight="15" x14ac:dyDescent="0.25"/>
  <cols>
    <col min="1" max="35" width="5.5703125" customWidth="1"/>
    <col min="36" max="36" width="6.28515625" customWidth="1"/>
    <col min="37" max="37" width="6.85546875" customWidth="1"/>
    <col min="38" max="38" width="6" customWidth="1"/>
    <col min="39" max="43" width="3.42578125" bestFit="1"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455</v>
      </c>
      <c r="AN1" s="183" t="s">
        <v>456</v>
      </c>
      <c r="AO1" s="183" t="s">
        <v>457</v>
      </c>
      <c r="AP1" s="183" t="s">
        <v>458</v>
      </c>
      <c r="AQ1" s="183" t="s">
        <v>459</v>
      </c>
      <c r="AR1" t="s">
        <v>461</v>
      </c>
    </row>
    <row r="2" spans="1:44" x14ac:dyDescent="0.25">
      <c r="A2" t="s">
        <v>31</v>
      </c>
      <c r="E2">
        <v>1</v>
      </c>
    </row>
    <row r="3" spans="1:44" x14ac:dyDescent="0.25">
      <c r="A3" t="s">
        <v>5</v>
      </c>
      <c r="D3">
        <v>1</v>
      </c>
    </row>
    <row r="4" spans="1:44" x14ac:dyDescent="0.25">
      <c r="A4" t="s">
        <v>6</v>
      </c>
      <c r="Q4">
        <v>1</v>
      </c>
    </row>
    <row r="5" spans="1:44" x14ac:dyDescent="0.25">
      <c r="A5" t="s">
        <v>32</v>
      </c>
      <c r="D5">
        <v>1</v>
      </c>
      <c r="F5">
        <v>1</v>
      </c>
      <c r="AL5">
        <v>1</v>
      </c>
    </row>
    <row r="6" spans="1:44" x14ac:dyDescent="0.25">
      <c r="A6" t="s">
        <v>33</v>
      </c>
      <c r="Q6">
        <v>1</v>
      </c>
    </row>
    <row r="7" spans="1:44" x14ac:dyDescent="0.25">
      <c r="A7" t="s">
        <v>7</v>
      </c>
      <c r="F7">
        <v>1</v>
      </c>
    </row>
    <row r="8" spans="1:44" x14ac:dyDescent="0.25">
      <c r="A8" t="s">
        <v>34</v>
      </c>
      <c r="I8">
        <v>1</v>
      </c>
      <c r="J8">
        <v>1</v>
      </c>
      <c r="O8">
        <v>1</v>
      </c>
    </row>
    <row r="9" spans="1:44" x14ac:dyDescent="0.25">
      <c r="A9" t="s">
        <v>35</v>
      </c>
      <c r="J9">
        <v>1</v>
      </c>
    </row>
    <row r="10" spans="1:44" x14ac:dyDescent="0.25">
      <c r="A10" t="s">
        <v>36</v>
      </c>
      <c r="K10">
        <v>1</v>
      </c>
    </row>
    <row r="11" spans="1:44" x14ac:dyDescent="0.25">
      <c r="A11" t="s">
        <v>39</v>
      </c>
      <c r="L11">
        <v>1</v>
      </c>
      <c r="M11">
        <v>1</v>
      </c>
      <c r="N11">
        <v>1</v>
      </c>
    </row>
    <row r="12" spans="1:44" x14ac:dyDescent="0.25">
      <c r="A12" t="s">
        <v>40</v>
      </c>
      <c r="M12">
        <v>1</v>
      </c>
    </row>
    <row r="13" spans="1:44" x14ac:dyDescent="0.25">
      <c r="A13" t="s">
        <v>41</v>
      </c>
      <c r="P13">
        <v>1</v>
      </c>
    </row>
    <row r="14" spans="1:44" x14ac:dyDescent="0.25">
      <c r="A14" t="s">
        <v>42</v>
      </c>
      <c r="M14">
        <v>1</v>
      </c>
    </row>
    <row r="15" spans="1:44" x14ac:dyDescent="0.25">
      <c r="A15" t="s">
        <v>43</v>
      </c>
    </row>
    <row r="16" spans="1:44" x14ac:dyDescent="0.25">
      <c r="A16" t="s">
        <v>44</v>
      </c>
      <c r="O16">
        <v>1</v>
      </c>
      <c r="S16">
        <v>1</v>
      </c>
    </row>
    <row r="17" spans="1:43" x14ac:dyDescent="0.25">
      <c r="A17" t="s">
        <v>8</v>
      </c>
      <c r="H17">
        <v>1</v>
      </c>
    </row>
    <row r="18" spans="1:43" x14ac:dyDescent="0.25">
      <c r="A18" t="s">
        <v>45</v>
      </c>
      <c r="S18">
        <v>1</v>
      </c>
    </row>
    <row r="19" spans="1:43" x14ac:dyDescent="0.25">
      <c r="A19" t="s">
        <v>9</v>
      </c>
      <c r="T19">
        <v>1</v>
      </c>
    </row>
    <row r="20" spans="1:43" x14ac:dyDescent="0.25">
      <c r="A20" t="s">
        <v>46</v>
      </c>
      <c r="V20">
        <v>1</v>
      </c>
    </row>
    <row r="21" spans="1:43" x14ac:dyDescent="0.25">
      <c r="A21" t="s">
        <v>47</v>
      </c>
      <c r="S21">
        <v>1</v>
      </c>
    </row>
    <row r="22" spans="1:43" x14ac:dyDescent="0.25">
      <c r="A22" t="s">
        <v>48</v>
      </c>
    </row>
    <row r="23" spans="1:43" x14ac:dyDescent="0.25">
      <c r="A23" t="s">
        <v>49</v>
      </c>
      <c r="H23">
        <v>1</v>
      </c>
    </row>
    <row r="24" spans="1:43" x14ac:dyDescent="0.25">
      <c r="A24" t="s">
        <v>50</v>
      </c>
      <c r="W24">
        <v>1</v>
      </c>
    </row>
    <row r="25" spans="1:43" x14ac:dyDescent="0.25">
      <c r="A25" t="s">
        <v>51</v>
      </c>
      <c r="X25">
        <v>1</v>
      </c>
    </row>
    <row r="26" spans="1:43" x14ac:dyDescent="0.25">
      <c r="A26" t="s">
        <v>52</v>
      </c>
      <c r="X26">
        <v>1</v>
      </c>
    </row>
    <row r="27" spans="1:43" x14ac:dyDescent="0.25">
      <c r="A27" t="s">
        <v>53</v>
      </c>
      <c r="W27">
        <v>1</v>
      </c>
    </row>
    <row r="28" spans="1:43" x14ac:dyDescent="0.25">
      <c r="A28" t="s">
        <v>10</v>
      </c>
      <c r="W28">
        <v>1</v>
      </c>
      <c r="Z28">
        <v>1</v>
      </c>
      <c r="AA28">
        <v>1</v>
      </c>
      <c r="AQ28">
        <v>1</v>
      </c>
    </row>
    <row r="29" spans="1:43" x14ac:dyDescent="0.25">
      <c r="A29" t="s">
        <v>54</v>
      </c>
      <c r="X29">
        <v>1</v>
      </c>
      <c r="Z29">
        <v>1</v>
      </c>
    </row>
    <row r="30" spans="1:43" x14ac:dyDescent="0.25">
      <c r="A30" t="s">
        <v>55</v>
      </c>
      <c r="AC30">
        <v>1</v>
      </c>
    </row>
    <row r="31" spans="1:43" x14ac:dyDescent="0.25">
      <c r="A31" t="s">
        <v>56</v>
      </c>
      <c r="AB31">
        <v>1</v>
      </c>
    </row>
    <row r="32" spans="1:43" x14ac:dyDescent="0.25">
      <c r="A32" t="s">
        <v>57</v>
      </c>
      <c r="AK32">
        <v>1</v>
      </c>
      <c r="AP32">
        <v>1</v>
      </c>
    </row>
    <row r="33" spans="1:44" x14ac:dyDescent="0.25">
      <c r="A33" t="s">
        <v>58</v>
      </c>
      <c r="AF33">
        <v>1</v>
      </c>
    </row>
    <row r="34" spans="1:44" x14ac:dyDescent="0.25">
      <c r="A34" t="s">
        <v>59</v>
      </c>
      <c r="AM34">
        <v>1</v>
      </c>
    </row>
    <row r="35" spans="1:44" x14ac:dyDescent="0.25">
      <c r="A35" t="s">
        <v>60</v>
      </c>
      <c r="H35">
        <v>1</v>
      </c>
    </row>
    <row r="36" spans="1:44" x14ac:dyDescent="0.25">
      <c r="A36" t="s">
        <v>61</v>
      </c>
      <c r="B36">
        <v>1</v>
      </c>
    </row>
    <row r="37" spans="1:44" x14ac:dyDescent="0.25">
      <c r="A37" t="s">
        <v>62</v>
      </c>
      <c r="AC37">
        <v>1</v>
      </c>
    </row>
    <row r="38" spans="1:44" x14ac:dyDescent="0.25">
      <c r="A38" t="s">
        <v>63</v>
      </c>
      <c r="Q38">
        <v>1</v>
      </c>
    </row>
    <row r="39" spans="1:44" x14ac:dyDescent="0.25">
      <c r="A39" s="183" t="s">
        <v>455</v>
      </c>
      <c r="B39" s="183"/>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v>1</v>
      </c>
      <c r="AF39" s="183"/>
      <c r="AG39" s="148"/>
      <c r="AH39" s="183"/>
      <c r="AI39" s="183"/>
      <c r="AJ39" s="183"/>
      <c r="AK39" s="183"/>
      <c r="AL39" s="183"/>
      <c r="AM39" s="183"/>
      <c r="AN39" s="183"/>
      <c r="AO39" s="183"/>
      <c r="AP39" s="183"/>
      <c r="AQ39" s="183"/>
      <c r="AR39" s="183">
        <v>1</v>
      </c>
    </row>
    <row r="40" spans="1:44" x14ac:dyDescent="0.25">
      <c r="A40" s="183" t="s">
        <v>456</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v>1</v>
      </c>
      <c r="AC40" s="183"/>
      <c r="AD40" s="183"/>
      <c r="AE40" s="183"/>
      <c r="AF40" s="183"/>
      <c r="AG40" s="148"/>
      <c r="AH40" s="183"/>
      <c r="AI40" s="183"/>
      <c r="AJ40" s="183"/>
      <c r="AK40" s="183"/>
      <c r="AL40" s="183"/>
      <c r="AM40" s="183"/>
      <c r="AN40" s="183"/>
      <c r="AO40" s="183"/>
      <c r="AP40" s="183"/>
      <c r="AQ40" s="183"/>
      <c r="AR40" s="183"/>
    </row>
    <row r="41" spans="1:44" x14ac:dyDescent="0.25">
      <c r="A41" s="183" t="s">
        <v>457</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v>1</v>
      </c>
      <c r="AC41" s="183"/>
      <c r="AD41" s="183"/>
      <c r="AE41" s="183"/>
      <c r="AF41" s="183"/>
      <c r="AG41" s="148"/>
      <c r="AH41" s="183"/>
      <c r="AI41" s="183"/>
      <c r="AJ41" s="183"/>
      <c r="AK41" s="183"/>
      <c r="AL41" s="183"/>
      <c r="AM41" s="183"/>
      <c r="AN41" s="183"/>
      <c r="AO41" s="183"/>
      <c r="AP41" s="183"/>
      <c r="AQ41" s="183"/>
      <c r="AR41" s="183"/>
    </row>
    <row r="42" spans="1:44" x14ac:dyDescent="0.25">
      <c r="A42" s="183" t="s">
        <v>458</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48"/>
      <c r="AH42" s="183"/>
      <c r="AI42" s="183"/>
      <c r="AJ42" s="183"/>
      <c r="AK42" s="183"/>
      <c r="AL42" s="183"/>
      <c r="AM42" s="183"/>
      <c r="AN42" s="183">
        <v>1</v>
      </c>
      <c r="AO42" s="183"/>
      <c r="AP42" s="183"/>
      <c r="AQ42" s="183"/>
      <c r="AR42" s="183">
        <v>1</v>
      </c>
    </row>
    <row r="43" spans="1:44" x14ac:dyDescent="0.25">
      <c r="A43" s="183" t="s">
        <v>459</v>
      </c>
      <c r="B43" s="183"/>
      <c r="C43" s="183"/>
      <c r="D43" s="183"/>
      <c r="E43" s="183"/>
      <c r="F43" s="183"/>
      <c r="G43" s="183"/>
      <c r="H43" s="183"/>
      <c r="I43" s="183"/>
      <c r="J43" s="183"/>
      <c r="K43" s="183"/>
      <c r="L43" s="183"/>
      <c r="M43" s="183"/>
      <c r="N43" s="183"/>
      <c r="O43" s="183"/>
      <c r="P43" s="183"/>
      <c r="Q43" s="183"/>
      <c r="R43" s="183"/>
      <c r="S43" s="183"/>
      <c r="T43" s="183"/>
      <c r="U43" s="183"/>
      <c r="V43" s="183"/>
      <c r="W43" s="183">
        <v>1</v>
      </c>
      <c r="X43" s="183"/>
      <c r="Y43" s="183"/>
      <c r="Z43" s="183"/>
      <c r="AA43" s="183"/>
      <c r="AB43" s="183"/>
      <c r="AC43" s="183"/>
      <c r="AD43" s="183"/>
      <c r="AE43" s="183"/>
      <c r="AF43" s="183"/>
      <c r="AG43" s="183"/>
      <c r="AH43" s="183"/>
      <c r="AI43" s="183"/>
      <c r="AJ43" s="183"/>
      <c r="AK43" s="183"/>
      <c r="AL43" s="183"/>
      <c r="AM43" s="183"/>
      <c r="AN43" s="183"/>
      <c r="AO43" s="183"/>
      <c r="AP43" s="183"/>
      <c r="AQ43" s="183"/>
      <c r="AR43" s="183"/>
    </row>
    <row r="44" spans="1:44" x14ac:dyDescent="0.25">
      <c r="A44" t="s">
        <v>461</v>
      </c>
      <c r="AE44">
        <v>1</v>
      </c>
      <c r="AO4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35"/>
  <sheetViews>
    <sheetView showGridLines="0" workbookViewId="0">
      <selection sqref="A1:J1"/>
    </sheetView>
  </sheetViews>
  <sheetFormatPr defaultColWidth="9.140625" defaultRowHeight="15" x14ac:dyDescent="0.25"/>
  <cols>
    <col min="1" max="9" width="9.140625" style="22"/>
    <col min="10" max="10" width="22" style="22" customWidth="1"/>
    <col min="11" max="16384" width="9.140625" style="22"/>
  </cols>
  <sheetData>
    <row r="1" spans="1:12" ht="15.75" x14ac:dyDescent="0.25">
      <c r="A1" s="234" t="s">
        <v>119</v>
      </c>
      <c r="B1" s="234"/>
      <c r="C1" s="234"/>
      <c r="D1" s="234"/>
      <c r="E1" s="234"/>
      <c r="F1" s="234"/>
      <c r="G1" s="234"/>
      <c r="H1" s="234"/>
      <c r="I1" s="234"/>
      <c r="J1" s="234"/>
    </row>
    <row r="2" spans="1:12" ht="15.75" customHeight="1" x14ac:dyDescent="0.25">
      <c r="A2" s="234" t="s">
        <v>118</v>
      </c>
      <c r="B2" s="234"/>
      <c r="C2" s="234"/>
      <c r="D2" s="234"/>
      <c r="E2" s="234"/>
      <c r="F2" s="234"/>
      <c r="G2" s="234"/>
      <c r="H2" s="234"/>
      <c r="I2" s="234"/>
      <c r="J2" s="234"/>
    </row>
    <row r="3" spans="1:12" ht="15.75" customHeight="1" x14ac:dyDescent="0.25">
      <c r="A3" s="235" t="s">
        <v>117</v>
      </c>
      <c r="B3" s="235"/>
      <c r="C3" s="235"/>
      <c r="D3" s="235"/>
      <c r="E3" s="235"/>
      <c r="F3" s="235"/>
      <c r="G3" s="235"/>
      <c r="H3" s="235"/>
      <c r="I3" s="235"/>
      <c r="J3" s="235"/>
      <c r="K3" s="235"/>
      <c r="L3" s="235"/>
    </row>
    <row r="4" spans="1:12" ht="15.75" customHeight="1" x14ac:dyDescent="0.25">
      <c r="A4" s="235"/>
      <c r="B4" s="235"/>
      <c r="C4" s="235"/>
      <c r="D4" s="235"/>
      <c r="E4" s="235"/>
      <c r="F4" s="235"/>
      <c r="G4" s="235"/>
      <c r="H4" s="235"/>
      <c r="I4" s="235"/>
      <c r="J4" s="235"/>
      <c r="K4" s="235"/>
      <c r="L4" s="235"/>
    </row>
    <row r="5" spans="1:12" ht="15.75" customHeight="1" x14ac:dyDescent="0.25">
      <c r="A5" s="235"/>
      <c r="B5" s="235"/>
      <c r="C5" s="235"/>
      <c r="D5" s="235"/>
      <c r="E5" s="235"/>
      <c r="F5" s="235"/>
      <c r="G5" s="235"/>
      <c r="H5" s="235"/>
      <c r="I5" s="235"/>
      <c r="J5" s="235"/>
      <c r="K5" s="235"/>
      <c r="L5" s="235"/>
    </row>
    <row r="6" spans="1:12" ht="15.75" customHeight="1" x14ac:dyDescent="0.25">
      <c r="A6" s="235"/>
      <c r="B6" s="235"/>
      <c r="C6" s="235"/>
      <c r="D6" s="235"/>
      <c r="E6" s="235"/>
      <c r="F6" s="235"/>
      <c r="G6" s="235"/>
      <c r="H6" s="235"/>
      <c r="I6" s="235"/>
      <c r="J6" s="235"/>
      <c r="K6" s="235"/>
      <c r="L6" s="235"/>
    </row>
    <row r="7" spans="1:12" ht="15.75" customHeight="1" x14ac:dyDescent="0.25">
      <c r="A7" s="235"/>
      <c r="B7" s="235"/>
      <c r="C7" s="235"/>
      <c r="D7" s="235"/>
      <c r="E7" s="235"/>
      <c r="F7" s="235"/>
      <c r="G7" s="235"/>
      <c r="H7" s="235"/>
      <c r="I7" s="235"/>
      <c r="J7" s="235"/>
      <c r="K7" s="235"/>
      <c r="L7" s="235"/>
    </row>
    <row r="8" spans="1:12" ht="15.75" customHeight="1" x14ac:dyDescent="0.25">
      <c r="A8" s="235"/>
      <c r="B8" s="235"/>
      <c r="C8" s="235"/>
      <c r="D8" s="235"/>
      <c r="E8" s="235"/>
      <c r="F8" s="235"/>
      <c r="G8" s="235"/>
      <c r="H8" s="235"/>
      <c r="I8" s="235"/>
      <c r="J8" s="235"/>
      <c r="K8" s="235"/>
      <c r="L8" s="235"/>
    </row>
    <row r="9" spans="1:12" ht="15.75" customHeight="1" x14ac:dyDescent="0.25">
      <c r="A9" s="235"/>
      <c r="B9" s="235"/>
      <c r="C9" s="235"/>
      <c r="D9" s="235"/>
      <c r="E9" s="235"/>
      <c r="F9" s="235"/>
      <c r="G9" s="235"/>
      <c r="H9" s="235"/>
      <c r="I9" s="235"/>
      <c r="J9" s="235"/>
      <c r="K9" s="235"/>
      <c r="L9" s="235"/>
    </row>
    <row r="10" spans="1:12" ht="15.75" customHeight="1" x14ac:dyDescent="0.25">
      <c r="A10" s="235"/>
      <c r="B10" s="235"/>
      <c r="C10" s="235"/>
      <c r="D10" s="235"/>
      <c r="E10" s="235"/>
      <c r="F10" s="235"/>
      <c r="G10" s="235"/>
      <c r="H10" s="235"/>
      <c r="I10" s="235"/>
      <c r="J10" s="235"/>
      <c r="K10" s="235"/>
      <c r="L10" s="235"/>
    </row>
    <row r="11" spans="1:12" ht="15.75" customHeight="1" x14ac:dyDescent="0.25">
      <c r="A11" s="235"/>
      <c r="B11" s="235"/>
      <c r="C11" s="235"/>
      <c r="D11" s="235"/>
      <c r="E11" s="235"/>
      <c r="F11" s="235"/>
      <c r="G11" s="235"/>
      <c r="H11" s="235"/>
      <c r="I11" s="235"/>
      <c r="J11" s="235"/>
      <c r="K11" s="235"/>
      <c r="L11" s="235"/>
    </row>
    <row r="12" spans="1:12" ht="15.75" customHeight="1" x14ac:dyDescent="0.25">
      <c r="A12" s="235"/>
      <c r="B12" s="235"/>
      <c r="C12" s="235"/>
      <c r="D12" s="235"/>
      <c r="E12" s="235"/>
      <c r="F12" s="235"/>
      <c r="G12" s="235"/>
      <c r="H12" s="235"/>
      <c r="I12" s="235"/>
      <c r="J12" s="235"/>
      <c r="K12" s="235"/>
      <c r="L12" s="235"/>
    </row>
    <row r="13" spans="1:12" ht="15.75" customHeight="1" x14ac:dyDescent="0.25">
      <c r="A13" s="235"/>
      <c r="B13" s="235"/>
      <c r="C13" s="235"/>
      <c r="D13" s="235"/>
      <c r="E13" s="235"/>
      <c r="F13" s="235"/>
      <c r="G13" s="235"/>
      <c r="H13" s="235"/>
      <c r="I13" s="235"/>
      <c r="J13" s="235"/>
      <c r="K13" s="235"/>
      <c r="L13" s="235"/>
    </row>
    <row r="14" spans="1:12" ht="15" customHeight="1" x14ac:dyDescent="0.25">
      <c r="A14" s="235"/>
      <c r="B14" s="235"/>
      <c r="C14" s="235"/>
      <c r="D14" s="235"/>
      <c r="E14" s="235"/>
      <c r="F14" s="235"/>
      <c r="G14" s="235"/>
      <c r="H14" s="235"/>
      <c r="I14" s="235"/>
      <c r="J14" s="235"/>
      <c r="K14" s="235"/>
      <c r="L14" s="235"/>
    </row>
    <row r="15" spans="1:12" ht="15" customHeight="1" x14ac:dyDescent="0.25">
      <c r="A15" s="235"/>
      <c r="B15" s="235"/>
      <c r="C15" s="235"/>
      <c r="D15" s="235"/>
      <c r="E15" s="235"/>
      <c r="F15" s="235"/>
      <c r="G15" s="235"/>
      <c r="H15" s="235"/>
      <c r="I15" s="235"/>
      <c r="J15" s="235"/>
      <c r="K15" s="235"/>
      <c r="L15" s="235"/>
    </row>
    <row r="16" spans="1:12" ht="15" customHeight="1" x14ac:dyDescent="0.25">
      <c r="A16" s="235"/>
      <c r="B16" s="235"/>
      <c r="C16" s="235"/>
      <c r="D16" s="235"/>
      <c r="E16" s="235"/>
      <c r="F16" s="235"/>
      <c r="G16" s="235"/>
      <c r="H16" s="235"/>
      <c r="I16" s="235"/>
      <c r="J16" s="235"/>
      <c r="K16" s="235"/>
      <c r="L16" s="235"/>
    </row>
    <row r="17" spans="1:12" ht="15" customHeight="1" x14ac:dyDescent="0.25">
      <c r="A17" s="235"/>
      <c r="B17" s="235"/>
      <c r="C17" s="235"/>
      <c r="D17" s="235"/>
      <c r="E17" s="235"/>
      <c r="F17" s="235"/>
      <c r="G17" s="235"/>
      <c r="H17" s="235"/>
      <c r="I17" s="235"/>
      <c r="J17" s="235"/>
      <c r="K17" s="235"/>
      <c r="L17" s="235"/>
    </row>
    <row r="18" spans="1:12" ht="15" customHeight="1" x14ac:dyDescent="0.25">
      <c r="A18" s="235"/>
      <c r="B18" s="235"/>
      <c r="C18" s="235"/>
      <c r="D18" s="235"/>
      <c r="E18" s="235"/>
      <c r="F18" s="235"/>
      <c r="G18" s="235"/>
      <c r="H18" s="235"/>
      <c r="I18" s="235"/>
      <c r="J18" s="235"/>
      <c r="K18" s="235"/>
      <c r="L18" s="235"/>
    </row>
    <row r="19" spans="1:12" ht="15" customHeight="1" x14ac:dyDescent="0.25">
      <c r="A19" s="235"/>
      <c r="B19" s="235"/>
      <c r="C19" s="235"/>
      <c r="D19" s="235"/>
      <c r="E19" s="235"/>
      <c r="F19" s="235"/>
      <c r="G19" s="235"/>
      <c r="H19" s="235"/>
      <c r="I19" s="235"/>
      <c r="J19" s="235"/>
      <c r="K19" s="235"/>
      <c r="L19" s="235"/>
    </row>
    <row r="20" spans="1:12" ht="15" customHeight="1" x14ac:dyDescent="0.25">
      <c r="A20" s="235"/>
      <c r="B20" s="235"/>
      <c r="C20" s="235"/>
      <c r="D20" s="235"/>
      <c r="E20" s="235"/>
      <c r="F20" s="235"/>
      <c r="G20" s="235"/>
      <c r="H20" s="235"/>
      <c r="I20" s="235"/>
      <c r="J20" s="235"/>
      <c r="K20" s="235"/>
      <c r="L20" s="235"/>
    </row>
    <row r="21" spans="1:12" ht="15" customHeight="1" x14ac:dyDescent="0.25">
      <c r="A21" s="235"/>
      <c r="B21" s="235"/>
      <c r="C21" s="235"/>
      <c r="D21" s="235"/>
      <c r="E21" s="235"/>
      <c r="F21" s="235"/>
      <c r="G21" s="235"/>
      <c r="H21" s="235"/>
      <c r="I21" s="235"/>
      <c r="J21" s="235"/>
      <c r="K21" s="235"/>
      <c r="L21" s="235"/>
    </row>
    <row r="22" spans="1:12" ht="15" customHeight="1" x14ac:dyDescent="0.25">
      <c r="A22" s="235"/>
      <c r="B22" s="235"/>
      <c r="C22" s="235"/>
      <c r="D22" s="235"/>
      <c r="E22" s="235"/>
      <c r="F22" s="235"/>
      <c r="G22" s="235"/>
      <c r="H22" s="235"/>
      <c r="I22" s="235"/>
      <c r="J22" s="235"/>
      <c r="K22" s="235"/>
      <c r="L22" s="235"/>
    </row>
    <row r="23" spans="1:12" ht="15" customHeight="1" x14ac:dyDescent="0.25">
      <c r="A23" s="235"/>
      <c r="B23" s="235"/>
      <c r="C23" s="235"/>
      <c r="D23" s="235"/>
      <c r="E23" s="235"/>
      <c r="F23" s="235"/>
      <c r="G23" s="235"/>
      <c r="H23" s="235"/>
      <c r="I23" s="235"/>
      <c r="J23" s="235"/>
      <c r="K23" s="235"/>
      <c r="L23" s="235"/>
    </row>
    <row r="24" spans="1:12" ht="15" customHeight="1" x14ac:dyDescent="0.25">
      <c r="A24" s="235"/>
      <c r="B24" s="235"/>
      <c r="C24" s="235"/>
      <c r="D24" s="235"/>
      <c r="E24" s="235"/>
      <c r="F24" s="235"/>
      <c r="G24" s="235"/>
      <c r="H24" s="235"/>
      <c r="I24" s="235"/>
      <c r="J24" s="235"/>
      <c r="K24" s="235"/>
      <c r="L24" s="235"/>
    </row>
    <row r="25" spans="1:12" ht="15" customHeight="1" x14ac:dyDescent="0.25">
      <c r="A25" s="235"/>
      <c r="B25" s="235"/>
      <c r="C25" s="235"/>
      <c r="D25" s="235"/>
      <c r="E25" s="235"/>
      <c r="F25" s="235"/>
      <c r="G25" s="235"/>
      <c r="H25" s="235"/>
      <c r="I25" s="235"/>
      <c r="J25" s="235"/>
      <c r="K25" s="235"/>
      <c r="L25" s="235"/>
    </row>
    <row r="26" spans="1:12" ht="15" customHeight="1" x14ac:dyDescent="0.25">
      <c r="A26" s="235"/>
      <c r="B26" s="235"/>
      <c r="C26" s="235"/>
      <c r="D26" s="235"/>
      <c r="E26" s="235"/>
      <c r="F26" s="235"/>
      <c r="G26" s="235"/>
      <c r="H26" s="235"/>
      <c r="I26" s="235"/>
      <c r="J26" s="235"/>
      <c r="K26" s="235"/>
      <c r="L26" s="235"/>
    </row>
    <row r="27" spans="1:12" ht="15" customHeight="1" x14ac:dyDescent="0.25">
      <c r="A27" s="235"/>
      <c r="B27" s="235"/>
      <c r="C27" s="235"/>
      <c r="D27" s="235"/>
      <c r="E27" s="235"/>
      <c r="F27" s="235"/>
      <c r="G27" s="235"/>
      <c r="H27" s="235"/>
      <c r="I27" s="235"/>
      <c r="J27" s="235"/>
      <c r="K27" s="235"/>
      <c r="L27" s="235"/>
    </row>
    <row r="28" spans="1:12" x14ac:dyDescent="0.25">
      <c r="A28" s="235"/>
      <c r="B28" s="235"/>
      <c r="C28" s="235"/>
      <c r="D28" s="235"/>
      <c r="E28" s="235"/>
      <c r="F28" s="235"/>
      <c r="G28" s="235"/>
      <c r="H28" s="235"/>
      <c r="I28" s="235"/>
      <c r="J28" s="235"/>
      <c r="K28" s="235"/>
      <c r="L28" s="235"/>
    </row>
    <row r="29" spans="1:12" x14ac:dyDescent="0.25">
      <c r="A29" s="235"/>
      <c r="B29" s="235"/>
      <c r="C29" s="235"/>
      <c r="D29" s="235"/>
      <c r="E29" s="235"/>
      <c r="F29" s="235"/>
      <c r="G29" s="235"/>
      <c r="H29" s="235"/>
      <c r="I29" s="235"/>
      <c r="J29" s="235"/>
      <c r="K29" s="235"/>
      <c r="L29" s="235"/>
    </row>
    <row r="30" spans="1:12" x14ac:dyDescent="0.25">
      <c r="A30" s="235"/>
      <c r="B30" s="235"/>
      <c r="C30" s="235"/>
      <c r="D30" s="235"/>
      <c r="E30" s="235"/>
      <c r="F30" s="235"/>
      <c r="G30" s="235"/>
      <c r="H30" s="235"/>
      <c r="I30" s="235"/>
      <c r="J30" s="235"/>
      <c r="K30" s="235"/>
      <c r="L30" s="235"/>
    </row>
    <row r="31" spans="1:12" x14ac:dyDescent="0.25">
      <c r="A31" s="235"/>
      <c r="B31" s="235"/>
      <c r="C31" s="235"/>
      <c r="D31" s="235"/>
      <c r="E31" s="235"/>
      <c r="F31" s="235"/>
      <c r="G31" s="235"/>
      <c r="H31" s="235"/>
      <c r="I31" s="235"/>
      <c r="J31" s="235"/>
      <c r="K31" s="235"/>
      <c r="L31" s="235"/>
    </row>
    <row r="32" spans="1:12" x14ac:dyDescent="0.25">
      <c r="A32" s="235"/>
      <c r="B32" s="235"/>
      <c r="C32" s="235"/>
      <c r="D32" s="235"/>
      <c r="E32" s="235"/>
      <c r="F32" s="235"/>
      <c r="G32" s="235"/>
      <c r="H32" s="235"/>
      <c r="I32" s="235"/>
      <c r="J32" s="235"/>
      <c r="K32" s="235"/>
      <c r="L32" s="235"/>
    </row>
    <row r="33" spans="1:12" x14ac:dyDescent="0.25">
      <c r="A33" s="235"/>
      <c r="B33" s="235"/>
      <c r="C33" s="235"/>
      <c r="D33" s="235"/>
      <c r="E33" s="235"/>
      <c r="F33" s="235"/>
      <c r="G33" s="235"/>
      <c r="H33" s="235"/>
      <c r="I33" s="235"/>
      <c r="J33" s="235"/>
      <c r="K33" s="235"/>
      <c r="L33" s="235"/>
    </row>
    <row r="34" spans="1:12" x14ac:dyDescent="0.25">
      <c r="A34" s="235"/>
      <c r="B34" s="235"/>
      <c r="C34" s="235"/>
      <c r="D34" s="235"/>
      <c r="E34" s="235"/>
      <c r="F34" s="235"/>
      <c r="G34" s="235"/>
      <c r="H34" s="235"/>
      <c r="I34" s="235"/>
      <c r="J34" s="235"/>
      <c r="K34" s="235"/>
      <c r="L34" s="235"/>
    </row>
    <row r="35" spans="1:12" x14ac:dyDescent="0.25">
      <c r="A35" s="235"/>
      <c r="B35" s="235"/>
      <c r="C35" s="235"/>
      <c r="D35" s="235"/>
      <c r="E35" s="235"/>
      <c r="F35" s="235"/>
      <c r="G35" s="235"/>
      <c r="H35" s="235"/>
      <c r="I35" s="235"/>
      <c r="J35" s="235"/>
      <c r="K35" s="235"/>
      <c r="L35" s="235"/>
    </row>
  </sheetData>
  <mergeCells count="3">
    <mergeCell ref="A1:J1"/>
    <mergeCell ref="A3:L35"/>
    <mergeCell ref="A2:J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T46"/>
  <sheetViews>
    <sheetView zoomScale="55" zoomScaleNormal="55" workbookViewId="0">
      <selection activeCell="Y28" sqref="Y28"/>
    </sheetView>
  </sheetViews>
  <sheetFormatPr defaultRowHeight="15" x14ac:dyDescent="0.25"/>
  <cols>
    <col min="1" max="38" width="5.5703125" customWidth="1"/>
    <col min="39" max="39" width="4.85546875" customWidth="1"/>
    <col min="40" max="45" width="3.42578125" bestFit="1" customWidth="1"/>
  </cols>
  <sheetData>
    <row r="1" spans="1:46" x14ac:dyDescent="0.25">
      <c r="B1" t="s">
        <v>31</v>
      </c>
      <c r="C1" t="s">
        <v>5</v>
      </c>
      <c r="D1" t="s">
        <v>6</v>
      </c>
      <c r="E1" t="s">
        <v>32</v>
      </c>
      <c r="F1" t="s">
        <v>33</v>
      </c>
      <c r="G1" t="s">
        <v>7</v>
      </c>
      <c r="H1" t="s">
        <v>34</v>
      </c>
      <c r="I1" t="s">
        <v>35</v>
      </c>
      <c r="J1" t="s">
        <v>36</v>
      </c>
      <c r="K1" t="s">
        <v>37</v>
      </c>
      <c r="L1" t="s">
        <v>38</v>
      </c>
      <c r="M1" t="s">
        <v>39</v>
      </c>
      <c r="N1" t="s">
        <v>40</v>
      </c>
      <c r="O1" t="s">
        <v>41</v>
      </c>
      <c r="P1" t="s">
        <v>42</v>
      </c>
      <c r="Q1" t="s">
        <v>43</v>
      </c>
      <c r="R1" t="s">
        <v>44</v>
      </c>
      <c r="S1" t="s">
        <v>8</v>
      </c>
      <c r="T1" t="s">
        <v>45</v>
      </c>
      <c r="U1" t="s">
        <v>9</v>
      </c>
      <c r="V1" t="s">
        <v>46</v>
      </c>
      <c r="W1" t="s">
        <v>47</v>
      </c>
      <c r="X1" t="s">
        <v>48</v>
      </c>
      <c r="Y1" t="s">
        <v>49</v>
      </c>
      <c r="Z1" t="s">
        <v>50</v>
      </c>
      <c r="AA1" t="s">
        <v>51</v>
      </c>
      <c r="AB1" t="s">
        <v>52</v>
      </c>
      <c r="AC1" t="s">
        <v>53</v>
      </c>
      <c r="AD1" t="s">
        <v>10</v>
      </c>
      <c r="AE1" t="s">
        <v>54</v>
      </c>
      <c r="AF1" t="s">
        <v>55</v>
      </c>
      <c r="AG1" t="s">
        <v>56</v>
      </c>
      <c r="AH1" t="s">
        <v>57</v>
      </c>
      <c r="AI1" t="s">
        <v>58</v>
      </c>
      <c r="AJ1" t="s">
        <v>59</v>
      </c>
      <c r="AK1" t="s">
        <v>60</v>
      </c>
      <c r="AL1" t="s">
        <v>61</v>
      </c>
      <c r="AM1" t="s">
        <v>62</v>
      </c>
      <c r="AN1" t="s">
        <v>63</v>
      </c>
      <c r="AO1" s="183" t="s">
        <v>455</v>
      </c>
      <c r="AP1" s="183" t="s">
        <v>456</v>
      </c>
      <c r="AQ1" s="183" t="s">
        <v>457</v>
      </c>
      <c r="AR1" s="183" t="s">
        <v>458</v>
      </c>
      <c r="AS1" s="183" t="s">
        <v>459</v>
      </c>
      <c r="AT1" t="s">
        <v>461</v>
      </c>
    </row>
    <row r="2" spans="1:46" x14ac:dyDescent="0.25">
      <c r="A2" t="s">
        <v>31</v>
      </c>
      <c r="E2" s="145">
        <v>1</v>
      </c>
    </row>
    <row r="3" spans="1:46" x14ac:dyDescent="0.25">
      <c r="A3" t="s">
        <v>5</v>
      </c>
    </row>
    <row r="4" spans="1:46" x14ac:dyDescent="0.25">
      <c r="A4" t="s">
        <v>6</v>
      </c>
    </row>
    <row r="5" spans="1:46" x14ac:dyDescent="0.25">
      <c r="A5" t="s">
        <v>32</v>
      </c>
      <c r="F5" s="145">
        <v>1</v>
      </c>
    </row>
    <row r="6" spans="1:46" x14ac:dyDescent="0.25">
      <c r="A6" t="s">
        <v>33</v>
      </c>
      <c r="S6" s="145">
        <v>1</v>
      </c>
    </row>
    <row r="7" spans="1:46" x14ac:dyDescent="0.25">
      <c r="A7" t="s">
        <v>7</v>
      </c>
      <c r="F7" s="145">
        <v>1</v>
      </c>
    </row>
    <row r="8" spans="1:46" x14ac:dyDescent="0.25">
      <c r="A8" t="s">
        <v>34</v>
      </c>
      <c r="J8" s="145">
        <v>1</v>
      </c>
    </row>
    <row r="9" spans="1:46" x14ac:dyDescent="0.25">
      <c r="A9" t="s">
        <v>35</v>
      </c>
    </row>
    <row r="10" spans="1:46" x14ac:dyDescent="0.25">
      <c r="A10" t="s">
        <v>36</v>
      </c>
      <c r="M10" s="145">
        <v>1</v>
      </c>
    </row>
    <row r="11" spans="1:46" x14ac:dyDescent="0.25">
      <c r="A11" t="s">
        <v>37</v>
      </c>
    </row>
    <row r="12" spans="1:46" x14ac:dyDescent="0.25">
      <c r="A12" t="s">
        <v>38</v>
      </c>
    </row>
    <row r="13" spans="1:46" x14ac:dyDescent="0.25">
      <c r="A13" t="s">
        <v>39</v>
      </c>
      <c r="O13" s="145">
        <v>1</v>
      </c>
    </row>
    <row r="14" spans="1:46" x14ac:dyDescent="0.25">
      <c r="A14" t="s">
        <v>40</v>
      </c>
    </row>
    <row r="15" spans="1:46" x14ac:dyDescent="0.25">
      <c r="A15" t="s">
        <v>41</v>
      </c>
      <c r="R15" s="145">
        <v>1</v>
      </c>
    </row>
    <row r="16" spans="1:46" x14ac:dyDescent="0.25">
      <c r="A16" t="s">
        <v>42</v>
      </c>
    </row>
    <row r="17" spans="1:31" x14ac:dyDescent="0.25">
      <c r="A17" t="s">
        <v>43</v>
      </c>
    </row>
    <row r="18" spans="1:31" x14ac:dyDescent="0.25">
      <c r="A18" t="s">
        <v>44</v>
      </c>
      <c r="U18" s="145">
        <v>1</v>
      </c>
    </row>
    <row r="19" spans="1:31" x14ac:dyDescent="0.25">
      <c r="A19" t="s">
        <v>8</v>
      </c>
      <c r="H19" s="145">
        <v>1</v>
      </c>
    </row>
    <row r="20" spans="1:31" x14ac:dyDescent="0.25">
      <c r="A20" t="s">
        <v>45</v>
      </c>
      <c r="U20" s="145">
        <v>1</v>
      </c>
    </row>
    <row r="21" spans="1:31" x14ac:dyDescent="0.25">
      <c r="A21" t="s">
        <v>9</v>
      </c>
      <c r="V21" s="145">
        <v>1</v>
      </c>
    </row>
    <row r="22" spans="1:31" x14ac:dyDescent="0.25">
      <c r="A22" t="s">
        <v>46</v>
      </c>
      <c r="X22" s="145">
        <v>1</v>
      </c>
    </row>
    <row r="23" spans="1:31" x14ac:dyDescent="0.25">
      <c r="A23" t="s">
        <v>47</v>
      </c>
    </row>
    <row r="24" spans="1:31" x14ac:dyDescent="0.25">
      <c r="A24" t="s">
        <v>48</v>
      </c>
    </row>
    <row r="25" spans="1:31" x14ac:dyDescent="0.25">
      <c r="A25" t="s">
        <v>49</v>
      </c>
      <c r="H25" s="145">
        <v>1</v>
      </c>
    </row>
    <row r="26" spans="1:31" x14ac:dyDescent="0.25">
      <c r="A26" t="s">
        <v>50</v>
      </c>
      <c r="Y26" s="145">
        <v>1</v>
      </c>
    </row>
    <row r="27" spans="1:31" x14ac:dyDescent="0.25">
      <c r="A27" t="s">
        <v>51</v>
      </c>
    </row>
    <row r="28" spans="1:31" x14ac:dyDescent="0.25">
      <c r="A28" t="s">
        <v>52</v>
      </c>
    </row>
    <row r="29" spans="1:31" x14ac:dyDescent="0.25">
      <c r="A29" t="s">
        <v>53</v>
      </c>
    </row>
    <row r="30" spans="1:31" x14ac:dyDescent="0.25">
      <c r="A30" t="s">
        <v>10</v>
      </c>
      <c r="Y30" s="145">
        <v>1</v>
      </c>
    </row>
    <row r="31" spans="1:31" x14ac:dyDescent="0.25">
      <c r="A31" t="s">
        <v>54</v>
      </c>
      <c r="Z31" s="145">
        <v>1</v>
      </c>
    </row>
    <row r="32" spans="1:31" x14ac:dyDescent="0.25">
      <c r="A32" t="s">
        <v>55</v>
      </c>
      <c r="AE32" s="145">
        <v>1</v>
      </c>
    </row>
    <row r="33" spans="1:46" x14ac:dyDescent="0.25">
      <c r="A33" t="s">
        <v>56</v>
      </c>
      <c r="AD33" s="145">
        <v>1</v>
      </c>
    </row>
    <row r="34" spans="1:46" x14ac:dyDescent="0.25">
      <c r="A34" t="s">
        <v>57</v>
      </c>
      <c r="AR34" s="145">
        <v>1</v>
      </c>
    </row>
    <row r="35" spans="1:46" x14ac:dyDescent="0.25">
      <c r="A35" t="s">
        <v>58</v>
      </c>
      <c r="AH35" s="145">
        <v>1</v>
      </c>
    </row>
    <row r="36" spans="1:46" x14ac:dyDescent="0.25">
      <c r="A36" t="s">
        <v>59</v>
      </c>
      <c r="AO36" s="145">
        <v>1</v>
      </c>
    </row>
    <row r="37" spans="1:46" x14ac:dyDescent="0.25">
      <c r="A37" t="s">
        <v>60</v>
      </c>
    </row>
    <row r="38" spans="1:46" x14ac:dyDescent="0.25">
      <c r="A38" t="s">
        <v>61</v>
      </c>
      <c r="B38" s="145">
        <v>1</v>
      </c>
    </row>
    <row r="39" spans="1:46" x14ac:dyDescent="0.25">
      <c r="A39" t="s">
        <v>62</v>
      </c>
    </row>
    <row r="40" spans="1:46" x14ac:dyDescent="0.25">
      <c r="A40" t="s">
        <v>63</v>
      </c>
    </row>
    <row r="41" spans="1:46" x14ac:dyDescent="0.25">
      <c r="A41" s="183" t="s">
        <v>455</v>
      </c>
      <c r="AG41" s="145">
        <v>1</v>
      </c>
    </row>
    <row r="42" spans="1:46" x14ac:dyDescent="0.25">
      <c r="A42" s="183" t="s">
        <v>456</v>
      </c>
    </row>
    <row r="43" spans="1:46" x14ac:dyDescent="0.25">
      <c r="A43" s="183" t="s">
        <v>457</v>
      </c>
    </row>
    <row r="44" spans="1:46" x14ac:dyDescent="0.25">
      <c r="A44" s="183" t="s">
        <v>458</v>
      </c>
      <c r="AG44" s="148"/>
      <c r="AT44">
        <v>1</v>
      </c>
    </row>
    <row r="45" spans="1:46" x14ac:dyDescent="0.25">
      <c r="A45" s="183" t="s">
        <v>459</v>
      </c>
    </row>
    <row r="46" spans="1:46" x14ac:dyDescent="0.25">
      <c r="A46" t="s">
        <v>461</v>
      </c>
      <c r="AG46">
        <v>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R44"/>
  <sheetViews>
    <sheetView topLeftCell="A7" zoomScale="55" zoomScaleNormal="55" workbookViewId="0">
      <selection activeCell="AN42" sqref="AN42"/>
    </sheetView>
  </sheetViews>
  <sheetFormatPr defaultRowHeight="15" x14ac:dyDescent="0.25"/>
  <cols>
    <col min="1" max="37" width="5.5703125" customWidth="1"/>
    <col min="38" max="38" width="7.5703125"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455</v>
      </c>
      <c r="AN1" s="183" t="s">
        <v>456</v>
      </c>
      <c r="AO1" s="183" t="s">
        <v>457</v>
      </c>
      <c r="AP1" s="183" t="s">
        <v>458</v>
      </c>
      <c r="AQ1" s="183" t="s">
        <v>459</v>
      </c>
      <c r="AR1" t="s">
        <v>461</v>
      </c>
    </row>
    <row r="2" spans="1:44" x14ac:dyDescent="0.25">
      <c r="A2" t="s">
        <v>31</v>
      </c>
    </row>
    <row r="3" spans="1:44" x14ac:dyDescent="0.25">
      <c r="A3" t="s">
        <v>5</v>
      </c>
      <c r="D3">
        <v>1</v>
      </c>
    </row>
    <row r="4" spans="1:44" x14ac:dyDescent="0.25">
      <c r="A4" t="s">
        <v>6</v>
      </c>
    </row>
    <row r="5" spans="1:44" x14ac:dyDescent="0.25">
      <c r="A5" t="s">
        <v>32</v>
      </c>
      <c r="D5">
        <v>1</v>
      </c>
      <c r="AL5">
        <v>1</v>
      </c>
    </row>
    <row r="6" spans="1:44" x14ac:dyDescent="0.25">
      <c r="A6" t="s">
        <v>33</v>
      </c>
    </row>
    <row r="7" spans="1:44" x14ac:dyDescent="0.25">
      <c r="A7" t="s">
        <v>7</v>
      </c>
    </row>
    <row r="8" spans="1:44" x14ac:dyDescent="0.25">
      <c r="A8" t="s">
        <v>34</v>
      </c>
      <c r="I8">
        <v>1</v>
      </c>
      <c r="O8">
        <v>1</v>
      </c>
    </row>
    <row r="9" spans="1:44" x14ac:dyDescent="0.25">
      <c r="A9" t="s">
        <v>35</v>
      </c>
    </row>
    <row r="10" spans="1:44" x14ac:dyDescent="0.25">
      <c r="A10" t="s">
        <v>36</v>
      </c>
    </row>
    <row r="11" spans="1:44" x14ac:dyDescent="0.25">
      <c r="A11" t="s">
        <v>39</v>
      </c>
      <c r="L11">
        <v>1</v>
      </c>
      <c r="N11">
        <v>1</v>
      </c>
    </row>
    <row r="12" spans="1:44" x14ac:dyDescent="0.25">
      <c r="A12" t="s">
        <v>40</v>
      </c>
    </row>
    <row r="13" spans="1:44" x14ac:dyDescent="0.25">
      <c r="A13" t="s">
        <v>41</v>
      </c>
    </row>
    <row r="14" spans="1:44" x14ac:dyDescent="0.25">
      <c r="A14" t="s">
        <v>42</v>
      </c>
    </row>
    <row r="15" spans="1:44" x14ac:dyDescent="0.25">
      <c r="A15" t="s">
        <v>43</v>
      </c>
    </row>
    <row r="16" spans="1:44" x14ac:dyDescent="0.25">
      <c r="A16" t="s">
        <v>44</v>
      </c>
      <c r="O16">
        <v>1</v>
      </c>
    </row>
    <row r="17" spans="1:43" x14ac:dyDescent="0.25">
      <c r="A17" t="s">
        <v>8</v>
      </c>
    </row>
    <row r="18" spans="1:43" x14ac:dyDescent="0.25">
      <c r="A18" t="s">
        <v>45</v>
      </c>
    </row>
    <row r="19" spans="1:43" x14ac:dyDescent="0.25">
      <c r="A19" t="s">
        <v>9</v>
      </c>
    </row>
    <row r="20" spans="1:43" x14ac:dyDescent="0.25">
      <c r="A20" t="s">
        <v>46</v>
      </c>
    </row>
    <row r="21" spans="1:43" x14ac:dyDescent="0.25">
      <c r="A21" t="s">
        <v>47</v>
      </c>
    </row>
    <row r="22" spans="1:43" x14ac:dyDescent="0.25">
      <c r="A22" t="s">
        <v>48</v>
      </c>
    </row>
    <row r="23" spans="1:43" x14ac:dyDescent="0.25">
      <c r="A23" t="s">
        <v>49</v>
      </c>
    </row>
    <row r="24" spans="1:43" x14ac:dyDescent="0.25">
      <c r="A24" t="s">
        <v>50</v>
      </c>
    </row>
    <row r="25" spans="1:43" x14ac:dyDescent="0.25">
      <c r="A25" t="s">
        <v>51</v>
      </c>
    </row>
    <row r="26" spans="1:43" x14ac:dyDescent="0.25">
      <c r="A26" t="s">
        <v>52</v>
      </c>
    </row>
    <row r="27" spans="1:43" x14ac:dyDescent="0.25">
      <c r="A27" t="s">
        <v>53</v>
      </c>
    </row>
    <row r="28" spans="1:43" x14ac:dyDescent="0.25">
      <c r="A28" t="s">
        <v>10</v>
      </c>
      <c r="Z28">
        <v>1</v>
      </c>
      <c r="AA28">
        <v>1</v>
      </c>
      <c r="AQ28">
        <v>1</v>
      </c>
    </row>
    <row r="29" spans="1:43" x14ac:dyDescent="0.25">
      <c r="A29" t="s">
        <v>54</v>
      </c>
      <c r="Z29">
        <v>1</v>
      </c>
    </row>
    <row r="30" spans="1:43" x14ac:dyDescent="0.25">
      <c r="A30" t="s">
        <v>55</v>
      </c>
    </row>
    <row r="31" spans="1:43" x14ac:dyDescent="0.25">
      <c r="A31" t="s">
        <v>56</v>
      </c>
    </row>
    <row r="32" spans="1:43" x14ac:dyDescent="0.25">
      <c r="A32" t="s">
        <v>57</v>
      </c>
      <c r="AK32">
        <v>1</v>
      </c>
    </row>
    <row r="33" spans="1:41" x14ac:dyDescent="0.25">
      <c r="A33" t="s">
        <v>58</v>
      </c>
    </row>
    <row r="34" spans="1:41" x14ac:dyDescent="0.25">
      <c r="A34" t="s">
        <v>59</v>
      </c>
    </row>
    <row r="35" spans="1:41" x14ac:dyDescent="0.25">
      <c r="A35" t="s">
        <v>60</v>
      </c>
    </row>
    <row r="36" spans="1:41" x14ac:dyDescent="0.25">
      <c r="A36" t="s">
        <v>61</v>
      </c>
    </row>
    <row r="37" spans="1:41" x14ac:dyDescent="0.25">
      <c r="A37" t="s">
        <v>62</v>
      </c>
    </row>
    <row r="38" spans="1:41" x14ac:dyDescent="0.25">
      <c r="A38" t="s">
        <v>63</v>
      </c>
    </row>
    <row r="39" spans="1:41" x14ac:dyDescent="0.25">
      <c r="A39" s="183" t="s">
        <v>455</v>
      </c>
    </row>
    <row r="40" spans="1:41" x14ac:dyDescent="0.25">
      <c r="A40" s="183" t="s">
        <v>456</v>
      </c>
    </row>
    <row r="41" spans="1:41" x14ac:dyDescent="0.25">
      <c r="A41" s="183" t="s">
        <v>457</v>
      </c>
    </row>
    <row r="42" spans="1:41" x14ac:dyDescent="0.25">
      <c r="A42" s="183" t="s">
        <v>458</v>
      </c>
      <c r="AN42">
        <v>1</v>
      </c>
    </row>
    <row r="43" spans="1:41" x14ac:dyDescent="0.25">
      <c r="A43" s="183" t="s">
        <v>459</v>
      </c>
    </row>
    <row r="44" spans="1:41" x14ac:dyDescent="0.25">
      <c r="A44" t="s">
        <v>461</v>
      </c>
      <c r="AO44">
        <v>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R44"/>
  <sheetViews>
    <sheetView topLeftCell="B1" zoomScale="85" zoomScaleNormal="85" workbookViewId="0">
      <selection activeCell="Q52" sqref="Q52"/>
    </sheetView>
  </sheetViews>
  <sheetFormatPr defaultRowHeight="15" x14ac:dyDescent="0.25"/>
  <cols>
    <col min="1" max="35" width="5.5703125"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455</v>
      </c>
      <c r="AN1" s="183" t="s">
        <v>456</v>
      </c>
      <c r="AO1" s="183" t="s">
        <v>457</v>
      </c>
      <c r="AP1" s="183" t="s">
        <v>458</v>
      </c>
      <c r="AQ1" s="183" t="s">
        <v>459</v>
      </c>
      <c r="AR1" t="s">
        <v>461</v>
      </c>
    </row>
    <row r="2" spans="1:44" x14ac:dyDescent="0.25">
      <c r="A2" t="s">
        <v>31</v>
      </c>
    </row>
    <row r="3" spans="1:44" x14ac:dyDescent="0.25">
      <c r="A3" t="s">
        <v>5</v>
      </c>
    </row>
    <row r="4" spans="1:44" x14ac:dyDescent="0.25">
      <c r="A4" t="s">
        <v>6</v>
      </c>
      <c r="Q4">
        <v>1</v>
      </c>
    </row>
    <row r="5" spans="1:44" x14ac:dyDescent="0.25">
      <c r="A5" t="s">
        <v>32</v>
      </c>
    </row>
    <row r="6" spans="1:44" x14ac:dyDescent="0.25">
      <c r="A6" t="s">
        <v>33</v>
      </c>
    </row>
    <row r="7" spans="1:44" x14ac:dyDescent="0.25">
      <c r="A7" t="s">
        <v>7</v>
      </c>
    </row>
    <row r="8" spans="1:44" x14ac:dyDescent="0.25">
      <c r="A8" t="s">
        <v>34</v>
      </c>
    </row>
    <row r="9" spans="1:44" x14ac:dyDescent="0.25">
      <c r="A9" t="s">
        <v>35</v>
      </c>
      <c r="J9">
        <v>1</v>
      </c>
    </row>
    <row r="10" spans="1:44" x14ac:dyDescent="0.25">
      <c r="A10" t="s">
        <v>36</v>
      </c>
    </row>
    <row r="11" spans="1:44" x14ac:dyDescent="0.25">
      <c r="A11" t="s">
        <v>39</v>
      </c>
    </row>
    <row r="12" spans="1:44" x14ac:dyDescent="0.25">
      <c r="A12" t="s">
        <v>40</v>
      </c>
      <c r="M12">
        <v>1</v>
      </c>
    </row>
    <row r="13" spans="1:44" x14ac:dyDescent="0.25">
      <c r="A13" t="s">
        <v>41</v>
      </c>
    </row>
    <row r="14" spans="1:44" x14ac:dyDescent="0.25">
      <c r="A14" t="s">
        <v>42</v>
      </c>
      <c r="M14">
        <v>1</v>
      </c>
    </row>
    <row r="15" spans="1:44" x14ac:dyDescent="0.25">
      <c r="A15" t="s">
        <v>43</v>
      </c>
    </row>
    <row r="16" spans="1:44" x14ac:dyDescent="0.25">
      <c r="A16" t="s">
        <v>44</v>
      </c>
    </row>
    <row r="17" spans="1:24" x14ac:dyDescent="0.25">
      <c r="A17" t="s">
        <v>8</v>
      </c>
    </row>
    <row r="18" spans="1:24" x14ac:dyDescent="0.25">
      <c r="A18" t="s">
        <v>45</v>
      </c>
    </row>
    <row r="19" spans="1:24" x14ac:dyDescent="0.25">
      <c r="A19" t="s">
        <v>9</v>
      </c>
    </row>
    <row r="20" spans="1:24" x14ac:dyDescent="0.25">
      <c r="A20" t="s">
        <v>46</v>
      </c>
    </row>
    <row r="21" spans="1:24" x14ac:dyDescent="0.25">
      <c r="A21" t="s">
        <v>47</v>
      </c>
    </row>
    <row r="22" spans="1:24" x14ac:dyDescent="0.25">
      <c r="A22" t="s">
        <v>48</v>
      </c>
    </row>
    <row r="23" spans="1:24" x14ac:dyDescent="0.25">
      <c r="A23" t="s">
        <v>49</v>
      </c>
    </row>
    <row r="24" spans="1:24" x14ac:dyDescent="0.25">
      <c r="A24" t="s">
        <v>50</v>
      </c>
    </row>
    <row r="25" spans="1:24" x14ac:dyDescent="0.25">
      <c r="A25" t="s">
        <v>51</v>
      </c>
    </row>
    <row r="26" spans="1:24" x14ac:dyDescent="0.25">
      <c r="A26" t="s">
        <v>52</v>
      </c>
      <c r="X26">
        <v>1</v>
      </c>
    </row>
    <row r="27" spans="1:24" x14ac:dyDescent="0.25">
      <c r="A27" t="s">
        <v>53</v>
      </c>
      <c r="W27">
        <v>1</v>
      </c>
    </row>
    <row r="28" spans="1:24" x14ac:dyDescent="0.25">
      <c r="A28" t="s">
        <v>10</v>
      </c>
    </row>
    <row r="29" spans="1:24" x14ac:dyDescent="0.25">
      <c r="A29" t="s">
        <v>54</v>
      </c>
    </row>
    <row r="30" spans="1:24" x14ac:dyDescent="0.25">
      <c r="A30" t="s">
        <v>55</v>
      </c>
    </row>
    <row r="31" spans="1:24" x14ac:dyDescent="0.25">
      <c r="A31" t="s">
        <v>56</v>
      </c>
    </row>
    <row r="32" spans="1:24" x14ac:dyDescent="0.25">
      <c r="A32" t="s">
        <v>57</v>
      </c>
    </row>
    <row r="33" spans="1:29" x14ac:dyDescent="0.25">
      <c r="A33" t="s">
        <v>58</v>
      </c>
    </row>
    <row r="34" spans="1:29" x14ac:dyDescent="0.25">
      <c r="A34" t="s">
        <v>59</v>
      </c>
    </row>
    <row r="35" spans="1:29" x14ac:dyDescent="0.25">
      <c r="A35" t="s">
        <v>60</v>
      </c>
    </row>
    <row r="36" spans="1:29" x14ac:dyDescent="0.25">
      <c r="A36" t="s">
        <v>61</v>
      </c>
    </row>
    <row r="37" spans="1:29" x14ac:dyDescent="0.25">
      <c r="A37" t="s">
        <v>62</v>
      </c>
      <c r="AC37">
        <v>1</v>
      </c>
    </row>
    <row r="38" spans="1:29" x14ac:dyDescent="0.25">
      <c r="A38" t="s">
        <v>63</v>
      </c>
      <c r="Q38">
        <v>1</v>
      </c>
    </row>
    <row r="39" spans="1:29" x14ac:dyDescent="0.25">
      <c r="A39" s="183" t="s">
        <v>455</v>
      </c>
    </row>
    <row r="40" spans="1:29" x14ac:dyDescent="0.25">
      <c r="A40" s="183" t="s">
        <v>456</v>
      </c>
      <c r="AB40">
        <v>1</v>
      </c>
    </row>
    <row r="41" spans="1:29" x14ac:dyDescent="0.25">
      <c r="A41" s="183" t="s">
        <v>457</v>
      </c>
      <c r="AB41">
        <v>1</v>
      </c>
    </row>
    <row r="42" spans="1:29" x14ac:dyDescent="0.25">
      <c r="A42" s="183" t="s">
        <v>458</v>
      </c>
    </row>
    <row r="43" spans="1:29" x14ac:dyDescent="0.25">
      <c r="A43" s="183" t="s">
        <v>459</v>
      </c>
      <c r="W43">
        <v>1</v>
      </c>
    </row>
    <row r="44" spans="1:29" x14ac:dyDescent="0.25">
      <c r="A44" t="s">
        <v>461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AT46"/>
  <sheetViews>
    <sheetView zoomScale="70" zoomScaleNormal="70" workbookViewId="0">
      <selection activeCell="X22" sqref="X22"/>
    </sheetView>
  </sheetViews>
  <sheetFormatPr defaultRowHeight="15" x14ac:dyDescent="0.25"/>
  <cols>
    <col min="1" max="37" width="5.5703125" customWidth="1"/>
  </cols>
  <sheetData>
    <row r="1" spans="1:46" x14ac:dyDescent="0.25">
      <c r="B1" t="s">
        <v>31</v>
      </c>
      <c r="C1" t="s">
        <v>5</v>
      </c>
      <c r="D1" t="s">
        <v>6</v>
      </c>
      <c r="E1" t="s">
        <v>32</v>
      </c>
      <c r="F1" t="s">
        <v>33</v>
      </c>
      <c r="G1" t="s">
        <v>7</v>
      </c>
      <c r="H1" t="s">
        <v>34</v>
      </c>
      <c r="I1" t="s">
        <v>35</v>
      </c>
      <c r="J1" t="s">
        <v>36</v>
      </c>
      <c r="K1" t="s">
        <v>37</v>
      </c>
      <c r="L1" t="s">
        <v>38</v>
      </c>
      <c r="M1" t="s">
        <v>39</v>
      </c>
      <c r="N1" t="s">
        <v>40</v>
      </c>
      <c r="O1" t="s">
        <v>41</v>
      </c>
      <c r="P1" t="s">
        <v>42</v>
      </c>
      <c r="Q1" t="s">
        <v>43</v>
      </c>
      <c r="R1" t="s">
        <v>44</v>
      </c>
      <c r="S1" t="s">
        <v>8</v>
      </c>
      <c r="T1" t="s">
        <v>45</v>
      </c>
      <c r="U1" t="s">
        <v>9</v>
      </c>
      <c r="V1" t="s">
        <v>46</v>
      </c>
      <c r="W1" t="s">
        <v>47</v>
      </c>
      <c r="X1" t="s">
        <v>48</v>
      </c>
      <c r="Y1" t="s">
        <v>49</v>
      </c>
      <c r="Z1" t="s">
        <v>50</v>
      </c>
      <c r="AA1" t="s">
        <v>51</v>
      </c>
      <c r="AB1" t="s">
        <v>52</v>
      </c>
      <c r="AC1" t="s">
        <v>53</v>
      </c>
      <c r="AD1" t="s">
        <v>10</v>
      </c>
      <c r="AE1" t="s">
        <v>54</v>
      </c>
      <c r="AF1" t="s">
        <v>55</v>
      </c>
      <c r="AG1" t="s">
        <v>56</v>
      </c>
      <c r="AH1" t="s">
        <v>57</v>
      </c>
      <c r="AI1" t="s">
        <v>58</v>
      </c>
      <c r="AJ1" t="s">
        <v>59</v>
      </c>
      <c r="AK1" t="s">
        <v>60</v>
      </c>
      <c r="AL1" t="s">
        <v>61</v>
      </c>
      <c r="AM1" t="s">
        <v>62</v>
      </c>
      <c r="AN1" t="s">
        <v>63</v>
      </c>
      <c r="AO1" s="183" t="s">
        <v>455</v>
      </c>
      <c r="AP1" s="183" t="s">
        <v>456</v>
      </c>
      <c r="AQ1" s="183" t="s">
        <v>457</v>
      </c>
      <c r="AR1" s="183" t="s">
        <v>458</v>
      </c>
      <c r="AS1" s="183" t="s">
        <v>459</v>
      </c>
      <c r="AT1" t="s">
        <v>461</v>
      </c>
    </row>
    <row r="2" spans="1:46" x14ac:dyDescent="0.25">
      <c r="A2" t="s">
        <v>31</v>
      </c>
    </row>
    <row r="3" spans="1:46" x14ac:dyDescent="0.25">
      <c r="A3" t="s">
        <v>5</v>
      </c>
    </row>
    <row r="4" spans="1:46" x14ac:dyDescent="0.25">
      <c r="A4" t="s">
        <v>6</v>
      </c>
    </row>
    <row r="5" spans="1:46" x14ac:dyDescent="0.25">
      <c r="A5" t="s">
        <v>32</v>
      </c>
    </row>
    <row r="6" spans="1:46" x14ac:dyDescent="0.25">
      <c r="A6" t="s">
        <v>33</v>
      </c>
    </row>
    <row r="7" spans="1:46" x14ac:dyDescent="0.25">
      <c r="A7" t="s">
        <v>7</v>
      </c>
      <c r="AQ7" s="183"/>
    </row>
    <row r="8" spans="1:46" x14ac:dyDescent="0.25">
      <c r="A8" t="s">
        <v>34</v>
      </c>
    </row>
    <row r="9" spans="1:46" x14ac:dyDescent="0.25">
      <c r="A9" t="s">
        <v>35</v>
      </c>
    </row>
    <row r="10" spans="1:46" x14ac:dyDescent="0.25">
      <c r="A10" t="s">
        <v>36</v>
      </c>
    </row>
    <row r="11" spans="1:46" x14ac:dyDescent="0.25">
      <c r="A11" t="s">
        <v>37</v>
      </c>
    </row>
    <row r="12" spans="1:46" x14ac:dyDescent="0.25">
      <c r="A12" t="s">
        <v>38</v>
      </c>
    </row>
    <row r="13" spans="1:46" x14ac:dyDescent="0.25">
      <c r="A13" t="s">
        <v>39</v>
      </c>
    </row>
    <row r="14" spans="1:46" x14ac:dyDescent="0.25">
      <c r="A14" t="s">
        <v>40</v>
      </c>
    </row>
    <row r="15" spans="1:46" x14ac:dyDescent="0.25">
      <c r="A15" t="s">
        <v>41</v>
      </c>
    </row>
    <row r="16" spans="1:46" x14ac:dyDescent="0.25">
      <c r="A16" t="s">
        <v>42</v>
      </c>
    </row>
    <row r="17" spans="1:24" x14ac:dyDescent="0.25">
      <c r="A17" t="s">
        <v>43</v>
      </c>
    </row>
    <row r="18" spans="1:24" x14ac:dyDescent="0.25">
      <c r="A18" t="s">
        <v>44</v>
      </c>
    </row>
    <row r="19" spans="1:24" x14ac:dyDescent="0.25">
      <c r="A19" t="s">
        <v>8</v>
      </c>
    </row>
    <row r="20" spans="1:24" x14ac:dyDescent="0.25">
      <c r="A20" t="s">
        <v>45</v>
      </c>
    </row>
    <row r="21" spans="1:24" x14ac:dyDescent="0.25">
      <c r="A21" t="s">
        <v>9</v>
      </c>
    </row>
    <row r="22" spans="1:24" x14ac:dyDescent="0.25">
      <c r="A22" t="s">
        <v>46</v>
      </c>
      <c r="X22">
        <v>1</v>
      </c>
    </row>
    <row r="23" spans="1:24" x14ac:dyDescent="0.25">
      <c r="A23" t="s">
        <v>47</v>
      </c>
    </row>
    <row r="24" spans="1:24" x14ac:dyDescent="0.25">
      <c r="A24" t="s">
        <v>48</v>
      </c>
    </row>
    <row r="25" spans="1:24" x14ac:dyDescent="0.25">
      <c r="A25" t="s">
        <v>49</v>
      </c>
    </row>
    <row r="26" spans="1:24" x14ac:dyDescent="0.25">
      <c r="A26" t="s">
        <v>50</v>
      </c>
    </row>
    <row r="27" spans="1:24" x14ac:dyDescent="0.25">
      <c r="A27" t="s">
        <v>51</v>
      </c>
    </row>
    <row r="28" spans="1:24" x14ac:dyDescent="0.25">
      <c r="A28" t="s">
        <v>52</v>
      </c>
    </row>
    <row r="29" spans="1:24" x14ac:dyDescent="0.25">
      <c r="A29" t="s">
        <v>53</v>
      </c>
    </row>
    <row r="30" spans="1:24" x14ac:dyDescent="0.25">
      <c r="A30" t="s">
        <v>10</v>
      </c>
    </row>
    <row r="31" spans="1:24" x14ac:dyDescent="0.25">
      <c r="A31" t="s">
        <v>54</v>
      </c>
    </row>
    <row r="32" spans="1:24" x14ac:dyDescent="0.25">
      <c r="A32" t="s">
        <v>55</v>
      </c>
    </row>
    <row r="33" spans="1:1" x14ac:dyDescent="0.25">
      <c r="A33" t="s">
        <v>56</v>
      </c>
    </row>
    <row r="34" spans="1:1" x14ac:dyDescent="0.25">
      <c r="A34" t="s">
        <v>57</v>
      </c>
    </row>
    <row r="35" spans="1:1" x14ac:dyDescent="0.25">
      <c r="A35" t="s">
        <v>58</v>
      </c>
    </row>
    <row r="36" spans="1:1" x14ac:dyDescent="0.25">
      <c r="A36" t="s">
        <v>59</v>
      </c>
    </row>
    <row r="37" spans="1:1" x14ac:dyDescent="0.25">
      <c r="A37" t="s">
        <v>60</v>
      </c>
    </row>
    <row r="38" spans="1:1" x14ac:dyDescent="0.25">
      <c r="A38" t="s">
        <v>61</v>
      </c>
    </row>
    <row r="39" spans="1:1" x14ac:dyDescent="0.25">
      <c r="A39" t="s">
        <v>62</v>
      </c>
    </row>
    <row r="40" spans="1:1" x14ac:dyDescent="0.25">
      <c r="A40" t="s">
        <v>63</v>
      </c>
    </row>
    <row r="41" spans="1:1" x14ac:dyDescent="0.25">
      <c r="A41" s="183" t="s">
        <v>455</v>
      </c>
    </row>
    <row r="42" spans="1:1" x14ac:dyDescent="0.25">
      <c r="A42" s="183" t="s">
        <v>456</v>
      </c>
    </row>
    <row r="43" spans="1:1" x14ac:dyDescent="0.25">
      <c r="A43" s="183" t="s">
        <v>457</v>
      </c>
    </row>
    <row r="44" spans="1:1" x14ac:dyDescent="0.25">
      <c r="A44" s="183" t="s">
        <v>458</v>
      </c>
    </row>
    <row r="45" spans="1:1" x14ac:dyDescent="0.25">
      <c r="A45" s="183" t="s">
        <v>459</v>
      </c>
    </row>
    <row r="46" spans="1:1" x14ac:dyDescent="0.25">
      <c r="A46" t="s">
        <v>461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AR44"/>
  <sheetViews>
    <sheetView topLeftCell="A26" zoomScale="70" zoomScaleNormal="70" workbookViewId="0">
      <selection activeCell="AF1" sqref="AF1:AF1048576"/>
    </sheetView>
  </sheetViews>
  <sheetFormatPr defaultRowHeight="15" x14ac:dyDescent="0.25"/>
  <cols>
    <col min="1" max="35" width="5.5703125" customWidth="1"/>
    <col min="36" max="36" width="6.140625"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455</v>
      </c>
      <c r="AN1" s="183" t="s">
        <v>456</v>
      </c>
      <c r="AO1" s="183" t="s">
        <v>457</v>
      </c>
      <c r="AP1" s="183" t="s">
        <v>458</v>
      </c>
      <c r="AQ1" s="183" t="s">
        <v>459</v>
      </c>
      <c r="AR1" t="s">
        <v>461</v>
      </c>
    </row>
    <row r="2" spans="1:44" x14ac:dyDescent="0.25">
      <c r="A2" t="s">
        <v>31</v>
      </c>
    </row>
    <row r="3" spans="1:44" x14ac:dyDescent="0.25">
      <c r="A3" t="s">
        <v>5</v>
      </c>
    </row>
    <row r="4" spans="1:44" x14ac:dyDescent="0.25">
      <c r="A4" t="s">
        <v>6</v>
      </c>
    </row>
    <row r="5" spans="1:44" x14ac:dyDescent="0.25">
      <c r="A5" t="s">
        <v>32</v>
      </c>
    </row>
    <row r="6" spans="1:44" x14ac:dyDescent="0.25">
      <c r="A6" t="s">
        <v>33</v>
      </c>
    </row>
    <row r="7" spans="1:44" x14ac:dyDescent="0.25">
      <c r="A7" t="s">
        <v>7</v>
      </c>
    </row>
    <row r="8" spans="1:44" x14ac:dyDescent="0.25">
      <c r="A8" t="s">
        <v>34</v>
      </c>
    </row>
    <row r="9" spans="1:44" x14ac:dyDescent="0.25">
      <c r="A9" t="s">
        <v>35</v>
      </c>
    </row>
    <row r="10" spans="1:44" x14ac:dyDescent="0.25">
      <c r="A10" t="s">
        <v>36</v>
      </c>
    </row>
    <row r="11" spans="1:44" x14ac:dyDescent="0.25">
      <c r="A11" t="s">
        <v>39</v>
      </c>
    </row>
    <row r="12" spans="1:44" x14ac:dyDescent="0.25">
      <c r="A12" t="s">
        <v>40</v>
      </c>
    </row>
    <row r="13" spans="1:44" x14ac:dyDescent="0.25">
      <c r="A13" t="s">
        <v>41</v>
      </c>
      <c r="P13">
        <v>1</v>
      </c>
    </row>
    <row r="14" spans="1:44" x14ac:dyDescent="0.25">
      <c r="A14" t="s">
        <v>42</v>
      </c>
    </row>
    <row r="15" spans="1:44" x14ac:dyDescent="0.25">
      <c r="A15" t="s">
        <v>43</v>
      </c>
    </row>
    <row r="16" spans="1:44" x14ac:dyDescent="0.25">
      <c r="A16" t="s">
        <v>44</v>
      </c>
    </row>
    <row r="17" spans="1:28" x14ac:dyDescent="0.25">
      <c r="A17" t="s">
        <v>8</v>
      </c>
      <c r="H17">
        <v>1</v>
      </c>
    </row>
    <row r="18" spans="1:28" x14ac:dyDescent="0.25">
      <c r="A18" t="s">
        <v>45</v>
      </c>
    </row>
    <row r="19" spans="1:28" x14ac:dyDescent="0.25">
      <c r="A19" t="s">
        <v>9</v>
      </c>
    </row>
    <row r="20" spans="1:28" x14ac:dyDescent="0.25">
      <c r="A20" t="s">
        <v>46</v>
      </c>
    </row>
    <row r="21" spans="1:28" x14ac:dyDescent="0.25">
      <c r="A21" t="s">
        <v>47</v>
      </c>
    </row>
    <row r="22" spans="1:28" x14ac:dyDescent="0.25">
      <c r="A22" t="s">
        <v>48</v>
      </c>
    </row>
    <row r="23" spans="1:28" x14ac:dyDescent="0.25">
      <c r="A23" t="s">
        <v>49</v>
      </c>
      <c r="H23">
        <v>1</v>
      </c>
    </row>
    <row r="24" spans="1:28" x14ac:dyDescent="0.25">
      <c r="A24" t="s">
        <v>50</v>
      </c>
    </row>
    <row r="25" spans="1:28" x14ac:dyDescent="0.25">
      <c r="A25" t="s">
        <v>51</v>
      </c>
    </row>
    <row r="26" spans="1:28" x14ac:dyDescent="0.25">
      <c r="A26" t="s">
        <v>52</v>
      </c>
    </row>
    <row r="27" spans="1:28" x14ac:dyDescent="0.25">
      <c r="A27" t="s">
        <v>53</v>
      </c>
    </row>
    <row r="28" spans="1:28" x14ac:dyDescent="0.25">
      <c r="A28" t="s">
        <v>10</v>
      </c>
    </row>
    <row r="29" spans="1:28" x14ac:dyDescent="0.25">
      <c r="A29" t="s">
        <v>54</v>
      </c>
    </row>
    <row r="30" spans="1:28" x14ac:dyDescent="0.25">
      <c r="A30" t="s">
        <v>55</v>
      </c>
    </row>
    <row r="31" spans="1:28" x14ac:dyDescent="0.25">
      <c r="A31" t="s">
        <v>56</v>
      </c>
      <c r="AB31">
        <v>1</v>
      </c>
    </row>
    <row r="32" spans="1:28" x14ac:dyDescent="0.25">
      <c r="A32" t="s">
        <v>57</v>
      </c>
    </row>
    <row r="33" spans="1:32" x14ac:dyDescent="0.25">
      <c r="A33" t="s">
        <v>58</v>
      </c>
      <c r="AF33">
        <v>1</v>
      </c>
    </row>
    <row r="34" spans="1:32" x14ac:dyDescent="0.25">
      <c r="A34" t="s">
        <v>59</v>
      </c>
    </row>
    <row r="35" spans="1:32" x14ac:dyDescent="0.25">
      <c r="A35" t="s">
        <v>60</v>
      </c>
      <c r="H35">
        <v>1</v>
      </c>
    </row>
    <row r="36" spans="1:32" x14ac:dyDescent="0.25">
      <c r="A36" t="s">
        <v>61</v>
      </c>
      <c r="B36">
        <v>1</v>
      </c>
    </row>
    <row r="37" spans="1:32" x14ac:dyDescent="0.25">
      <c r="A37" t="s">
        <v>62</v>
      </c>
    </row>
    <row r="38" spans="1:32" x14ac:dyDescent="0.25">
      <c r="A38" s="183" t="s">
        <v>63</v>
      </c>
    </row>
    <row r="39" spans="1:32" x14ac:dyDescent="0.25">
      <c r="A39" s="183" t="s">
        <v>455</v>
      </c>
    </row>
    <row r="40" spans="1:32" x14ac:dyDescent="0.25">
      <c r="A40" s="183" t="s">
        <v>456</v>
      </c>
      <c r="AB40">
        <v>1</v>
      </c>
    </row>
    <row r="41" spans="1:32" x14ac:dyDescent="0.25">
      <c r="A41" s="183" t="s">
        <v>457</v>
      </c>
      <c r="AB41">
        <v>1</v>
      </c>
    </row>
    <row r="42" spans="1:32" x14ac:dyDescent="0.25">
      <c r="A42" s="183" t="s">
        <v>458</v>
      </c>
    </row>
    <row r="43" spans="1:32" x14ac:dyDescent="0.25">
      <c r="A43" s="183" t="s">
        <v>459</v>
      </c>
    </row>
    <row r="44" spans="1:32" x14ac:dyDescent="0.25">
      <c r="A44" t="s">
        <v>461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R44"/>
  <sheetViews>
    <sheetView topLeftCell="B1" zoomScale="55" zoomScaleNormal="55" workbookViewId="0">
      <selection activeCell="A32" sqref="A32:XFD32"/>
    </sheetView>
  </sheetViews>
  <sheetFormatPr defaultRowHeight="15" x14ac:dyDescent="0.25"/>
  <cols>
    <col min="1" max="35" width="5.5703125" customWidth="1"/>
    <col min="36" max="36" width="6.140625"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455</v>
      </c>
      <c r="AN1" s="183" t="s">
        <v>456</v>
      </c>
      <c r="AO1" s="183" t="s">
        <v>457</v>
      </c>
      <c r="AP1" s="183" t="s">
        <v>458</v>
      </c>
      <c r="AQ1" s="183" t="s">
        <v>459</v>
      </c>
      <c r="AR1" t="s">
        <v>461</v>
      </c>
    </row>
    <row r="2" spans="1:44" x14ac:dyDescent="0.25">
      <c r="A2" t="s">
        <v>31</v>
      </c>
      <c r="E2">
        <v>1</v>
      </c>
    </row>
    <row r="3" spans="1:44" x14ac:dyDescent="0.25">
      <c r="A3" t="s">
        <v>5</v>
      </c>
    </row>
    <row r="4" spans="1:44" x14ac:dyDescent="0.25">
      <c r="A4" t="s">
        <v>6</v>
      </c>
    </row>
    <row r="5" spans="1:44" x14ac:dyDescent="0.25">
      <c r="A5" t="s">
        <v>32</v>
      </c>
    </row>
    <row r="6" spans="1:44" x14ac:dyDescent="0.25">
      <c r="A6" t="s">
        <v>33</v>
      </c>
    </row>
    <row r="7" spans="1:44" x14ac:dyDescent="0.25">
      <c r="A7" t="s">
        <v>7</v>
      </c>
    </row>
    <row r="8" spans="1:44" x14ac:dyDescent="0.25">
      <c r="A8" t="s">
        <v>34</v>
      </c>
      <c r="I8">
        <v>1</v>
      </c>
      <c r="J8">
        <v>1</v>
      </c>
      <c r="O8">
        <v>1</v>
      </c>
    </row>
    <row r="9" spans="1:44" x14ac:dyDescent="0.25">
      <c r="A9" t="s">
        <v>35</v>
      </c>
    </row>
    <row r="10" spans="1:44" x14ac:dyDescent="0.25">
      <c r="A10" t="s">
        <v>36</v>
      </c>
    </row>
    <row r="11" spans="1:44" x14ac:dyDescent="0.25">
      <c r="A11" t="s">
        <v>39</v>
      </c>
    </row>
    <row r="12" spans="1:44" x14ac:dyDescent="0.25">
      <c r="A12" t="s">
        <v>40</v>
      </c>
    </row>
    <row r="13" spans="1:44" x14ac:dyDescent="0.25">
      <c r="A13" t="s">
        <v>41</v>
      </c>
    </row>
    <row r="14" spans="1:44" x14ac:dyDescent="0.25">
      <c r="A14" t="s">
        <v>42</v>
      </c>
    </row>
    <row r="15" spans="1:44" x14ac:dyDescent="0.25">
      <c r="A15" t="s">
        <v>43</v>
      </c>
    </row>
    <row r="16" spans="1:44" x14ac:dyDescent="0.25">
      <c r="A16" t="s">
        <v>44</v>
      </c>
      <c r="O16">
        <v>1</v>
      </c>
      <c r="S16">
        <v>1</v>
      </c>
    </row>
    <row r="17" spans="1:43" x14ac:dyDescent="0.25">
      <c r="A17" t="s">
        <v>8</v>
      </c>
    </row>
    <row r="18" spans="1:43" x14ac:dyDescent="0.25">
      <c r="A18" t="s">
        <v>45</v>
      </c>
    </row>
    <row r="19" spans="1:43" x14ac:dyDescent="0.25">
      <c r="A19" t="s">
        <v>9</v>
      </c>
    </row>
    <row r="20" spans="1:43" x14ac:dyDescent="0.25">
      <c r="A20" t="s">
        <v>46</v>
      </c>
    </row>
    <row r="21" spans="1:43" x14ac:dyDescent="0.25">
      <c r="A21" t="s">
        <v>47</v>
      </c>
    </row>
    <row r="22" spans="1:43" x14ac:dyDescent="0.25">
      <c r="A22" t="s">
        <v>48</v>
      </c>
    </row>
    <row r="23" spans="1:43" x14ac:dyDescent="0.25">
      <c r="A23" t="s">
        <v>49</v>
      </c>
    </row>
    <row r="24" spans="1:43" x14ac:dyDescent="0.25">
      <c r="A24" t="s">
        <v>50</v>
      </c>
    </row>
    <row r="25" spans="1:43" x14ac:dyDescent="0.25">
      <c r="A25" t="s">
        <v>51</v>
      </c>
    </row>
    <row r="26" spans="1:43" x14ac:dyDescent="0.25">
      <c r="A26" t="s">
        <v>52</v>
      </c>
    </row>
    <row r="27" spans="1:43" x14ac:dyDescent="0.25">
      <c r="A27" t="s">
        <v>53</v>
      </c>
    </row>
    <row r="28" spans="1:43" x14ac:dyDescent="0.25">
      <c r="A28" t="s">
        <v>10</v>
      </c>
      <c r="W28">
        <v>1</v>
      </c>
      <c r="Z28">
        <v>1</v>
      </c>
      <c r="AA28">
        <v>1</v>
      </c>
      <c r="AQ28">
        <v>1</v>
      </c>
    </row>
    <row r="29" spans="1:43" x14ac:dyDescent="0.25">
      <c r="A29" t="s">
        <v>54</v>
      </c>
    </row>
    <row r="30" spans="1:43" x14ac:dyDescent="0.25">
      <c r="A30" t="s">
        <v>55</v>
      </c>
    </row>
    <row r="31" spans="1:43" x14ac:dyDescent="0.25">
      <c r="A31" t="s">
        <v>56</v>
      </c>
    </row>
    <row r="32" spans="1:43" x14ac:dyDescent="0.25">
      <c r="A32" t="s">
        <v>57</v>
      </c>
      <c r="AK32">
        <v>1</v>
      </c>
      <c r="AP32">
        <v>1</v>
      </c>
    </row>
    <row r="33" spans="1:1" x14ac:dyDescent="0.25">
      <c r="A33" t="s">
        <v>58</v>
      </c>
    </row>
    <row r="34" spans="1:1" x14ac:dyDescent="0.25">
      <c r="A34" t="s">
        <v>59</v>
      </c>
    </row>
    <row r="35" spans="1:1" x14ac:dyDescent="0.25">
      <c r="A35" t="s">
        <v>60</v>
      </c>
    </row>
    <row r="36" spans="1:1" x14ac:dyDescent="0.25">
      <c r="A36" t="s">
        <v>61</v>
      </c>
    </row>
    <row r="37" spans="1:1" x14ac:dyDescent="0.25">
      <c r="A37" t="s">
        <v>62</v>
      </c>
    </row>
    <row r="38" spans="1:1" x14ac:dyDescent="0.25">
      <c r="A38" t="s">
        <v>63</v>
      </c>
    </row>
    <row r="39" spans="1:1" x14ac:dyDescent="0.25">
      <c r="A39" s="183" t="s">
        <v>455</v>
      </c>
    </row>
    <row r="40" spans="1:1" x14ac:dyDescent="0.25">
      <c r="A40" s="183" t="s">
        <v>456</v>
      </c>
    </row>
    <row r="41" spans="1:1" x14ac:dyDescent="0.25">
      <c r="A41" s="183" t="s">
        <v>457</v>
      </c>
    </row>
    <row r="42" spans="1:1" x14ac:dyDescent="0.25">
      <c r="A42" s="183" t="s">
        <v>458</v>
      </c>
    </row>
    <row r="43" spans="1:1" x14ac:dyDescent="0.25">
      <c r="A43" s="183" t="s">
        <v>459</v>
      </c>
    </row>
    <row r="44" spans="1:1" x14ac:dyDescent="0.25">
      <c r="A44" t="s">
        <v>461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A5"/>
  <sheetViews>
    <sheetView workbookViewId="0">
      <selection activeCell="A6" sqref="A1:A6"/>
    </sheetView>
  </sheetViews>
  <sheetFormatPr defaultRowHeight="15" x14ac:dyDescent="0.25"/>
  <sheetData>
    <row r="1" spans="1:1" x14ac:dyDescent="0.25">
      <c r="A1" s="3" t="s">
        <v>64</v>
      </c>
    </row>
    <row r="2" spans="1:1" x14ac:dyDescent="0.25">
      <c r="A2" s="3" t="s">
        <v>65</v>
      </c>
    </row>
    <row r="3" spans="1:1" x14ac:dyDescent="0.25">
      <c r="A3" s="3" t="s">
        <v>66</v>
      </c>
    </row>
    <row r="4" spans="1:1" x14ac:dyDescent="0.25">
      <c r="A4" s="3" t="s">
        <v>67</v>
      </c>
    </row>
    <row r="5" spans="1:1" x14ac:dyDescent="0.25">
      <c r="A5" t="s">
        <v>485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13"/>
  <sheetViews>
    <sheetView zoomScale="85" zoomScaleNormal="85" workbookViewId="0">
      <selection activeCell="A2" sqref="A2"/>
    </sheetView>
  </sheetViews>
  <sheetFormatPr defaultColWidth="9.140625" defaultRowHeight="15" x14ac:dyDescent="0.25"/>
  <cols>
    <col min="1" max="16384" width="9.140625" style="183"/>
  </cols>
  <sheetData>
    <row r="1" spans="1:39" x14ac:dyDescent="0.25">
      <c r="D1" s="183" t="s">
        <v>485</v>
      </c>
      <c r="E1" s="183" t="s">
        <v>64</v>
      </c>
      <c r="F1" s="183" t="s">
        <v>65</v>
      </c>
      <c r="G1" s="183" t="s">
        <v>66</v>
      </c>
      <c r="H1" s="183" t="s">
        <v>67</v>
      </c>
      <c r="N1" s="183" t="s">
        <v>431</v>
      </c>
      <c r="W1" s="183" t="s">
        <v>430</v>
      </c>
      <c r="AC1" s="183" t="s">
        <v>434</v>
      </c>
    </row>
    <row r="2" spans="1:39" x14ac:dyDescent="0.25">
      <c r="A2" s="183" t="s">
        <v>61</v>
      </c>
      <c r="B2" s="183" t="s">
        <v>31</v>
      </c>
      <c r="C2" s="183" t="s">
        <v>19</v>
      </c>
      <c r="D2" s="183">
        <v>2</v>
      </c>
      <c r="E2" s="191">
        <v>0</v>
      </c>
      <c r="F2" s="102">
        <v>0</v>
      </c>
      <c r="G2" s="102">
        <v>0</v>
      </c>
      <c r="H2" s="70">
        <v>3.2</v>
      </c>
      <c r="I2" s="191"/>
      <c r="J2" s="102"/>
      <c r="K2" s="102"/>
      <c r="L2" s="70"/>
      <c r="N2" s="183" t="s">
        <v>407</v>
      </c>
      <c r="O2" s="183" t="s">
        <v>279</v>
      </c>
      <c r="P2" s="183" t="s">
        <v>262</v>
      </c>
      <c r="Q2" s="183" t="s">
        <v>64</v>
      </c>
      <c r="R2" s="183" t="s">
        <v>65</v>
      </c>
      <c r="S2" s="183" t="s">
        <v>66</v>
      </c>
      <c r="T2" s="183" t="s">
        <v>67</v>
      </c>
      <c r="W2" s="183">
        <v>2.7072261111004303E-2</v>
      </c>
      <c r="X2" s="183">
        <v>0.99326974021417935</v>
      </c>
      <c r="Y2" s="183">
        <v>0.42271430694594797</v>
      </c>
      <c r="Z2" s="183">
        <v>5.0595078365627634E-2</v>
      </c>
      <c r="AC2" s="183">
        <v>2.7072261111004303E-2</v>
      </c>
      <c r="AD2" s="183">
        <v>0.99326974021417935</v>
      </c>
      <c r="AE2" s="183">
        <v>0.42271430694594797</v>
      </c>
      <c r="AF2" s="183">
        <v>5.0595078365627634E-2</v>
      </c>
      <c r="AI2" s="217">
        <v>1</v>
      </c>
      <c r="AJ2" s="133">
        <v>0</v>
      </c>
      <c r="AK2" s="133">
        <v>1</v>
      </c>
      <c r="AL2" s="188">
        <v>0.14862101</v>
      </c>
      <c r="AM2" s="188">
        <v>4.4471129999999998E-2</v>
      </c>
    </row>
    <row r="3" spans="1:39" x14ac:dyDescent="0.25">
      <c r="A3" s="183" t="s">
        <v>61</v>
      </c>
      <c r="B3" s="183" t="s">
        <v>31</v>
      </c>
      <c r="C3" s="183" t="s">
        <v>20</v>
      </c>
      <c r="D3" s="183">
        <v>2</v>
      </c>
      <c r="E3" s="191">
        <v>0</v>
      </c>
      <c r="F3" s="102">
        <v>0</v>
      </c>
      <c r="G3" s="102">
        <v>0</v>
      </c>
      <c r="H3" s="70">
        <v>3.2</v>
      </c>
      <c r="I3" s="191"/>
      <c r="J3" s="102"/>
      <c r="K3" s="102"/>
      <c r="L3" s="70"/>
      <c r="M3" s="183" t="s">
        <v>433</v>
      </c>
      <c r="N3" s="183" t="s">
        <v>409</v>
      </c>
      <c r="O3" s="185" t="s">
        <v>463</v>
      </c>
      <c r="P3" s="185"/>
      <c r="Q3" s="183">
        <v>0</v>
      </c>
      <c r="R3" s="183">
        <v>1</v>
      </c>
      <c r="S3" s="188">
        <v>0.42240891000000003</v>
      </c>
      <c r="T3" s="188">
        <v>4.8960289999999997E-2</v>
      </c>
      <c r="W3" s="183">
        <v>2.7072261111004303E-2</v>
      </c>
      <c r="X3" s="183">
        <v>0.99326974021417935</v>
      </c>
      <c r="Y3" s="183">
        <v>0.42271430694594797</v>
      </c>
      <c r="Z3" s="183">
        <v>5.0595078365627634E-2</v>
      </c>
      <c r="AC3" s="183">
        <v>2.7072261111004303E-2</v>
      </c>
      <c r="AD3" s="183">
        <v>0.99326974021417935</v>
      </c>
      <c r="AE3" s="183">
        <v>0.42271430694594797</v>
      </c>
      <c r="AF3" s="183">
        <v>5.0595078365627634E-2</v>
      </c>
      <c r="AI3" s="217">
        <v>1</v>
      </c>
      <c r="AJ3" s="133">
        <v>0</v>
      </c>
      <c r="AK3" s="133">
        <v>1</v>
      </c>
      <c r="AL3" s="188">
        <v>0.14862101</v>
      </c>
      <c r="AM3" s="188">
        <v>4.4471129999999998E-2</v>
      </c>
    </row>
    <row r="4" spans="1:39" x14ac:dyDescent="0.25">
      <c r="A4" s="183" t="s">
        <v>61</v>
      </c>
      <c r="B4" s="183" t="s">
        <v>31</v>
      </c>
      <c r="C4" s="183" t="s">
        <v>21</v>
      </c>
      <c r="D4" s="183">
        <v>2</v>
      </c>
      <c r="E4" s="191">
        <v>0</v>
      </c>
      <c r="F4" s="102">
        <v>0</v>
      </c>
      <c r="G4" s="102">
        <v>0</v>
      </c>
      <c r="H4" s="70">
        <v>4.5</v>
      </c>
      <c r="I4" s="191"/>
      <c r="J4" s="102"/>
      <c r="K4" s="102"/>
      <c r="L4" s="70"/>
      <c r="M4" s="183" t="s">
        <v>276</v>
      </c>
      <c r="N4" s="183" t="s">
        <v>408</v>
      </c>
      <c r="O4" s="185" t="s">
        <v>464</v>
      </c>
      <c r="P4" s="185"/>
      <c r="Q4" s="183">
        <v>0</v>
      </c>
      <c r="R4" s="183">
        <v>1</v>
      </c>
      <c r="S4" s="188">
        <v>0.2888249</v>
      </c>
      <c r="T4" s="188">
        <v>1.9796190000000002E-2</v>
      </c>
      <c r="W4" s="183">
        <v>2.7072261111004303E-2</v>
      </c>
      <c r="X4" s="183">
        <v>0.99326974021417935</v>
      </c>
      <c r="Y4" s="183">
        <v>0.42271430694594797</v>
      </c>
      <c r="Z4" s="183">
        <v>5.0595078365627634E-2</v>
      </c>
      <c r="AC4" s="183">
        <v>2.7072261111004303E-2</v>
      </c>
      <c r="AD4" s="183">
        <v>0.99326974021417935</v>
      </c>
      <c r="AE4" s="183">
        <v>0.42271430694594797</v>
      </c>
      <c r="AF4" s="183">
        <v>5.0595078365627634E-2</v>
      </c>
      <c r="AI4" s="217">
        <v>1</v>
      </c>
      <c r="AJ4" s="133">
        <v>0</v>
      </c>
      <c r="AK4" s="133">
        <v>1</v>
      </c>
      <c r="AL4" s="188">
        <v>0.14862101</v>
      </c>
      <c r="AM4" s="188">
        <v>4.4471129999999998E-2</v>
      </c>
    </row>
    <row r="5" spans="1:39" x14ac:dyDescent="0.25">
      <c r="A5" s="183" t="s">
        <v>61</v>
      </c>
      <c r="B5" s="183" t="s">
        <v>31</v>
      </c>
      <c r="C5" s="183" t="s">
        <v>22</v>
      </c>
      <c r="D5" s="183">
        <v>2</v>
      </c>
      <c r="E5" s="191">
        <v>0</v>
      </c>
      <c r="F5" s="102">
        <v>0</v>
      </c>
      <c r="G5" s="102">
        <v>0</v>
      </c>
      <c r="H5" s="70">
        <v>4.5</v>
      </c>
      <c r="I5" s="191"/>
      <c r="J5" s="102"/>
      <c r="K5" s="102"/>
      <c r="L5" s="70"/>
      <c r="W5" s="183">
        <v>2.9313504447006252E-2</v>
      </c>
      <c r="X5" s="183">
        <v>0.98886830769118483</v>
      </c>
      <c r="Y5" s="183">
        <v>0.24676177603351304</v>
      </c>
      <c r="Z5" s="183">
        <v>2.4946823585895402E-2</v>
      </c>
      <c r="AC5" s="183">
        <v>2.9313504447006252E-2</v>
      </c>
      <c r="AD5" s="183">
        <v>0.98886830769118483</v>
      </c>
      <c r="AE5" s="183">
        <v>0.24676177603351304</v>
      </c>
      <c r="AF5" s="183">
        <v>2.4946823585895402E-2</v>
      </c>
      <c r="AI5" s="217">
        <v>1</v>
      </c>
      <c r="AJ5" s="133">
        <v>0</v>
      </c>
      <c r="AK5" s="133">
        <v>1</v>
      </c>
      <c r="AL5" s="188">
        <v>0.14862101</v>
      </c>
      <c r="AM5" s="188">
        <v>4.4471129999999998E-2</v>
      </c>
    </row>
    <row r="6" spans="1:39" x14ac:dyDescent="0.25">
      <c r="A6" s="183" t="s">
        <v>61</v>
      </c>
      <c r="B6" s="183" t="s">
        <v>31</v>
      </c>
      <c r="C6" s="183" t="s">
        <v>23</v>
      </c>
      <c r="D6" s="183">
        <v>2</v>
      </c>
      <c r="E6" s="191">
        <v>0</v>
      </c>
      <c r="F6" s="102">
        <v>0</v>
      </c>
      <c r="G6" s="102">
        <v>0</v>
      </c>
      <c r="H6" s="70">
        <v>4.5</v>
      </c>
      <c r="I6" s="191"/>
      <c r="J6" s="102"/>
      <c r="K6" s="102"/>
      <c r="L6" s="70"/>
      <c r="W6" s="183">
        <v>2.9313504447006252E-2</v>
      </c>
      <c r="X6" s="183">
        <v>0.98886830769118483</v>
      </c>
      <c r="Y6" s="183">
        <v>0.24676177603351304</v>
      </c>
      <c r="Z6" s="183">
        <v>2.4946823585895402E-2</v>
      </c>
      <c r="AC6" s="183">
        <v>2.9313504447006252E-2</v>
      </c>
      <c r="AD6" s="183">
        <v>0.98886830769118483</v>
      </c>
      <c r="AE6" s="183">
        <v>0.24676177603351304</v>
      </c>
      <c r="AF6" s="183">
        <v>2.4946823585895402E-2</v>
      </c>
      <c r="AI6" s="217">
        <v>1</v>
      </c>
      <c r="AJ6" s="133">
        <v>0</v>
      </c>
      <c r="AK6" s="133">
        <v>1</v>
      </c>
      <c r="AL6" s="188">
        <v>0.14862101</v>
      </c>
      <c r="AM6" s="188">
        <v>4.4471129999999998E-2</v>
      </c>
    </row>
    <row r="7" spans="1:39" x14ac:dyDescent="0.25">
      <c r="A7" s="183" t="s">
        <v>61</v>
      </c>
      <c r="B7" s="183" t="s">
        <v>31</v>
      </c>
      <c r="C7" s="183" t="s">
        <v>24</v>
      </c>
      <c r="D7" s="183">
        <v>2</v>
      </c>
      <c r="E7" s="191">
        <v>0</v>
      </c>
      <c r="F7" s="102">
        <v>0</v>
      </c>
      <c r="G7" s="102">
        <v>0</v>
      </c>
      <c r="H7" s="70">
        <v>4.5</v>
      </c>
      <c r="I7" s="191"/>
      <c r="J7" s="102"/>
      <c r="K7" s="102"/>
      <c r="L7" s="70"/>
      <c r="W7" s="183">
        <v>2.9313504447006252E-2</v>
      </c>
      <c r="X7" s="183">
        <v>0.98886830769118483</v>
      </c>
      <c r="Y7" s="183">
        <v>0.24676177603351304</v>
      </c>
      <c r="Z7" s="183">
        <v>2.4946823585895402E-2</v>
      </c>
      <c r="AC7" s="183">
        <v>2.9313504447006252E-2</v>
      </c>
      <c r="AD7" s="183">
        <v>0.98886830769118483</v>
      </c>
      <c r="AE7" s="183">
        <v>0.24676177603351304</v>
      </c>
      <c r="AF7" s="183">
        <v>2.4946823585895402E-2</v>
      </c>
      <c r="AI7" s="217">
        <v>1</v>
      </c>
      <c r="AJ7" s="133">
        <v>0</v>
      </c>
      <c r="AK7" s="133">
        <v>1</v>
      </c>
      <c r="AL7" s="188">
        <v>0.14862101</v>
      </c>
      <c r="AM7" s="188">
        <v>4.4471129999999998E-2</v>
      </c>
    </row>
    <row r="8" spans="1:39" x14ac:dyDescent="0.25">
      <c r="A8" s="183" t="s">
        <v>61</v>
      </c>
      <c r="B8" s="183" t="s">
        <v>31</v>
      </c>
      <c r="C8" s="183" t="s">
        <v>25</v>
      </c>
      <c r="D8" s="183">
        <v>2</v>
      </c>
      <c r="E8" s="191">
        <v>0</v>
      </c>
      <c r="F8" s="102">
        <v>0</v>
      </c>
      <c r="G8" s="102">
        <v>0</v>
      </c>
      <c r="H8" s="70">
        <v>4.5</v>
      </c>
      <c r="I8" s="191"/>
      <c r="J8" s="102"/>
      <c r="K8" s="102"/>
      <c r="L8" s="70"/>
      <c r="N8" s="183" t="s">
        <v>432</v>
      </c>
      <c r="W8" s="183">
        <v>2.9313504447006252E-2</v>
      </c>
      <c r="X8" s="183">
        <v>0.98886830769118483</v>
      </c>
      <c r="Y8" s="183">
        <v>0.24676177603351304</v>
      </c>
      <c r="Z8" s="183">
        <v>2.4946823585895402E-2</v>
      </c>
      <c r="AC8" s="183">
        <v>2.9313504447006252E-2</v>
      </c>
      <c r="AD8" s="183">
        <v>0.98886830769118483</v>
      </c>
      <c r="AE8" s="183">
        <v>0.24676177603351304</v>
      </c>
      <c r="AF8" s="183">
        <v>2.4946823585895402E-2</v>
      </c>
      <c r="AI8" s="217">
        <v>1</v>
      </c>
      <c r="AJ8" s="133">
        <v>0</v>
      </c>
      <c r="AK8" s="133">
        <v>1</v>
      </c>
      <c r="AL8" s="188">
        <v>0.14862101</v>
      </c>
      <c r="AM8" s="188">
        <v>4.4471129999999998E-2</v>
      </c>
    </row>
    <row r="9" spans="1:39" x14ac:dyDescent="0.25">
      <c r="A9" s="183" t="s">
        <v>61</v>
      </c>
      <c r="B9" s="183" t="s">
        <v>31</v>
      </c>
      <c r="C9" s="183" t="s">
        <v>26</v>
      </c>
      <c r="D9" s="183">
        <v>2</v>
      </c>
      <c r="E9" s="191">
        <v>0</v>
      </c>
      <c r="F9" s="102">
        <v>0</v>
      </c>
      <c r="G9" s="102">
        <v>0</v>
      </c>
      <c r="H9" s="70">
        <v>4.5</v>
      </c>
      <c r="I9" s="191"/>
      <c r="J9" s="102"/>
      <c r="K9" s="102"/>
      <c r="L9" s="70"/>
      <c r="N9" s="183" t="s">
        <v>407</v>
      </c>
      <c r="O9" s="183" t="s">
        <v>279</v>
      </c>
      <c r="Q9" s="183" t="s">
        <v>64</v>
      </c>
      <c r="R9" s="183" t="s">
        <v>65</v>
      </c>
      <c r="S9" s="183" t="s">
        <v>66</v>
      </c>
      <c r="T9" s="183" t="s">
        <v>67</v>
      </c>
      <c r="W9" s="183">
        <v>2.9313504447006252E-2</v>
      </c>
      <c r="X9" s="183">
        <v>0.98886830769118483</v>
      </c>
      <c r="Y9" s="183">
        <v>0.24676177603351304</v>
      </c>
      <c r="Z9" s="183">
        <v>2.4946823585895402E-2</v>
      </c>
      <c r="AC9" s="183">
        <v>2.9313504447006252E-2</v>
      </c>
      <c r="AD9" s="183">
        <v>0.98886830769118483</v>
      </c>
      <c r="AE9" s="183">
        <v>0.24676177603351304</v>
      </c>
      <c r="AF9" s="183">
        <v>2.4946823585895402E-2</v>
      </c>
      <c r="AI9" s="217">
        <v>1</v>
      </c>
      <c r="AJ9" s="133">
        <v>0</v>
      </c>
      <c r="AK9" s="133">
        <v>1</v>
      </c>
      <c r="AL9" s="188">
        <v>0.14862101</v>
      </c>
      <c r="AM9" s="188">
        <v>4.4471129999999998E-2</v>
      </c>
    </row>
    <row r="10" spans="1:39" x14ac:dyDescent="0.25">
      <c r="A10" s="183" t="s">
        <v>61</v>
      </c>
      <c r="B10" s="183" t="s">
        <v>31</v>
      </c>
      <c r="C10" s="183" t="s">
        <v>27</v>
      </c>
      <c r="D10" s="183">
        <v>2</v>
      </c>
      <c r="E10" s="191">
        <v>0</v>
      </c>
      <c r="F10" s="102">
        <v>0</v>
      </c>
      <c r="G10" s="102">
        <v>0</v>
      </c>
      <c r="H10" s="70">
        <v>3.2</v>
      </c>
      <c r="I10" s="191"/>
      <c r="J10" s="102"/>
      <c r="K10" s="102"/>
      <c r="L10" s="70"/>
      <c r="M10" s="183" t="s">
        <v>433</v>
      </c>
      <c r="N10" s="183" t="s">
        <v>409</v>
      </c>
      <c r="O10" s="183">
        <v>1</v>
      </c>
      <c r="Q10" s="183">
        <v>0</v>
      </c>
      <c r="R10" s="183">
        <v>1</v>
      </c>
      <c r="S10" s="183">
        <v>0.48147111034433049</v>
      </c>
      <c r="T10" s="183">
        <v>0.10105983856283134</v>
      </c>
      <c r="W10" s="183">
        <v>2.7072261111004303E-2</v>
      </c>
      <c r="X10" s="183">
        <v>0.99326974021417935</v>
      </c>
      <c r="Y10" s="183">
        <v>0.42271430694594797</v>
      </c>
      <c r="Z10" s="183">
        <v>5.0595078365627634E-2</v>
      </c>
      <c r="AC10" s="183">
        <v>2.7072261111004303E-2</v>
      </c>
      <c r="AD10" s="183">
        <v>0.99326974021417935</v>
      </c>
      <c r="AE10" s="183">
        <v>0.42271430694594797</v>
      </c>
      <c r="AF10" s="183">
        <v>5.0595078365627634E-2</v>
      </c>
      <c r="AI10" s="217">
        <v>1</v>
      </c>
      <c r="AJ10" s="133">
        <v>0</v>
      </c>
      <c r="AK10" s="133">
        <v>1</v>
      </c>
      <c r="AL10" s="188">
        <v>0.14862101</v>
      </c>
      <c r="AM10" s="188">
        <v>4.4471129999999998E-2</v>
      </c>
    </row>
    <row r="11" spans="1:39" x14ac:dyDescent="0.25">
      <c r="A11" s="183" t="s">
        <v>61</v>
      </c>
      <c r="B11" s="183" t="s">
        <v>31</v>
      </c>
      <c r="C11" s="183" t="s">
        <v>28</v>
      </c>
      <c r="D11" s="183">
        <v>2</v>
      </c>
      <c r="E11" s="191">
        <v>0</v>
      </c>
      <c r="F11" s="102">
        <v>0</v>
      </c>
      <c r="G11" s="102">
        <v>0</v>
      </c>
      <c r="H11" s="70">
        <v>3.2</v>
      </c>
      <c r="I11" s="191"/>
      <c r="J11" s="102"/>
      <c r="K11" s="102"/>
      <c r="L11" s="70"/>
      <c r="M11" s="183" t="s">
        <v>283</v>
      </c>
      <c r="N11" s="183" t="s">
        <v>408</v>
      </c>
      <c r="O11" s="183">
        <v>0.3</v>
      </c>
      <c r="Q11" s="183">
        <v>0</v>
      </c>
      <c r="R11" s="183">
        <v>1</v>
      </c>
      <c r="S11" s="183">
        <v>0.16772169711848881</v>
      </c>
      <c r="T11" s="183">
        <v>3.1354216893132524E-2</v>
      </c>
      <c r="W11" s="183">
        <v>2.7072261111004303E-2</v>
      </c>
      <c r="X11" s="183">
        <v>0.99326974021417935</v>
      </c>
      <c r="Y11" s="183">
        <v>0.42271430694594797</v>
      </c>
      <c r="Z11" s="183">
        <v>5.0595078365627634E-2</v>
      </c>
      <c r="AC11" s="183">
        <v>2.7072261111004303E-2</v>
      </c>
      <c r="AD11" s="183">
        <v>0.99326974021417935</v>
      </c>
      <c r="AE11" s="183">
        <v>0.42271430694594797</v>
      </c>
      <c r="AF11" s="183">
        <v>5.0595078365627634E-2</v>
      </c>
      <c r="AI11" s="217">
        <v>1</v>
      </c>
      <c r="AJ11" s="133">
        <v>0</v>
      </c>
      <c r="AK11" s="133">
        <v>1</v>
      </c>
      <c r="AL11" s="188">
        <v>0.14862101</v>
      </c>
      <c r="AM11" s="188">
        <v>4.4471129999999998E-2</v>
      </c>
    </row>
    <row r="12" spans="1:39" x14ac:dyDescent="0.25">
      <c r="A12" s="183" t="s">
        <v>61</v>
      </c>
      <c r="B12" s="183" t="s">
        <v>31</v>
      </c>
      <c r="C12" s="183" t="s">
        <v>29</v>
      </c>
      <c r="D12" s="183">
        <v>2</v>
      </c>
      <c r="E12" s="191">
        <v>0</v>
      </c>
      <c r="F12" s="102">
        <v>0</v>
      </c>
      <c r="G12" s="102">
        <v>0</v>
      </c>
      <c r="H12" s="70">
        <v>3.2</v>
      </c>
      <c r="I12" s="191"/>
      <c r="J12" s="102"/>
      <c r="K12" s="102"/>
      <c r="L12" s="70"/>
      <c r="W12" s="183">
        <v>2.7072261111004303E-2</v>
      </c>
      <c r="X12" s="183">
        <v>0.99326974021417935</v>
      </c>
      <c r="Y12" s="183">
        <v>0.42271430694594797</v>
      </c>
      <c r="Z12" s="183">
        <v>5.0595078365627634E-2</v>
      </c>
      <c r="AC12" s="183">
        <v>2.7072261111004303E-2</v>
      </c>
      <c r="AD12" s="183">
        <v>0.99326974021417935</v>
      </c>
      <c r="AE12" s="183">
        <v>0.42271430694594797</v>
      </c>
      <c r="AF12" s="183">
        <v>5.0595078365627634E-2</v>
      </c>
      <c r="AI12" s="217">
        <v>1</v>
      </c>
      <c r="AJ12" s="133">
        <v>0</v>
      </c>
      <c r="AK12" s="133">
        <v>1</v>
      </c>
      <c r="AL12" s="188">
        <v>0.14862101</v>
      </c>
      <c r="AM12" s="188">
        <v>4.4471129999999998E-2</v>
      </c>
    </row>
    <row r="13" spans="1:39" x14ac:dyDescent="0.25">
      <c r="A13" s="183" t="s">
        <v>61</v>
      </c>
      <c r="B13" s="183" t="s">
        <v>31</v>
      </c>
      <c r="C13" s="183" t="s">
        <v>30</v>
      </c>
      <c r="D13" s="183">
        <v>2</v>
      </c>
      <c r="E13" s="191">
        <v>0</v>
      </c>
      <c r="F13" s="102">
        <v>0</v>
      </c>
      <c r="G13" s="102">
        <v>0</v>
      </c>
      <c r="H13" s="70">
        <v>3.2</v>
      </c>
      <c r="I13" s="191"/>
      <c r="J13" s="102"/>
      <c r="K13" s="102"/>
      <c r="L13" s="70"/>
      <c r="W13" s="183">
        <v>2.7072261111004303E-2</v>
      </c>
      <c r="X13" s="183">
        <v>0.99326974021417935</v>
      </c>
      <c r="Y13" s="183">
        <v>0.42271430694594797</v>
      </c>
      <c r="Z13" s="183">
        <v>5.0595078365627634E-2</v>
      </c>
      <c r="AC13" s="183">
        <v>2.7072261111004303E-2</v>
      </c>
      <c r="AD13" s="183">
        <v>0.99326974021417935</v>
      </c>
      <c r="AE13" s="183">
        <v>0.42271430694594797</v>
      </c>
      <c r="AF13" s="183">
        <v>5.0595078365627634E-2</v>
      </c>
      <c r="AI13" s="217">
        <v>1</v>
      </c>
      <c r="AJ13" s="133">
        <v>0</v>
      </c>
      <c r="AK13" s="133">
        <v>1</v>
      </c>
      <c r="AL13" s="188">
        <v>0.14862101</v>
      </c>
      <c r="AM13" s="188">
        <v>4.4471129999999998E-2</v>
      </c>
    </row>
    <row r="14" spans="1:39" x14ac:dyDescent="0.25">
      <c r="A14" s="183" t="s">
        <v>31</v>
      </c>
      <c r="B14" s="183" t="s">
        <v>32</v>
      </c>
      <c r="C14" s="183" t="s">
        <v>19</v>
      </c>
      <c r="D14" s="183">
        <v>2</v>
      </c>
      <c r="E14" s="191">
        <v>0</v>
      </c>
      <c r="F14" s="102">
        <v>0</v>
      </c>
      <c r="G14" s="102">
        <v>0</v>
      </c>
      <c r="H14" s="70">
        <v>3.2</v>
      </c>
      <c r="W14" s="183">
        <v>2.7072261111004303E-2</v>
      </c>
      <c r="X14" s="183">
        <v>0.99326974021417935</v>
      </c>
      <c r="Y14" s="183">
        <v>0.42271430694594797</v>
      </c>
      <c r="Z14" s="183">
        <v>5.0595078365627634E-2</v>
      </c>
      <c r="AC14" s="183">
        <v>2.7072261111004303E-2</v>
      </c>
      <c r="AD14" s="183">
        <v>0.99326974021417935</v>
      </c>
      <c r="AE14" s="183">
        <v>0.42271430694594797</v>
      </c>
      <c r="AF14" s="183">
        <v>5.0595078365627634E-2</v>
      </c>
      <c r="AI14" s="217">
        <v>1</v>
      </c>
      <c r="AJ14" s="133">
        <v>0</v>
      </c>
      <c r="AK14" s="133">
        <v>1</v>
      </c>
      <c r="AL14" s="188">
        <v>0.14862101</v>
      </c>
      <c r="AM14" s="188">
        <v>4.4471129999999998E-2</v>
      </c>
    </row>
    <row r="15" spans="1:39" ht="18.95" customHeight="1" x14ac:dyDescent="0.25">
      <c r="A15" s="183" t="s">
        <v>31</v>
      </c>
      <c r="B15" s="183" t="s">
        <v>32</v>
      </c>
      <c r="C15" s="183" t="s">
        <v>20</v>
      </c>
      <c r="D15" s="183">
        <v>2</v>
      </c>
      <c r="E15" s="191">
        <v>0</v>
      </c>
      <c r="F15" s="102">
        <v>0</v>
      </c>
      <c r="G15" s="102">
        <v>0</v>
      </c>
      <c r="H15" s="70">
        <v>3.2</v>
      </c>
      <c r="W15" s="183">
        <v>2.7072261111004303E-2</v>
      </c>
      <c r="X15" s="183">
        <v>0.99326974021417935</v>
      </c>
      <c r="Y15" s="183">
        <v>0.42271430694594797</v>
      </c>
      <c r="Z15" s="183">
        <v>5.0595078365627634E-2</v>
      </c>
      <c r="AC15" s="183">
        <v>2.7072261111004303E-2</v>
      </c>
      <c r="AD15" s="183">
        <v>0.99326974021417935</v>
      </c>
      <c r="AE15" s="183">
        <v>0.42271430694594797</v>
      </c>
      <c r="AF15" s="183">
        <v>5.0595078365627634E-2</v>
      </c>
      <c r="AI15" s="217">
        <v>1</v>
      </c>
      <c r="AJ15" s="133">
        <v>0</v>
      </c>
      <c r="AK15" s="133">
        <v>1</v>
      </c>
      <c r="AL15" s="188">
        <v>0.14862101</v>
      </c>
      <c r="AM15" s="188">
        <v>4.4471129999999998E-2</v>
      </c>
    </row>
    <row r="16" spans="1:39" x14ac:dyDescent="0.25">
      <c r="A16" s="183" t="s">
        <v>31</v>
      </c>
      <c r="B16" s="183" t="s">
        <v>32</v>
      </c>
      <c r="C16" s="183" t="s">
        <v>21</v>
      </c>
      <c r="D16" s="183">
        <v>2</v>
      </c>
      <c r="E16" s="191">
        <v>0</v>
      </c>
      <c r="F16" s="102">
        <v>0</v>
      </c>
      <c r="G16" s="102">
        <v>0</v>
      </c>
      <c r="H16" s="70">
        <v>4.5</v>
      </c>
      <c r="W16" s="183">
        <v>2.7072261111004303E-2</v>
      </c>
      <c r="X16" s="183">
        <v>0.99326974021417935</v>
      </c>
      <c r="Y16" s="183">
        <v>0.42271430694594797</v>
      </c>
      <c r="Z16" s="183">
        <v>5.0595078365627634E-2</v>
      </c>
      <c r="AC16" s="183">
        <v>2.7072261111004303E-2</v>
      </c>
      <c r="AD16" s="183">
        <v>0.99326974021417935</v>
      </c>
      <c r="AE16" s="183">
        <v>0.42271430694594797</v>
      </c>
      <c r="AF16" s="183">
        <v>5.0595078365627634E-2</v>
      </c>
      <c r="AI16" s="217">
        <v>1</v>
      </c>
      <c r="AJ16" s="133">
        <v>0</v>
      </c>
      <c r="AK16" s="133">
        <v>1</v>
      </c>
      <c r="AL16" s="188">
        <v>0.14862101</v>
      </c>
      <c r="AM16" s="188">
        <v>4.4471129999999998E-2</v>
      </c>
    </row>
    <row r="17" spans="1:39" x14ac:dyDescent="0.25">
      <c r="A17" s="183" t="s">
        <v>31</v>
      </c>
      <c r="B17" s="183" t="s">
        <v>32</v>
      </c>
      <c r="C17" s="183" t="s">
        <v>22</v>
      </c>
      <c r="D17" s="183">
        <v>2</v>
      </c>
      <c r="E17" s="191">
        <v>0</v>
      </c>
      <c r="F17" s="102">
        <v>0</v>
      </c>
      <c r="G17" s="102">
        <v>0</v>
      </c>
      <c r="H17" s="70">
        <v>4.5</v>
      </c>
      <c r="O17" s="183" t="s">
        <v>19</v>
      </c>
      <c r="P17" s="183">
        <v>0</v>
      </c>
      <c r="Q17" s="183">
        <v>1</v>
      </c>
      <c r="R17" s="188">
        <v>0.42240891000000003</v>
      </c>
      <c r="S17" s="188">
        <v>4.8960289999999997E-2</v>
      </c>
      <c r="W17" s="183">
        <v>2.9313504447006252E-2</v>
      </c>
      <c r="X17" s="183">
        <v>0.98886830769118483</v>
      </c>
      <c r="Y17" s="183">
        <v>0.24676177603351304</v>
      </c>
      <c r="Z17" s="183">
        <v>2.4946823585895402E-2</v>
      </c>
      <c r="AC17" s="183">
        <v>2.9313504447006252E-2</v>
      </c>
      <c r="AD17" s="183">
        <v>0.98886830769118483</v>
      </c>
      <c r="AE17" s="183">
        <v>0.24676177603351304</v>
      </c>
      <c r="AF17" s="183">
        <v>2.4946823585895402E-2</v>
      </c>
      <c r="AI17" s="217">
        <v>1</v>
      </c>
      <c r="AJ17" s="133">
        <v>0</v>
      </c>
      <c r="AK17" s="133">
        <v>1</v>
      </c>
      <c r="AL17" s="188">
        <v>0.14862101</v>
      </c>
      <c r="AM17" s="188">
        <v>4.4471129999999998E-2</v>
      </c>
    </row>
    <row r="18" spans="1:39" x14ac:dyDescent="0.25">
      <c r="A18" s="183" t="s">
        <v>31</v>
      </c>
      <c r="B18" s="183" t="s">
        <v>32</v>
      </c>
      <c r="C18" s="183" t="s">
        <v>23</v>
      </c>
      <c r="D18" s="183">
        <v>2</v>
      </c>
      <c r="E18" s="191">
        <v>0</v>
      </c>
      <c r="F18" s="102">
        <v>0</v>
      </c>
      <c r="G18" s="102">
        <v>0</v>
      </c>
      <c r="H18" s="70">
        <v>4.5</v>
      </c>
      <c r="O18" s="183" t="s">
        <v>20</v>
      </c>
      <c r="P18" s="183">
        <v>0</v>
      </c>
      <c r="Q18" s="183">
        <v>1</v>
      </c>
      <c r="R18" s="188">
        <v>0.42240891000000003</v>
      </c>
      <c r="S18" s="188">
        <v>4.8960289999999997E-2</v>
      </c>
      <c r="W18" s="183">
        <v>2.9313504447006252E-2</v>
      </c>
      <c r="X18" s="183">
        <v>0.98886830769118483</v>
      </c>
      <c r="Y18" s="183">
        <v>0.24676177603351304</v>
      </c>
      <c r="Z18" s="183">
        <v>2.4946823585895402E-2</v>
      </c>
      <c r="AC18" s="183">
        <v>2.9313504447006252E-2</v>
      </c>
      <c r="AD18" s="183">
        <v>0.98886830769118483</v>
      </c>
      <c r="AE18" s="183">
        <v>0.24676177603351304</v>
      </c>
      <c r="AF18" s="183">
        <v>2.4946823585895402E-2</v>
      </c>
      <c r="AI18" s="217">
        <v>1</v>
      </c>
      <c r="AJ18" s="133">
        <v>0</v>
      </c>
      <c r="AK18" s="133">
        <v>1</v>
      </c>
      <c r="AL18" s="188">
        <v>0.14862101</v>
      </c>
      <c r="AM18" s="188">
        <v>4.4471129999999998E-2</v>
      </c>
    </row>
    <row r="19" spans="1:39" x14ac:dyDescent="0.25">
      <c r="A19" s="183" t="s">
        <v>31</v>
      </c>
      <c r="B19" s="183" t="s">
        <v>32</v>
      </c>
      <c r="C19" s="183" t="s">
        <v>24</v>
      </c>
      <c r="D19" s="183">
        <v>2</v>
      </c>
      <c r="E19" s="191">
        <v>0</v>
      </c>
      <c r="F19" s="102">
        <v>0</v>
      </c>
      <c r="G19" s="102">
        <v>0</v>
      </c>
      <c r="H19" s="70">
        <v>4.5</v>
      </c>
      <c r="O19" s="183" t="s">
        <v>21</v>
      </c>
      <c r="P19" s="183">
        <v>0</v>
      </c>
      <c r="Q19" s="183">
        <v>1</v>
      </c>
      <c r="R19" s="188">
        <v>0.42240891000000003</v>
      </c>
      <c r="S19" s="188">
        <v>4.8960289999999997E-2</v>
      </c>
      <c r="W19" s="183">
        <v>2.9313504447006252E-2</v>
      </c>
      <c r="X19" s="183">
        <v>0.98886830769118483</v>
      </c>
      <c r="Y19" s="183">
        <v>0.24676177603351304</v>
      </c>
      <c r="Z19" s="183">
        <v>2.4946823585895402E-2</v>
      </c>
      <c r="AC19" s="183">
        <v>2.9313504447006252E-2</v>
      </c>
      <c r="AD19" s="183">
        <v>0.98886830769118483</v>
      </c>
      <c r="AE19" s="183">
        <v>0.24676177603351304</v>
      </c>
      <c r="AF19" s="183">
        <v>2.4946823585895402E-2</v>
      </c>
      <c r="AI19" s="217">
        <v>1</v>
      </c>
      <c r="AJ19" s="133">
        <v>0</v>
      </c>
      <c r="AK19" s="133">
        <v>1</v>
      </c>
      <c r="AL19" s="188">
        <v>0.14862101</v>
      </c>
      <c r="AM19" s="188">
        <v>4.4471129999999998E-2</v>
      </c>
    </row>
    <row r="20" spans="1:39" x14ac:dyDescent="0.25">
      <c r="A20" s="183" t="s">
        <v>31</v>
      </c>
      <c r="B20" s="183" t="s">
        <v>32</v>
      </c>
      <c r="C20" s="183" t="s">
        <v>25</v>
      </c>
      <c r="D20" s="183">
        <v>2</v>
      </c>
      <c r="E20" s="191">
        <v>0</v>
      </c>
      <c r="F20" s="102">
        <v>0</v>
      </c>
      <c r="G20" s="102">
        <v>0</v>
      </c>
      <c r="H20" s="70">
        <v>4.5</v>
      </c>
      <c r="O20" s="183" t="s">
        <v>22</v>
      </c>
      <c r="P20" s="183">
        <v>0</v>
      </c>
      <c r="Q20" s="183">
        <v>1</v>
      </c>
      <c r="R20" s="188">
        <v>0.2888249</v>
      </c>
      <c r="S20" s="188">
        <v>1.9796190000000002E-2</v>
      </c>
      <c r="W20" s="183">
        <v>2.9313504447006252E-2</v>
      </c>
      <c r="X20" s="183">
        <v>0.98886830769118483</v>
      </c>
      <c r="Y20" s="183">
        <v>0.24676177603351304</v>
      </c>
      <c r="Z20" s="183">
        <v>2.4946823585895402E-2</v>
      </c>
      <c r="AC20" s="183">
        <v>2.9313504447006252E-2</v>
      </c>
      <c r="AD20" s="183">
        <v>0.98886830769118483</v>
      </c>
      <c r="AE20" s="183">
        <v>0.24676177603351304</v>
      </c>
      <c r="AF20" s="183">
        <v>2.4946823585895402E-2</v>
      </c>
      <c r="AI20" s="217">
        <v>1</v>
      </c>
      <c r="AJ20" s="133">
        <v>0</v>
      </c>
      <c r="AK20" s="133">
        <v>1</v>
      </c>
      <c r="AL20" s="188">
        <v>0.14862101</v>
      </c>
      <c r="AM20" s="188">
        <v>4.4471129999999998E-2</v>
      </c>
    </row>
    <row r="21" spans="1:39" x14ac:dyDescent="0.25">
      <c r="A21" s="183" t="s">
        <v>31</v>
      </c>
      <c r="B21" s="183" t="s">
        <v>32</v>
      </c>
      <c r="C21" s="183" t="s">
        <v>26</v>
      </c>
      <c r="D21" s="183">
        <v>2</v>
      </c>
      <c r="E21" s="191">
        <v>0</v>
      </c>
      <c r="F21" s="102">
        <v>0</v>
      </c>
      <c r="G21" s="102">
        <v>0</v>
      </c>
      <c r="H21" s="70">
        <v>4.5</v>
      </c>
      <c r="K21" s="188"/>
      <c r="L21" s="188"/>
      <c r="O21" s="183" t="s">
        <v>23</v>
      </c>
      <c r="P21" s="183">
        <v>0</v>
      </c>
      <c r="Q21" s="183">
        <v>1</v>
      </c>
      <c r="R21" s="188">
        <v>0.2888249</v>
      </c>
      <c r="S21" s="188">
        <v>1.9796190000000002E-2</v>
      </c>
      <c r="W21" s="183">
        <v>2.9313504447006252E-2</v>
      </c>
      <c r="X21" s="183">
        <v>0.98886830769118483</v>
      </c>
      <c r="Y21" s="183">
        <v>0.24676177603351304</v>
      </c>
      <c r="Z21" s="183">
        <v>2.4946823585895402E-2</v>
      </c>
      <c r="AC21" s="183">
        <v>2.9313504447006252E-2</v>
      </c>
      <c r="AD21" s="183">
        <v>0.98886830769118483</v>
      </c>
      <c r="AE21" s="183">
        <v>0.24676177603351304</v>
      </c>
      <c r="AF21" s="183">
        <v>2.4946823585895402E-2</v>
      </c>
      <c r="AI21" s="217">
        <v>1</v>
      </c>
      <c r="AJ21" s="133">
        <v>0</v>
      </c>
      <c r="AK21" s="133">
        <v>1</v>
      </c>
      <c r="AL21" s="188">
        <v>0.14862101</v>
      </c>
      <c r="AM21" s="188">
        <v>4.4471129999999998E-2</v>
      </c>
    </row>
    <row r="22" spans="1:39" x14ac:dyDescent="0.25">
      <c r="A22" s="183" t="s">
        <v>31</v>
      </c>
      <c r="B22" s="183" t="s">
        <v>32</v>
      </c>
      <c r="C22" s="183" t="s">
        <v>27</v>
      </c>
      <c r="D22" s="183">
        <v>2</v>
      </c>
      <c r="E22" s="191">
        <v>0</v>
      </c>
      <c r="F22" s="102">
        <v>0</v>
      </c>
      <c r="G22" s="102">
        <v>0</v>
      </c>
      <c r="H22" s="70">
        <v>3.2</v>
      </c>
      <c r="K22" s="188"/>
      <c r="L22" s="188"/>
      <c r="O22" s="183" t="s">
        <v>24</v>
      </c>
      <c r="P22" s="183">
        <v>0</v>
      </c>
      <c r="Q22" s="183">
        <v>1</v>
      </c>
      <c r="R22" s="188">
        <v>0.2888249</v>
      </c>
      <c r="S22" s="188">
        <v>1.9796190000000002E-2</v>
      </c>
      <c r="W22" s="183">
        <v>2.7072261111004303E-2</v>
      </c>
      <c r="X22" s="183">
        <v>0.99326974021417935</v>
      </c>
      <c r="Y22" s="183">
        <v>0.42271430694594797</v>
      </c>
      <c r="Z22" s="183">
        <v>5.0595078365627634E-2</v>
      </c>
      <c r="AC22" s="183">
        <v>2.7072261111004303E-2</v>
      </c>
      <c r="AD22" s="183">
        <v>0.99326974021417935</v>
      </c>
      <c r="AE22" s="183">
        <v>0.42271430694594797</v>
      </c>
      <c r="AF22" s="183">
        <v>5.0595078365627634E-2</v>
      </c>
      <c r="AI22" s="217">
        <v>1</v>
      </c>
      <c r="AJ22" s="133">
        <v>0</v>
      </c>
      <c r="AK22" s="133">
        <v>1</v>
      </c>
      <c r="AL22" s="188">
        <v>0.14862101</v>
      </c>
      <c r="AM22" s="188">
        <v>4.4471129999999998E-2</v>
      </c>
    </row>
    <row r="23" spans="1:39" x14ac:dyDescent="0.25">
      <c r="A23" s="183" t="s">
        <v>31</v>
      </c>
      <c r="B23" s="183" t="s">
        <v>32</v>
      </c>
      <c r="C23" s="183" t="s">
        <v>28</v>
      </c>
      <c r="D23" s="183">
        <v>2</v>
      </c>
      <c r="E23" s="191">
        <v>0</v>
      </c>
      <c r="F23" s="102">
        <v>0</v>
      </c>
      <c r="G23" s="102">
        <v>0</v>
      </c>
      <c r="H23" s="70">
        <v>3.2</v>
      </c>
      <c r="K23" s="188"/>
      <c r="L23" s="188"/>
      <c r="O23" s="183" t="s">
        <v>25</v>
      </c>
      <c r="P23" s="183">
        <v>0</v>
      </c>
      <c r="Q23" s="183">
        <v>1</v>
      </c>
      <c r="R23" s="188">
        <v>0.2888249</v>
      </c>
      <c r="S23" s="188">
        <v>1.9796190000000002E-2</v>
      </c>
      <c r="W23" s="183">
        <v>2.7072261111004303E-2</v>
      </c>
      <c r="X23" s="183">
        <v>0.99326974021417935</v>
      </c>
      <c r="Y23" s="183">
        <v>0.42271430694594797</v>
      </c>
      <c r="Z23" s="183">
        <v>5.0595078365627634E-2</v>
      </c>
      <c r="AC23" s="183">
        <v>2.7072261111004303E-2</v>
      </c>
      <c r="AD23" s="183">
        <v>0.99326974021417935</v>
      </c>
      <c r="AE23" s="183">
        <v>0.42271430694594797</v>
      </c>
      <c r="AF23" s="183">
        <v>5.0595078365627634E-2</v>
      </c>
      <c r="AI23" s="217">
        <v>1</v>
      </c>
      <c r="AJ23" s="133">
        <v>0</v>
      </c>
      <c r="AK23" s="133">
        <v>1</v>
      </c>
      <c r="AL23" s="188">
        <v>0.14862101</v>
      </c>
      <c r="AM23" s="188">
        <v>4.4471129999999998E-2</v>
      </c>
    </row>
    <row r="24" spans="1:39" x14ac:dyDescent="0.25">
      <c r="A24" s="183" t="s">
        <v>31</v>
      </c>
      <c r="B24" s="183" t="s">
        <v>32</v>
      </c>
      <c r="C24" s="183" t="s">
        <v>29</v>
      </c>
      <c r="D24" s="183">
        <v>2</v>
      </c>
      <c r="E24" s="191">
        <v>0</v>
      </c>
      <c r="F24" s="102">
        <v>0</v>
      </c>
      <c r="G24" s="102">
        <v>0</v>
      </c>
      <c r="H24" s="70">
        <v>3.2</v>
      </c>
      <c r="O24" s="183" t="s">
        <v>26</v>
      </c>
      <c r="P24" s="183">
        <v>0</v>
      </c>
      <c r="Q24" s="183">
        <v>1</v>
      </c>
      <c r="R24" s="188">
        <v>0.2888249</v>
      </c>
      <c r="S24" s="188">
        <v>1.9796190000000002E-2</v>
      </c>
      <c r="W24" s="183">
        <v>2.7072261111004303E-2</v>
      </c>
      <c r="X24" s="183">
        <v>0.99326974021417935</v>
      </c>
      <c r="Y24" s="183">
        <v>0.42271430694594797</v>
      </c>
      <c r="Z24" s="183">
        <v>5.0595078365627634E-2</v>
      </c>
      <c r="AC24" s="183">
        <v>2.7072261111004303E-2</v>
      </c>
      <c r="AD24" s="183">
        <v>0.99326974021417935</v>
      </c>
      <c r="AE24" s="183">
        <v>0.42271430694594797</v>
      </c>
      <c r="AF24" s="183">
        <v>5.0595078365627634E-2</v>
      </c>
      <c r="AI24" s="217">
        <v>1</v>
      </c>
      <c r="AJ24" s="133">
        <v>0</v>
      </c>
      <c r="AK24" s="133">
        <v>1</v>
      </c>
      <c r="AL24" s="188">
        <v>0.14862101</v>
      </c>
      <c r="AM24" s="188">
        <v>4.4471129999999998E-2</v>
      </c>
    </row>
    <row r="25" spans="1:39" x14ac:dyDescent="0.25">
      <c r="A25" s="183" t="s">
        <v>31</v>
      </c>
      <c r="B25" s="183" t="s">
        <v>32</v>
      </c>
      <c r="C25" s="183" t="s">
        <v>30</v>
      </c>
      <c r="D25" s="183">
        <v>2</v>
      </c>
      <c r="E25" s="191">
        <v>0</v>
      </c>
      <c r="F25" s="102">
        <v>0</v>
      </c>
      <c r="G25" s="102">
        <v>0</v>
      </c>
      <c r="H25" s="70">
        <v>3.2</v>
      </c>
      <c r="O25" s="183" t="s">
        <v>27</v>
      </c>
      <c r="P25" s="183">
        <v>0</v>
      </c>
      <c r="Q25" s="183">
        <v>1</v>
      </c>
      <c r="R25" s="188">
        <v>0.42240891000000003</v>
      </c>
      <c r="S25" s="188">
        <v>4.8960289999999997E-2</v>
      </c>
      <c r="W25" s="183">
        <v>2.7072261111004303E-2</v>
      </c>
      <c r="X25" s="183">
        <v>0.99326974021417935</v>
      </c>
      <c r="Y25" s="183">
        <v>0.42271430694594797</v>
      </c>
      <c r="Z25" s="183">
        <v>5.0595078365627634E-2</v>
      </c>
      <c r="AC25" s="183">
        <v>2.7072261111004303E-2</v>
      </c>
      <c r="AD25" s="183">
        <v>0.99326974021417935</v>
      </c>
      <c r="AE25" s="183">
        <v>0.42271430694594797</v>
      </c>
      <c r="AF25" s="183">
        <v>5.0595078365627634E-2</v>
      </c>
      <c r="AI25" s="217">
        <v>1</v>
      </c>
      <c r="AJ25" s="133">
        <v>0</v>
      </c>
      <c r="AK25" s="133">
        <v>1</v>
      </c>
      <c r="AL25" s="188">
        <v>0.14862101</v>
      </c>
      <c r="AM25" s="188">
        <v>4.4471129999999998E-2</v>
      </c>
    </row>
    <row r="26" spans="1:39" x14ac:dyDescent="0.25">
      <c r="A26" s="183" t="s">
        <v>7</v>
      </c>
      <c r="B26" s="183" t="s">
        <v>33</v>
      </c>
      <c r="C26" s="183" t="s">
        <v>19</v>
      </c>
      <c r="D26" s="183">
        <v>2</v>
      </c>
      <c r="E26" s="191">
        <v>0</v>
      </c>
      <c r="F26" s="102">
        <v>0</v>
      </c>
      <c r="G26" s="102">
        <v>0</v>
      </c>
      <c r="H26" s="70">
        <v>3.2</v>
      </c>
      <c r="O26" s="183" t="s">
        <v>28</v>
      </c>
      <c r="P26" s="183">
        <v>0</v>
      </c>
      <c r="Q26" s="183">
        <v>1</v>
      </c>
      <c r="R26" s="188">
        <v>0.42240891000000003</v>
      </c>
      <c r="S26" s="188">
        <v>4.8960289999999997E-2</v>
      </c>
      <c r="W26" s="183">
        <v>2.7072261111004303E-2</v>
      </c>
      <c r="X26" s="183">
        <v>0.99326974021417935</v>
      </c>
      <c r="Y26" s="183">
        <v>0.42271430694594797</v>
      </c>
      <c r="Z26" s="183">
        <v>5.0595078365627634E-2</v>
      </c>
      <c r="AC26" s="183">
        <v>2.7072261111004303E-2</v>
      </c>
      <c r="AD26" s="183">
        <v>0.99326974021417935</v>
      </c>
      <c r="AE26" s="183">
        <v>0.42271430694594797</v>
      </c>
      <c r="AF26" s="183">
        <v>5.0595078365627634E-2</v>
      </c>
      <c r="AI26" s="217">
        <v>1</v>
      </c>
      <c r="AJ26" s="133">
        <v>0</v>
      </c>
      <c r="AK26" s="133">
        <v>1</v>
      </c>
      <c r="AL26" s="188">
        <v>0.14862101</v>
      </c>
      <c r="AM26" s="188">
        <v>4.4471129999999998E-2</v>
      </c>
    </row>
    <row r="27" spans="1:39" x14ac:dyDescent="0.25">
      <c r="A27" s="183" t="s">
        <v>7</v>
      </c>
      <c r="B27" s="183" t="s">
        <v>33</v>
      </c>
      <c r="C27" s="183" t="s">
        <v>20</v>
      </c>
      <c r="D27" s="183">
        <v>2</v>
      </c>
      <c r="E27" s="191">
        <v>0</v>
      </c>
      <c r="F27" s="102">
        <v>0</v>
      </c>
      <c r="G27" s="102">
        <v>0</v>
      </c>
      <c r="H27" s="70">
        <v>3.2</v>
      </c>
      <c r="O27" s="183" t="s">
        <v>29</v>
      </c>
      <c r="P27" s="183">
        <v>0</v>
      </c>
      <c r="Q27" s="183">
        <v>1</v>
      </c>
      <c r="R27" s="188">
        <v>0.42240891000000003</v>
      </c>
      <c r="S27" s="188">
        <v>4.8960289999999997E-2</v>
      </c>
      <c r="W27" s="183">
        <v>2.7072261111004303E-2</v>
      </c>
      <c r="X27" s="183">
        <v>0.99326974021417935</v>
      </c>
      <c r="Y27" s="183">
        <v>0.42271430694594797</v>
      </c>
      <c r="Z27" s="183">
        <v>5.0595078365627634E-2</v>
      </c>
      <c r="AC27" s="183">
        <v>2.7072261111004303E-2</v>
      </c>
      <c r="AD27" s="183">
        <v>0.99326974021417935</v>
      </c>
      <c r="AE27" s="183">
        <v>0.42271430694594797</v>
      </c>
      <c r="AF27" s="183">
        <v>5.0595078365627634E-2</v>
      </c>
      <c r="AI27" s="217">
        <v>1</v>
      </c>
      <c r="AJ27" s="133">
        <v>0</v>
      </c>
      <c r="AK27" s="133">
        <v>1</v>
      </c>
      <c r="AL27" s="188">
        <v>0.14862101</v>
      </c>
      <c r="AM27" s="188">
        <v>4.4471129999999998E-2</v>
      </c>
    </row>
    <row r="28" spans="1:39" x14ac:dyDescent="0.25">
      <c r="A28" s="183" t="s">
        <v>7</v>
      </c>
      <c r="B28" s="183" t="s">
        <v>33</v>
      </c>
      <c r="C28" s="183" t="s">
        <v>21</v>
      </c>
      <c r="D28" s="183">
        <v>2</v>
      </c>
      <c r="E28" s="191">
        <v>0</v>
      </c>
      <c r="F28" s="102">
        <v>0</v>
      </c>
      <c r="G28" s="102">
        <v>0</v>
      </c>
      <c r="H28" s="70">
        <v>4.5</v>
      </c>
      <c r="O28" s="183" t="s">
        <v>30</v>
      </c>
      <c r="P28" s="183">
        <v>0</v>
      </c>
      <c r="Q28" s="183">
        <v>1</v>
      </c>
      <c r="R28" s="188">
        <v>0.42240891000000003</v>
      </c>
      <c r="S28" s="188">
        <v>4.8960289999999997E-2</v>
      </c>
      <c r="W28" s="183">
        <v>2.7072261111004303E-2</v>
      </c>
      <c r="X28" s="183">
        <v>0.99326974021417935</v>
      </c>
      <c r="Y28" s="183">
        <v>0.42271430694594797</v>
      </c>
      <c r="Z28" s="183">
        <v>5.0595078365627634E-2</v>
      </c>
      <c r="AC28" s="183">
        <v>2.7072261111004303E-2</v>
      </c>
      <c r="AD28" s="183">
        <v>0.99326974021417935</v>
      </c>
      <c r="AE28" s="183">
        <v>0.42271430694594797</v>
      </c>
      <c r="AF28" s="183">
        <v>5.0595078365627634E-2</v>
      </c>
      <c r="AI28" s="217">
        <v>1</v>
      </c>
      <c r="AJ28" s="133">
        <v>0</v>
      </c>
      <c r="AK28" s="133">
        <v>1</v>
      </c>
      <c r="AL28" s="188">
        <v>0.14862101</v>
      </c>
      <c r="AM28" s="188">
        <v>4.4471129999999998E-2</v>
      </c>
    </row>
    <row r="29" spans="1:39" x14ac:dyDescent="0.25">
      <c r="A29" s="183" t="s">
        <v>7</v>
      </c>
      <c r="B29" s="183" t="s">
        <v>33</v>
      </c>
      <c r="C29" s="183" t="s">
        <v>22</v>
      </c>
      <c r="D29" s="183">
        <v>2</v>
      </c>
      <c r="E29" s="191">
        <v>0</v>
      </c>
      <c r="F29" s="102">
        <v>0</v>
      </c>
      <c r="G29" s="102">
        <v>0</v>
      </c>
      <c r="H29" s="70">
        <v>4.5</v>
      </c>
      <c r="W29" s="183">
        <v>2.9313504447006252E-2</v>
      </c>
      <c r="X29" s="183">
        <v>0.98886830769118483</v>
      </c>
      <c r="Y29" s="183">
        <v>0.24676177603351304</v>
      </c>
      <c r="Z29" s="183">
        <v>2.4946823585895402E-2</v>
      </c>
      <c r="AC29" s="183">
        <v>2.9313504447006252E-2</v>
      </c>
      <c r="AD29" s="183">
        <v>0.98886830769118483</v>
      </c>
      <c r="AE29" s="183">
        <v>0.24676177603351304</v>
      </c>
      <c r="AF29" s="183">
        <v>2.4946823585895402E-2</v>
      </c>
      <c r="AI29" s="217">
        <v>1</v>
      </c>
      <c r="AJ29" s="133">
        <v>0</v>
      </c>
      <c r="AK29" s="133">
        <v>1</v>
      </c>
      <c r="AL29" s="188">
        <v>0.14862101</v>
      </c>
      <c r="AM29" s="188">
        <v>4.4471129999999998E-2</v>
      </c>
    </row>
    <row r="30" spans="1:39" x14ac:dyDescent="0.25">
      <c r="A30" s="183" t="s">
        <v>7</v>
      </c>
      <c r="B30" s="183" t="s">
        <v>33</v>
      </c>
      <c r="C30" s="183" t="s">
        <v>23</v>
      </c>
      <c r="D30" s="183">
        <v>2</v>
      </c>
      <c r="E30" s="191">
        <v>0</v>
      </c>
      <c r="F30" s="102">
        <v>0</v>
      </c>
      <c r="G30" s="102">
        <v>0</v>
      </c>
      <c r="H30" s="70">
        <v>4.5</v>
      </c>
      <c r="W30" s="183">
        <v>2.9313504447006252E-2</v>
      </c>
      <c r="X30" s="183">
        <v>0.98886830769118483</v>
      </c>
      <c r="Y30" s="183">
        <v>0.24676177603351304</v>
      </c>
      <c r="Z30" s="183">
        <v>2.4946823585895402E-2</v>
      </c>
      <c r="AC30" s="183">
        <v>2.9313504447006252E-2</v>
      </c>
      <c r="AD30" s="183">
        <v>0.98886830769118483</v>
      </c>
      <c r="AE30" s="183">
        <v>0.24676177603351304</v>
      </c>
      <c r="AF30" s="183">
        <v>2.4946823585895402E-2</v>
      </c>
      <c r="AI30" s="217">
        <v>1</v>
      </c>
      <c r="AJ30" s="133">
        <v>0</v>
      </c>
      <c r="AK30" s="133">
        <v>1</v>
      </c>
      <c r="AL30" s="188">
        <v>0.14862101</v>
      </c>
      <c r="AM30" s="188">
        <v>4.4471129999999998E-2</v>
      </c>
    </row>
    <row r="31" spans="1:39" x14ac:dyDescent="0.25">
      <c r="A31" s="183" t="s">
        <v>7</v>
      </c>
      <c r="B31" s="183" t="s">
        <v>33</v>
      </c>
      <c r="C31" s="183" t="s">
        <v>24</v>
      </c>
      <c r="D31" s="183">
        <v>2</v>
      </c>
      <c r="E31" s="191">
        <v>0</v>
      </c>
      <c r="F31" s="102">
        <v>0</v>
      </c>
      <c r="G31" s="102">
        <v>0</v>
      </c>
      <c r="H31" s="70">
        <v>4.5</v>
      </c>
      <c r="W31" s="183">
        <v>2.9313504447006252E-2</v>
      </c>
      <c r="X31" s="183">
        <v>0.98886830769118483</v>
      </c>
      <c r="Y31" s="183">
        <v>0.24676177603351304</v>
      </c>
      <c r="Z31" s="183">
        <v>2.4946823585895402E-2</v>
      </c>
      <c r="AC31" s="183">
        <v>2.9313504447006252E-2</v>
      </c>
      <c r="AD31" s="183">
        <v>0.98886830769118483</v>
      </c>
      <c r="AE31" s="183">
        <v>0.24676177603351304</v>
      </c>
      <c r="AF31" s="183">
        <v>2.4946823585895402E-2</v>
      </c>
      <c r="AI31" s="217">
        <v>1</v>
      </c>
      <c r="AJ31" s="133">
        <v>0</v>
      </c>
      <c r="AK31" s="133">
        <v>1</v>
      </c>
      <c r="AL31" s="188">
        <v>0.14862101</v>
      </c>
      <c r="AM31" s="188">
        <v>4.4471129999999998E-2</v>
      </c>
    </row>
    <row r="32" spans="1:39" x14ac:dyDescent="0.25">
      <c r="A32" s="183" t="s">
        <v>7</v>
      </c>
      <c r="B32" s="183" t="s">
        <v>33</v>
      </c>
      <c r="C32" s="183" t="s">
        <v>25</v>
      </c>
      <c r="D32" s="183">
        <v>2</v>
      </c>
      <c r="E32" s="191">
        <v>0</v>
      </c>
      <c r="F32" s="102">
        <v>0</v>
      </c>
      <c r="G32" s="102">
        <v>0</v>
      </c>
      <c r="H32" s="70">
        <v>4.5</v>
      </c>
      <c r="W32" s="183">
        <v>2.9313504447006252E-2</v>
      </c>
      <c r="X32" s="183">
        <v>0.98886830769118483</v>
      </c>
      <c r="Y32" s="183">
        <v>0.24676177603351304</v>
      </c>
      <c r="Z32" s="183">
        <v>2.4946823585895402E-2</v>
      </c>
      <c r="AC32" s="183">
        <v>2.9313504447006252E-2</v>
      </c>
      <c r="AD32" s="183">
        <v>0.98886830769118483</v>
      </c>
      <c r="AE32" s="183">
        <v>0.24676177603351304</v>
      </c>
      <c r="AF32" s="183">
        <v>2.4946823585895402E-2</v>
      </c>
      <c r="AI32" s="217">
        <v>1</v>
      </c>
      <c r="AJ32" s="133">
        <v>0</v>
      </c>
      <c r="AK32" s="133">
        <v>1</v>
      </c>
      <c r="AL32" s="188">
        <v>0.14862101</v>
      </c>
      <c r="AM32" s="188">
        <v>4.4471129999999998E-2</v>
      </c>
    </row>
    <row r="33" spans="1:39" x14ac:dyDescent="0.25">
      <c r="A33" s="183" t="s">
        <v>7</v>
      </c>
      <c r="B33" s="183" t="s">
        <v>33</v>
      </c>
      <c r="C33" s="183" t="s">
        <v>26</v>
      </c>
      <c r="D33" s="183">
        <v>2</v>
      </c>
      <c r="E33" s="191">
        <v>0</v>
      </c>
      <c r="F33" s="102">
        <v>0</v>
      </c>
      <c r="G33" s="102">
        <v>0</v>
      </c>
      <c r="H33" s="70">
        <v>4.5</v>
      </c>
      <c r="W33" s="183">
        <v>2.9313504447006252E-2</v>
      </c>
      <c r="X33" s="183">
        <v>0.98886830769118483</v>
      </c>
      <c r="Y33" s="183">
        <v>0.24676177603351304</v>
      </c>
      <c r="Z33" s="183">
        <v>2.4946823585895402E-2</v>
      </c>
      <c r="AC33" s="183">
        <v>2.9313504447006252E-2</v>
      </c>
      <c r="AD33" s="183">
        <v>0.98886830769118483</v>
      </c>
      <c r="AE33" s="183">
        <v>0.24676177603351304</v>
      </c>
      <c r="AF33" s="183">
        <v>2.4946823585895402E-2</v>
      </c>
      <c r="AI33" s="217">
        <v>1</v>
      </c>
      <c r="AJ33" s="133">
        <v>0</v>
      </c>
      <c r="AK33" s="133">
        <v>1</v>
      </c>
      <c r="AL33" s="188">
        <v>0.14862101</v>
      </c>
      <c r="AM33" s="188">
        <v>4.4471129999999998E-2</v>
      </c>
    </row>
    <row r="34" spans="1:39" x14ac:dyDescent="0.25">
      <c r="A34" s="183" t="s">
        <v>7</v>
      </c>
      <c r="B34" s="183" t="s">
        <v>33</v>
      </c>
      <c r="C34" s="183" t="s">
        <v>27</v>
      </c>
      <c r="D34" s="183">
        <v>2</v>
      </c>
      <c r="E34" s="191">
        <v>0</v>
      </c>
      <c r="F34" s="102">
        <v>0</v>
      </c>
      <c r="G34" s="102">
        <v>0</v>
      </c>
      <c r="H34" s="70">
        <v>3.2</v>
      </c>
      <c r="W34" s="183">
        <v>2.7072261111004303E-2</v>
      </c>
      <c r="X34" s="183">
        <v>0.99326974021417935</v>
      </c>
      <c r="Y34" s="183">
        <v>0.42271430694594797</v>
      </c>
      <c r="Z34" s="183">
        <v>5.0595078365627634E-2</v>
      </c>
      <c r="AC34" s="183">
        <v>2.7072261111004303E-2</v>
      </c>
      <c r="AD34" s="183">
        <v>0.99326974021417935</v>
      </c>
      <c r="AE34" s="183">
        <v>0.42271430694594797</v>
      </c>
      <c r="AF34" s="183">
        <v>5.0595078365627634E-2</v>
      </c>
      <c r="AI34" s="217">
        <v>1</v>
      </c>
      <c r="AJ34" s="133">
        <v>0</v>
      </c>
      <c r="AK34" s="133">
        <v>1</v>
      </c>
      <c r="AL34" s="188">
        <v>0.14862101</v>
      </c>
      <c r="AM34" s="188">
        <v>4.4471129999999998E-2</v>
      </c>
    </row>
    <row r="35" spans="1:39" x14ac:dyDescent="0.25">
      <c r="A35" s="183" t="s">
        <v>7</v>
      </c>
      <c r="B35" s="183" t="s">
        <v>33</v>
      </c>
      <c r="C35" s="183" t="s">
        <v>28</v>
      </c>
      <c r="D35" s="183">
        <v>2</v>
      </c>
      <c r="E35" s="191">
        <v>0</v>
      </c>
      <c r="F35" s="102">
        <v>0</v>
      </c>
      <c r="G35" s="102">
        <v>0</v>
      </c>
      <c r="H35" s="70">
        <v>3.2</v>
      </c>
      <c r="W35" s="183">
        <v>2.7072261111004303E-2</v>
      </c>
      <c r="X35" s="183">
        <v>0.99326974021417935</v>
      </c>
      <c r="Y35" s="183">
        <v>0.42271430694594797</v>
      </c>
      <c r="Z35" s="183">
        <v>5.0595078365627634E-2</v>
      </c>
      <c r="AC35" s="183">
        <v>2.7072261111004303E-2</v>
      </c>
      <c r="AD35" s="183">
        <v>0.99326974021417935</v>
      </c>
      <c r="AE35" s="183">
        <v>0.42271430694594797</v>
      </c>
      <c r="AF35" s="183">
        <v>5.0595078365627634E-2</v>
      </c>
      <c r="AI35" s="217">
        <v>1</v>
      </c>
      <c r="AJ35" s="133">
        <v>0</v>
      </c>
      <c r="AK35" s="133">
        <v>1</v>
      </c>
      <c r="AL35" s="188">
        <v>0.14862101</v>
      </c>
      <c r="AM35" s="188">
        <v>4.4471129999999998E-2</v>
      </c>
    </row>
    <row r="36" spans="1:39" x14ac:dyDescent="0.25">
      <c r="A36" s="183" t="s">
        <v>7</v>
      </c>
      <c r="B36" s="183" t="s">
        <v>33</v>
      </c>
      <c r="C36" s="183" t="s">
        <v>29</v>
      </c>
      <c r="D36" s="183">
        <v>2</v>
      </c>
      <c r="E36" s="191">
        <v>0</v>
      </c>
      <c r="F36" s="102">
        <v>0</v>
      </c>
      <c r="G36" s="102">
        <v>0</v>
      </c>
      <c r="H36" s="70">
        <v>3.2</v>
      </c>
      <c r="W36" s="183">
        <v>2.7072261111004303E-2</v>
      </c>
      <c r="X36" s="183">
        <v>0.99326974021417935</v>
      </c>
      <c r="Y36" s="183">
        <v>0.42271430694594797</v>
      </c>
      <c r="Z36" s="183">
        <v>5.0595078365627634E-2</v>
      </c>
      <c r="AC36" s="183">
        <v>2.7072261111004303E-2</v>
      </c>
      <c r="AD36" s="183">
        <v>0.99326974021417935</v>
      </c>
      <c r="AE36" s="183">
        <v>0.42271430694594797</v>
      </c>
      <c r="AF36" s="183">
        <v>5.0595078365627634E-2</v>
      </c>
      <c r="AI36" s="217">
        <v>1</v>
      </c>
      <c r="AJ36" s="133">
        <v>0</v>
      </c>
      <c r="AK36" s="133">
        <v>1</v>
      </c>
      <c r="AL36" s="188">
        <v>0.14862101</v>
      </c>
      <c r="AM36" s="188">
        <v>4.4471129999999998E-2</v>
      </c>
    </row>
    <row r="37" spans="1:39" x14ac:dyDescent="0.25">
      <c r="A37" s="183" t="s">
        <v>7</v>
      </c>
      <c r="B37" s="183" t="s">
        <v>33</v>
      </c>
      <c r="C37" s="183" t="s">
        <v>30</v>
      </c>
      <c r="D37" s="183">
        <v>2</v>
      </c>
      <c r="E37" s="191">
        <v>0</v>
      </c>
      <c r="F37" s="102">
        <v>0</v>
      </c>
      <c r="G37" s="102">
        <v>0</v>
      </c>
      <c r="H37" s="70">
        <v>3.2</v>
      </c>
      <c r="W37" s="183">
        <v>2.7072261111004303E-2</v>
      </c>
      <c r="X37" s="183">
        <v>0.99326974021417935</v>
      </c>
      <c r="Y37" s="183">
        <v>0.42271430694594797</v>
      </c>
      <c r="Z37" s="183">
        <v>5.0595078365627634E-2</v>
      </c>
      <c r="AC37" s="183">
        <v>2.7072261111004303E-2</v>
      </c>
      <c r="AD37" s="183">
        <v>0.99326974021417935</v>
      </c>
      <c r="AE37" s="183">
        <v>0.42271430694594797</v>
      </c>
      <c r="AF37" s="183">
        <v>5.0595078365627634E-2</v>
      </c>
      <c r="AI37" s="217">
        <v>1</v>
      </c>
      <c r="AJ37" s="133">
        <v>0</v>
      </c>
      <c r="AK37" s="133">
        <v>1</v>
      </c>
      <c r="AL37" s="188">
        <v>0.14862101</v>
      </c>
      <c r="AM37" s="188">
        <v>4.4471129999999998E-2</v>
      </c>
    </row>
    <row r="38" spans="1:39" x14ac:dyDescent="0.25">
      <c r="A38" s="183" t="s">
        <v>33</v>
      </c>
      <c r="B38" s="183" t="s">
        <v>8</v>
      </c>
      <c r="C38" s="183" t="s">
        <v>19</v>
      </c>
      <c r="D38" s="183">
        <v>2</v>
      </c>
      <c r="E38" s="191">
        <v>0</v>
      </c>
      <c r="F38" s="102">
        <v>0</v>
      </c>
      <c r="G38" s="102">
        <v>0</v>
      </c>
      <c r="H38" s="70">
        <v>3.2</v>
      </c>
      <c r="W38" s="183">
        <v>2.7072261111004303E-2</v>
      </c>
      <c r="X38" s="183">
        <v>0.99326974021417935</v>
      </c>
      <c r="Y38" s="183">
        <v>0.42271430694594797</v>
      </c>
      <c r="Z38" s="183">
        <v>5.0595078365627634E-2</v>
      </c>
      <c r="AC38" s="183">
        <v>2.7072261111004303E-2</v>
      </c>
      <c r="AD38" s="183">
        <v>0.99326974021417935</v>
      </c>
      <c r="AE38" s="183">
        <v>0.42271430694594797</v>
      </c>
      <c r="AF38" s="183">
        <v>5.0595078365627634E-2</v>
      </c>
      <c r="AI38" s="217">
        <v>1</v>
      </c>
      <c r="AJ38" s="133">
        <v>0</v>
      </c>
      <c r="AK38" s="133">
        <v>1</v>
      </c>
      <c r="AL38" s="188">
        <v>0.14862101</v>
      </c>
      <c r="AM38" s="188">
        <v>4.4471129999999998E-2</v>
      </c>
    </row>
    <row r="39" spans="1:39" x14ac:dyDescent="0.25">
      <c r="A39" s="183" t="s">
        <v>33</v>
      </c>
      <c r="B39" s="183" t="s">
        <v>8</v>
      </c>
      <c r="C39" s="183" t="s">
        <v>20</v>
      </c>
      <c r="D39" s="183">
        <v>2</v>
      </c>
      <c r="E39" s="191">
        <v>0</v>
      </c>
      <c r="F39" s="102">
        <v>0</v>
      </c>
      <c r="G39" s="102">
        <v>0</v>
      </c>
      <c r="H39" s="70">
        <v>3.2</v>
      </c>
      <c r="W39" s="183">
        <v>2.7072261111004303E-2</v>
      </c>
      <c r="X39" s="183">
        <v>0.99326974021417935</v>
      </c>
      <c r="Y39" s="183">
        <v>0.42271430694594797</v>
      </c>
      <c r="Z39" s="183">
        <v>5.0595078365627634E-2</v>
      </c>
      <c r="AC39" s="183">
        <v>2.7072261111004303E-2</v>
      </c>
      <c r="AD39" s="183">
        <v>0.99326974021417935</v>
      </c>
      <c r="AE39" s="183">
        <v>0.42271430694594797</v>
      </c>
      <c r="AF39" s="183">
        <v>5.0595078365627634E-2</v>
      </c>
      <c r="AI39" s="217">
        <v>1</v>
      </c>
      <c r="AJ39" s="133">
        <v>0</v>
      </c>
      <c r="AK39" s="133">
        <v>1</v>
      </c>
      <c r="AL39" s="188">
        <v>0.14862101</v>
      </c>
      <c r="AM39" s="188">
        <v>4.4471129999999998E-2</v>
      </c>
    </row>
    <row r="40" spans="1:39" x14ac:dyDescent="0.25">
      <c r="A40" s="183" t="s">
        <v>33</v>
      </c>
      <c r="B40" s="183" t="s">
        <v>8</v>
      </c>
      <c r="C40" s="183" t="s">
        <v>21</v>
      </c>
      <c r="D40" s="183">
        <v>2</v>
      </c>
      <c r="E40" s="191">
        <v>0</v>
      </c>
      <c r="F40" s="102">
        <v>0</v>
      </c>
      <c r="G40" s="102">
        <v>0</v>
      </c>
      <c r="H40" s="70">
        <v>4.5</v>
      </c>
      <c r="W40" s="183">
        <v>2.7072261111004303E-2</v>
      </c>
      <c r="X40" s="183">
        <v>0.99326974021417935</v>
      </c>
      <c r="Y40" s="183">
        <v>0.42271430694594797</v>
      </c>
      <c r="Z40" s="183">
        <v>5.0595078365627634E-2</v>
      </c>
      <c r="AC40" s="183">
        <v>2.7072261111004303E-2</v>
      </c>
      <c r="AD40" s="183">
        <v>0.99326974021417935</v>
      </c>
      <c r="AE40" s="183">
        <v>0.42271430694594797</v>
      </c>
      <c r="AF40" s="183">
        <v>5.0595078365627634E-2</v>
      </c>
      <c r="AI40" s="217">
        <v>1</v>
      </c>
      <c r="AJ40" s="133">
        <v>0</v>
      </c>
      <c r="AK40" s="133">
        <v>1</v>
      </c>
      <c r="AL40" s="188">
        <v>0.14862101</v>
      </c>
      <c r="AM40" s="188">
        <v>4.4471129999999998E-2</v>
      </c>
    </row>
    <row r="41" spans="1:39" x14ac:dyDescent="0.25">
      <c r="A41" s="183" t="s">
        <v>33</v>
      </c>
      <c r="B41" s="183" t="s">
        <v>8</v>
      </c>
      <c r="C41" s="183" t="s">
        <v>22</v>
      </c>
      <c r="D41" s="183">
        <v>2</v>
      </c>
      <c r="E41" s="191">
        <v>0</v>
      </c>
      <c r="F41" s="102">
        <v>0</v>
      </c>
      <c r="G41" s="102">
        <v>0</v>
      </c>
      <c r="H41" s="70">
        <v>4.5</v>
      </c>
      <c r="W41" s="183">
        <v>2.9313504447006252E-2</v>
      </c>
      <c r="X41" s="183">
        <v>0.98886830769118483</v>
      </c>
      <c r="Y41" s="183">
        <v>0.24676177603351304</v>
      </c>
      <c r="Z41" s="183">
        <v>2.4946823585895402E-2</v>
      </c>
      <c r="AC41" s="183">
        <v>2.9313504447006252E-2</v>
      </c>
      <c r="AD41" s="183">
        <v>0.98886830769118483</v>
      </c>
      <c r="AE41" s="183">
        <v>0.24676177603351304</v>
      </c>
      <c r="AF41" s="183">
        <v>2.4946823585895402E-2</v>
      </c>
      <c r="AI41" s="217">
        <v>1</v>
      </c>
      <c r="AJ41" s="133">
        <v>0</v>
      </c>
      <c r="AK41" s="133">
        <v>1</v>
      </c>
      <c r="AL41" s="188">
        <v>0.14862101</v>
      </c>
      <c r="AM41" s="188">
        <v>4.4471129999999998E-2</v>
      </c>
    </row>
    <row r="42" spans="1:39" x14ac:dyDescent="0.25">
      <c r="A42" s="183" t="s">
        <v>33</v>
      </c>
      <c r="B42" s="183" t="s">
        <v>8</v>
      </c>
      <c r="C42" s="183" t="s">
        <v>23</v>
      </c>
      <c r="D42" s="183">
        <v>2</v>
      </c>
      <c r="E42" s="191">
        <v>0</v>
      </c>
      <c r="F42" s="102">
        <v>0</v>
      </c>
      <c r="G42" s="102">
        <v>0</v>
      </c>
      <c r="H42" s="70">
        <v>4.5</v>
      </c>
      <c r="W42" s="183">
        <v>2.9313504447006252E-2</v>
      </c>
      <c r="X42" s="183">
        <v>0.98886830769118483</v>
      </c>
      <c r="Y42" s="183">
        <v>0.24676177603351304</v>
      </c>
      <c r="Z42" s="183">
        <v>2.4946823585895402E-2</v>
      </c>
      <c r="AC42" s="183">
        <v>2.9313504447006252E-2</v>
      </c>
      <c r="AD42" s="183">
        <v>0.98886830769118483</v>
      </c>
      <c r="AE42" s="183">
        <v>0.24676177603351304</v>
      </c>
      <c r="AF42" s="183">
        <v>2.4946823585895402E-2</v>
      </c>
      <c r="AI42" s="217">
        <v>1</v>
      </c>
      <c r="AJ42" s="133">
        <v>0</v>
      </c>
      <c r="AK42" s="133">
        <v>1</v>
      </c>
      <c r="AL42" s="188">
        <v>0.14862101</v>
      </c>
      <c r="AM42" s="188">
        <v>4.4471129999999998E-2</v>
      </c>
    </row>
    <row r="43" spans="1:39" x14ac:dyDescent="0.25">
      <c r="A43" s="183" t="s">
        <v>33</v>
      </c>
      <c r="B43" s="183" t="s">
        <v>8</v>
      </c>
      <c r="C43" s="183" t="s">
        <v>24</v>
      </c>
      <c r="D43" s="183">
        <v>2</v>
      </c>
      <c r="E43" s="191">
        <v>0</v>
      </c>
      <c r="F43" s="102">
        <v>0</v>
      </c>
      <c r="G43" s="102">
        <v>0</v>
      </c>
      <c r="H43" s="70">
        <v>4.5</v>
      </c>
      <c r="W43" s="183">
        <v>2.9313504447006252E-2</v>
      </c>
      <c r="X43" s="183">
        <v>0.98886830769118483</v>
      </c>
      <c r="Y43" s="183">
        <v>0.24676177603351304</v>
      </c>
      <c r="Z43" s="183">
        <v>2.4946823585895402E-2</v>
      </c>
      <c r="AC43" s="183">
        <v>2.9313504447006252E-2</v>
      </c>
      <c r="AD43" s="183">
        <v>0.98886830769118483</v>
      </c>
      <c r="AE43" s="183">
        <v>0.24676177603351304</v>
      </c>
      <c r="AF43" s="183">
        <v>2.4946823585895402E-2</v>
      </c>
      <c r="AI43" s="217">
        <v>1</v>
      </c>
      <c r="AJ43" s="133">
        <v>0</v>
      </c>
      <c r="AK43" s="133">
        <v>1</v>
      </c>
      <c r="AL43" s="188">
        <v>0.14862101</v>
      </c>
      <c r="AM43" s="188">
        <v>4.4471129999999998E-2</v>
      </c>
    </row>
    <row r="44" spans="1:39" x14ac:dyDescent="0.25">
      <c r="A44" s="183" t="s">
        <v>33</v>
      </c>
      <c r="B44" s="183" t="s">
        <v>8</v>
      </c>
      <c r="C44" s="183" t="s">
        <v>25</v>
      </c>
      <c r="D44" s="183">
        <v>2</v>
      </c>
      <c r="E44" s="191">
        <v>0</v>
      </c>
      <c r="F44" s="102">
        <v>0</v>
      </c>
      <c r="G44" s="102">
        <v>0</v>
      </c>
      <c r="H44" s="70">
        <v>4.5</v>
      </c>
      <c r="W44" s="183">
        <v>2.9313504447006252E-2</v>
      </c>
      <c r="X44" s="183">
        <v>0.98886830769118483</v>
      </c>
      <c r="Y44" s="183">
        <v>0.24676177603351304</v>
      </c>
      <c r="Z44" s="183">
        <v>2.4946823585895402E-2</v>
      </c>
      <c r="AC44" s="183">
        <v>2.9313504447006252E-2</v>
      </c>
      <c r="AD44" s="183">
        <v>0.98886830769118483</v>
      </c>
      <c r="AE44" s="183">
        <v>0.24676177603351304</v>
      </c>
      <c r="AF44" s="183">
        <v>2.4946823585895402E-2</v>
      </c>
      <c r="AI44" s="217">
        <v>1</v>
      </c>
      <c r="AJ44" s="133">
        <v>0</v>
      </c>
      <c r="AK44" s="133">
        <v>1</v>
      </c>
      <c r="AL44" s="188">
        <v>0.14862101</v>
      </c>
      <c r="AM44" s="188">
        <v>4.4471129999999998E-2</v>
      </c>
    </row>
    <row r="45" spans="1:39" x14ac:dyDescent="0.25">
      <c r="A45" s="183" t="s">
        <v>33</v>
      </c>
      <c r="B45" s="183" t="s">
        <v>8</v>
      </c>
      <c r="C45" s="183" t="s">
        <v>26</v>
      </c>
      <c r="D45" s="183">
        <v>2</v>
      </c>
      <c r="E45" s="191">
        <v>0</v>
      </c>
      <c r="F45" s="102">
        <v>0</v>
      </c>
      <c r="G45" s="102">
        <v>0</v>
      </c>
      <c r="H45" s="70">
        <v>4.5</v>
      </c>
      <c r="W45" s="183">
        <v>2.9313504447006252E-2</v>
      </c>
      <c r="X45" s="183">
        <v>0.98886830769118483</v>
      </c>
      <c r="Y45" s="183">
        <v>0.24676177603351304</v>
      </c>
      <c r="Z45" s="183">
        <v>2.4946823585895402E-2</v>
      </c>
      <c r="AC45" s="183">
        <v>2.9313504447006252E-2</v>
      </c>
      <c r="AD45" s="183">
        <v>0.98886830769118483</v>
      </c>
      <c r="AE45" s="183">
        <v>0.24676177603351304</v>
      </c>
      <c r="AF45" s="183">
        <v>2.4946823585895402E-2</v>
      </c>
      <c r="AI45" s="217">
        <v>1</v>
      </c>
      <c r="AJ45" s="133">
        <v>0</v>
      </c>
      <c r="AK45" s="133">
        <v>1</v>
      </c>
      <c r="AL45" s="188">
        <v>0.14862101</v>
      </c>
      <c r="AM45" s="188">
        <v>4.4471129999999998E-2</v>
      </c>
    </row>
    <row r="46" spans="1:39" x14ac:dyDescent="0.25">
      <c r="A46" s="183" t="s">
        <v>33</v>
      </c>
      <c r="B46" s="183" t="s">
        <v>8</v>
      </c>
      <c r="C46" s="183" t="s">
        <v>27</v>
      </c>
      <c r="D46" s="183">
        <v>2</v>
      </c>
      <c r="E46" s="191">
        <v>0</v>
      </c>
      <c r="F46" s="102">
        <v>0</v>
      </c>
      <c r="G46" s="102">
        <v>0</v>
      </c>
      <c r="H46" s="70">
        <v>3.2</v>
      </c>
      <c r="W46" s="183">
        <v>2.7072261111004303E-2</v>
      </c>
      <c r="X46" s="183">
        <v>0.99326974021417935</v>
      </c>
      <c r="Y46" s="183">
        <v>0.42271430694594797</v>
      </c>
      <c r="Z46" s="183">
        <v>5.0595078365627634E-2</v>
      </c>
      <c r="AC46" s="183">
        <v>2.7072261111004303E-2</v>
      </c>
      <c r="AD46" s="183">
        <v>0.99326974021417935</v>
      </c>
      <c r="AE46" s="183">
        <v>0.42271430694594797</v>
      </c>
      <c r="AF46" s="183">
        <v>5.0595078365627634E-2</v>
      </c>
      <c r="AI46" s="217">
        <v>1</v>
      </c>
      <c r="AJ46" s="133">
        <v>0</v>
      </c>
      <c r="AK46" s="133">
        <v>1</v>
      </c>
      <c r="AL46" s="188">
        <v>0.14862101</v>
      </c>
      <c r="AM46" s="188">
        <v>4.4471129999999998E-2</v>
      </c>
    </row>
    <row r="47" spans="1:39" x14ac:dyDescent="0.25">
      <c r="A47" s="183" t="s">
        <v>33</v>
      </c>
      <c r="B47" s="183" t="s">
        <v>8</v>
      </c>
      <c r="C47" s="183" t="s">
        <v>28</v>
      </c>
      <c r="D47" s="183">
        <v>2</v>
      </c>
      <c r="E47" s="191">
        <v>0</v>
      </c>
      <c r="F47" s="102">
        <v>0</v>
      </c>
      <c r="G47" s="102">
        <v>0</v>
      </c>
      <c r="H47" s="70">
        <v>3.2</v>
      </c>
      <c r="W47" s="183">
        <v>2.7072261111004303E-2</v>
      </c>
      <c r="X47" s="183">
        <v>0.99326974021417935</v>
      </c>
      <c r="Y47" s="183">
        <v>0.42271430694594797</v>
      </c>
      <c r="Z47" s="183">
        <v>5.0595078365627634E-2</v>
      </c>
      <c r="AC47" s="183">
        <v>2.7072261111004303E-2</v>
      </c>
      <c r="AD47" s="183">
        <v>0.99326974021417935</v>
      </c>
      <c r="AE47" s="183">
        <v>0.42271430694594797</v>
      </c>
      <c r="AF47" s="183">
        <v>5.0595078365627634E-2</v>
      </c>
      <c r="AI47" s="217">
        <v>1</v>
      </c>
      <c r="AJ47" s="133">
        <v>0</v>
      </c>
      <c r="AK47" s="133">
        <v>1</v>
      </c>
      <c r="AL47" s="188">
        <v>0.14862101</v>
      </c>
      <c r="AM47" s="188">
        <v>4.4471129999999998E-2</v>
      </c>
    </row>
    <row r="48" spans="1:39" x14ac:dyDescent="0.25">
      <c r="A48" s="183" t="s">
        <v>33</v>
      </c>
      <c r="B48" s="183" t="s">
        <v>8</v>
      </c>
      <c r="C48" s="183" t="s">
        <v>29</v>
      </c>
      <c r="D48" s="183">
        <v>2</v>
      </c>
      <c r="E48" s="191">
        <v>0</v>
      </c>
      <c r="F48" s="102">
        <v>0</v>
      </c>
      <c r="G48" s="102">
        <v>0</v>
      </c>
      <c r="H48" s="70">
        <v>3.2</v>
      </c>
      <c r="W48" s="183">
        <v>2.7072261111004303E-2</v>
      </c>
      <c r="X48" s="183">
        <v>0.99326974021417935</v>
      </c>
      <c r="Y48" s="183">
        <v>0.42271430694594797</v>
      </c>
      <c r="Z48" s="183">
        <v>5.0595078365627634E-2</v>
      </c>
      <c r="AC48" s="183">
        <v>2.7072261111004303E-2</v>
      </c>
      <c r="AD48" s="183">
        <v>0.99326974021417935</v>
      </c>
      <c r="AE48" s="183">
        <v>0.42271430694594797</v>
      </c>
      <c r="AF48" s="183">
        <v>5.0595078365627634E-2</v>
      </c>
      <c r="AI48" s="217">
        <v>1</v>
      </c>
      <c r="AJ48" s="133">
        <v>0</v>
      </c>
      <c r="AK48" s="133">
        <v>1</v>
      </c>
      <c r="AL48" s="188">
        <v>0.14862101</v>
      </c>
      <c r="AM48" s="188">
        <v>4.4471129999999998E-2</v>
      </c>
    </row>
    <row r="49" spans="1:39" x14ac:dyDescent="0.25">
      <c r="A49" s="183" t="s">
        <v>33</v>
      </c>
      <c r="B49" s="183" t="s">
        <v>8</v>
      </c>
      <c r="C49" s="183" t="s">
        <v>30</v>
      </c>
      <c r="D49" s="183">
        <v>2</v>
      </c>
      <c r="E49" s="191">
        <v>0</v>
      </c>
      <c r="F49" s="102">
        <v>0</v>
      </c>
      <c r="G49" s="102">
        <v>0</v>
      </c>
      <c r="H49" s="70">
        <v>3.2</v>
      </c>
      <c r="W49" s="183">
        <v>2.7072261111004303E-2</v>
      </c>
      <c r="X49" s="183">
        <v>0.99326974021417935</v>
      </c>
      <c r="Y49" s="183">
        <v>0.42271430694594797</v>
      </c>
      <c r="Z49" s="183">
        <v>5.0595078365627634E-2</v>
      </c>
      <c r="AC49" s="183">
        <v>2.7072261111004303E-2</v>
      </c>
      <c r="AD49" s="183">
        <v>0.99326974021417935</v>
      </c>
      <c r="AE49" s="183">
        <v>0.42271430694594797</v>
      </c>
      <c r="AF49" s="183">
        <v>5.0595078365627634E-2</v>
      </c>
      <c r="AI49" s="217">
        <v>1</v>
      </c>
      <c r="AJ49" s="133">
        <v>0</v>
      </c>
      <c r="AK49" s="133">
        <v>1</v>
      </c>
      <c r="AL49" s="188">
        <v>0.14862101</v>
      </c>
      <c r="AM49" s="188">
        <v>4.4471129999999998E-2</v>
      </c>
    </row>
    <row r="50" spans="1:39" x14ac:dyDescent="0.25">
      <c r="A50" s="183" t="s">
        <v>8</v>
      </c>
      <c r="B50" s="183" t="s">
        <v>34</v>
      </c>
      <c r="C50" s="183" t="s">
        <v>19</v>
      </c>
      <c r="D50" s="183">
        <v>2</v>
      </c>
      <c r="E50" s="191">
        <v>0</v>
      </c>
      <c r="F50" s="102">
        <v>0</v>
      </c>
      <c r="G50" s="102">
        <v>0</v>
      </c>
      <c r="H50" s="70">
        <v>3.2</v>
      </c>
      <c r="W50" s="183">
        <v>2.7072261111004303E-2</v>
      </c>
      <c r="X50" s="183">
        <v>0.99326974021417935</v>
      </c>
      <c r="Y50" s="183">
        <v>0.42271430694594797</v>
      </c>
      <c r="Z50" s="183">
        <v>5.0595078365627634E-2</v>
      </c>
      <c r="AC50" s="183">
        <v>2.7072261111004303E-2</v>
      </c>
      <c r="AD50" s="183">
        <v>0.99326974021417935</v>
      </c>
      <c r="AE50" s="183">
        <v>0.42271430694594797</v>
      </c>
      <c r="AF50" s="183">
        <v>5.0595078365627634E-2</v>
      </c>
      <c r="AI50" s="217">
        <v>1</v>
      </c>
      <c r="AJ50" s="133">
        <v>0</v>
      </c>
      <c r="AK50" s="133">
        <v>1</v>
      </c>
      <c r="AL50" s="188">
        <v>0.14862101</v>
      </c>
      <c r="AM50" s="188">
        <v>4.4471129999999998E-2</v>
      </c>
    </row>
    <row r="51" spans="1:39" x14ac:dyDescent="0.25">
      <c r="A51" s="183" t="s">
        <v>8</v>
      </c>
      <c r="B51" s="183" t="s">
        <v>34</v>
      </c>
      <c r="C51" s="183" t="s">
        <v>20</v>
      </c>
      <c r="D51" s="183">
        <v>2</v>
      </c>
      <c r="E51" s="191">
        <v>0</v>
      </c>
      <c r="F51" s="102">
        <v>0</v>
      </c>
      <c r="G51" s="102">
        <v>0</v>
      </c>
      <c r="H51" s="70">
        <v>3.2</v>
      </c>
      <c r="W51" s="183">
        <v>2.7072261111004303E-2</v>
      </c>
      <c r="X51" s="183">
        <v>0.99326974021417935</v>
      </c>
      <c r="Y51" s="183">
        <v>0.42271430694594797</v>
      </c>
      <c r="Z51" s="183">
        <v>5.0595078365627634E-2</v>
      </c>
      <c r="AC51" s="183">
        <v>2.7072261111004303E-2</v>
      </c>
      <c r="AD51" s="183">
        <v>0.99326974021417935</v>
      </c>
      <c r="AE51" s="183">
        <v>0.42271430694594797</v>
      </c>
      <c r="AF51" s="183">
        <v>5.0595078365627634E-2</v>
      </c>
      <c r="AI51" s="217">
        <v>1</v>
      </c>
      <c r="AJ51" s="133">
        <v>0</v>
      </c>
      <c r="AK51" s="133">
        <v>1</v>
      </c>
      <c r="AL51" s="188">
        <v>0.14862101</v>
      </c>
      <c r="AM51" s="188">
        <v>4.4471129999999998E-2</v>
      </c>
    </row>
    <row r="52" spans="1:39" x14ac:dyDescent="0.25">
      <c r="A52" s="183" t="s">
        <v>8</v>
      </c>
      <c r="B52" s="183" t="s">
        <v>34</v>
      </c>
      <c r="C52" s="183" t="s">
        <v>21</v>
      </c>
      <c r="D52" s="183">
        <v>2</v>
      </c>
      <c r="E52" s="191">
        <v>0</v>
      </c>
      <c r="F52" s="102">
        <v>0</v>
      </c>
      <c r="G52" s="102">
        <v>0</v>
      </c>
      <c r="H52" s="70">
        <v>4.5</v>
      </c>
      <c r="W52" s="183">
        <v>2.7072261111004303E-2</v>
      </c>
      <c r="X52" s="183">
        <v>0.99326974021417935</v>
      </c>
      <c r="Y52" s="183">
        <v>0.42271430694594797</v>
      </c>
      <c r="Z52" s="183">
        <v>5.0595078365627634E-2</v>
      </c>
      <c r="AC52" s="183">
        <v>2.7072261111004303E-2</v>
      </c>
      <c r="AD52" s="183">
        <v>0.99326974021417935</v>
      </c>
      <c r="AE52" s="183">
        <v>0.42271430694594797</v>
      </c>
      <c r="AF52" s="183">
        <v>5.0595078365627634E-2</v>
      </c>
      <c r="AI52" s="217">
        <v>1</v>
      </c>
      <c r="AJ52" s="133">
        <v>0</v>
      </c>
      <c r="AK52" s="133">
        <v>1</v>
      </c>
      <c r="AL52" s="188">
        <v>0.14862101</v>
      </c>
      <c r="AM52" s="188">
        <v>4.4471129999999998E-2</v>
      </c>
    </row>
    <row r="53" spans="1:39" x14ac:dyDescent="0.25">
      <c r="A53" s="183" t="s">
        <v>8</v>
      </c>
      <c r="B53" s="183" t="s">
        <v>34</v>
      </c>
      <c r="C53" s="183" t="s">
        <v>22</v>
      </c>
      <c r="D53" s="183">
        <v>2</v>
      </c>
      <c r="E53" s="191">
        <v>0</v>
      </c>
      <c r="F53" s="102">
        <v>0</v>
      </c>
      <c r="G53" s="102">
        <v>0</v>
      </c>
      <c r="H53" s="70">
        <v>4.5</v>
      </c>
      <c r="W53" s="183">
        <v>2.9313504447006252E-2</v>
      </c>
      <c r="X53" s="183">
        <v>0.98886830769118483</v>
      </c>
      <c r="Y53" s="183">
        <v>0.24676177603351304</v>
      </c>
      <c r="Z53" s="183">
        <v>2.4946823585895402E-2</v>
      </c>
      <c r="AC53" s="183">
        <v>2.9313504447006252E-2</v>
      </c>
      <c r="AD53" s="183">
        <v>0.98886830769118483</v>
      </c>
      <c r="AE53" s="183">
        <v>0.24676177603351304</v>
      </c>
      <c r="AF53" s="183">
        <v>2.4946823585895402E-2</v>
      </c>
      <c r="AI53" s="217">
        <v>1</v>
      </c>
      <c r="AJ53" s="133">
        <v>0</v>
      </c>
      <c r="AK53" s="133">
        <v>1</v>
      </c>
      <c r="AL53" s="188">
        <v>0.14862101</v>
      </c>
      <c r="AM53" s="188">
        <v>4.4471129999999998E-2</v>
      </c>
    </row>
    <row r="54" spans="1:39" x14ac:dyDescent="0.25">
      <c r="A54" s="183" t="s">
        <v>8</v>
      </c>
      <c r="B54" s="183" t="s">
        <v>34</v>
      </c>
      <c r="C54" s="183" t="s">
        <v>23</v>
      </c>
      <c r="D54" s="183">
        <v>2</v>
      </c>
      <c r="E54" s="191">
        <v>0</v>
      </c>
      <c r="F54" s="102">
        <v>0</v>
      </c>
      <c r="G54" s="102">
        <v>0</v>
      </c>
      <c r="H54" s="70">
        <v>4.5</v>
      </c>
      <c r="W54" s="183">
        <v>2.9313504447006252E-2</v>
      </c>
      <c r="X54" s="183">
        <v>0.98886830769118483</v>
      </c>
      <c r="Y54" s="183">
        <v>0.24676177603351304</v>
      </c>
      <c r="Z54" s="183">
        <v>2.4946823585895402E-2</v>
      </c>
      <c r="AC54" s="183">
        <v>2.9313504447006252E-2</v>
      </c>
      <c r="AD54" s="183">
        <v>0.98886830769118483</v>
      </c>
      <c r="AE54" s="183">
        <v>0.24676177603351304</v>
      </c>
      <c r="AF54" s="183">
        <v>2.4946823585895402E-2</v>
      </c>
      <c r="AI54" s="217">
        <v>1</v>
      </c>
      <c r="AJ54" s="133">
        <v>0</v>
      </c>
      <c r="AK54" s="133">
        <v>1</v>
      </c>
      <c r="AL54" s="188">
        <v>0.14862101</v>
      </c>
      <c r="AM54" s="188">
        <v>4.4471129999999998E-2</v>
      </c>
    </row>
    <row r="55" spans="1:39" x14ac:dyDescent="0.25">
      <c r="A55" s="183" t="s">
        <v>8</v>
      </c>
      <c r="B55" s="183" t="s">
        <v>34</v>
      </c>
      <c r="C55" s="183" t="s">
        <v>24</v>
      </c>
      <c r="D55" s="183">
        <v>2</v>
      </c>
      <c r="E55" s="191">
        <v>0</v>
      </c>
      <c r="F55" s="102">
        <v>0</v>
      </c>
      <c r="G55" s="102">
        <v>0</v>
      </c>
      <c r="H55" s="70">
        <v>4.5</v>
      </c>
      <c r="W55" s="183">
        <v>2.9313504447006252E-2</v>
      </c>
      <c r="X55" s="183">
        <v>0.98886830769118483</v>
      </c>
      <c r="Y55" s="183">
        <v>0.24676177603351304</v>
      </c>
      <c r="Z55" s="183">
        <v>2.4946823585895402E-2</v>
      </c>
      <c r="AC55" s="183">
        <v>2.9313504447006252E-2</v>
      </c>
      <c r="AD55" s="183">
        <v>0.98886830769118483</v>
      </c>
      <c r="AE55" s="183">
        <v>0.24676177603351304</v>
      </c>
      <c r="AF55" s="183">
        <v>2.4946823585895402E-2</v>
      </c>
      <c r="AI55" s="217">
        <v>1</v>
      </c>
      <c r="AJ55" s="133">
        <v>0</v>
      </c>
      <c r="AK55" s="133">
        <v>1</v>
      </c>
      <c r="AL55" s="188">
        <v>0.14862101</v>
      </c>
      <c r="AM55" s="188">
        <v>4.4471129999999998E-2</v>
      </c>
    </row>
    <row r="56" spans="1:39" x14ac:dyDescent="0.25">
      <c r="A56" s="183" t="s">
        <v>8</v>
      </c>
      <c r="B56" s="183" t="s">
        <v>34</v>
      </c>
      <c r="C56" s="183" t="s">
        <v>25</v>
      </c>
      <c r="D56" s="183">
        <v>2</v>
      </c>
      <c r="E56" s="191">
        <v>0</v>
      </c>
      <c r="F56" s="102">
        <v>0</v>
      </c>
      <c r="G56" s="102">
        <v>0</v>
      </c>
      <c r="H56" s="70">
        <v>4.5</v>
      </c>
      <c r="W56" s="183">
        <v>2.9313504447006252E-2</v>
      </c>
      <c r="X56" s="183">
        <v>0.98886830769118483</v>
      </c>
      <c r="Y56" s="183">
        <v>0.24676177603351304</v>
      </c>
      <c r="Z56" s="183">
        <v>2.4946823585895402E-2</v>
      </c>
      <c r="AC56" s="183">
        <v>2.9313504447006252E-2</v>
      </c>
      <c r="AD56" s="183">
        <v>0.98886830769118483</v>
      </c>
      <c r="AE56" s="183">
        <v>0.24676177603351304</v>
      </c>
      <c r="AF56" s="183">
        <v>2.4946823585895402E-2</v>
      </c>
      <c r="AI56" s="217">
        <v>1</v>
      </c>
      <c r="AJ56" s="133">
        <v>0</v>
      </c>
      <c r="AK56" s="133">
        <v>1</v>
      </c>
      <c r="AL56" s="188">
        <v>0.14862101</v>
      </c>
      <c r="AM56" s="188">
        <v>4.4471129999999998E-2</v>
      </c>
    </row>
    <row r="57" spans="1:39" x14ac:dyDescent="0.25">
      <c r="A57" s="183" t="s">
        <v>8</v>
      </c>
      <c r="B57" s="183" t="s">
        <v>34</v>
      </c>
      <c r="C57" s="183" t="s">
        <v>26</v>
      </c>
      <c r="D57" s="183">
        <v>2</v>
      </c>
      <c r="E57" s="191">
        <v>0</v>
      </c>
      <c r="F57" s="102">
        <v>0</v>
      </c>
      <c r="G57" s="102">
        <v>0</v>
      </c>
      <c r="H57" s="70">
        <v>4.5</v>
      </c>
      <c r="W57" s="183">
        <v>2.9313504447006252E-2</v>
      </c>
      <c r="X57" s="183">
        <v>0.98886830769118483</v>
      </c>
      <c r="Y57" s="183">
        <v>0.24676177603351304</v>
      </c>
      <c r="Z57" s="183">
        <v>2.4946823585895402E-2</v>
      </c>
      <c r="AC57" s="183">
        <v>2.9313504447006252E-2</v>
      </c>
      <c r="AD57" s="183">
        <v>0.98886830769118483</v>
      </c>
      <c r="AE57" s="183">
        <v>0.24676177603351304</v>
      </c>
      <c r="AF57" s="183">
        <v>2.4946823585895402E-2</v>
      </c>
      <c r="AI57" s="217">
        <v>1</v>
      </c>
      <c r="AJ57" s="133">
        <v>0</v>
      </c>
      <c r="AK57" s="133">
        <v>1</v>
      </c>
      <c r="AL57" s="188">
        <v>0.14862101</v>
      </c>
      <c r="AM57" s="188">
        <v>4.4471129999999998E-2</v>
      </c>
    </row>
    <row r="58" spans="1:39" x14ac:dyDescent="0.25">
      <c r="A58" s="183" t="s">
        <v>8</v>
      </c>
      <c r="B58" s="183" t="s">
        <v>34</v>
      </c>
      <c r="C58" s="183" t="s">
        <v>27</v>
      </c>
      <c r="D58" s="183">
        <v>2</v>
      </c>
      <c r="E58" s="191">
        <v>0</v>
      </c>
      <c r="F58" s="102">
        <v>0</v>
      </c>
      <c r="G58" s="102">
        <v>0</v>
      </c>
      <c r="H58" s="70">
        <v>3.2</v>
      </c>
      <c r="W58" s="183">
        <v>2.7072261111004303E-2</v>
      </c>
      <c r="X58" s="183">
        <v>0.99326974021417935</v>
      </c>
      <c r="Y58" s="183">
        <v>0.42271430694594797</v>
      </c>
      <c r="Z58" s="183">
        <v>5.0595078365627634E-2</v>
      </c>
      <c r="AC58" s="183">
        <v>2.7072261111004303E-2</v>
      </c>
      <c r="AD58" s="183">
        <v>0.99326974021417935</v>
      </c>
      <c r="AE58" s="183">
        <v>0.42271430694594797</v>
      </c>
      <c r="AF58" s="183">
        <v>5.0595078365627634E-2</v>
      </c>
      <c r="AI58" s="217">
        <v>1</v>
      </c>
      <c r="AJ58" s="133">
        <v>0</v>
      </c>
      <c r="AK58" s="133">
        <v>1</v>
      </c>
      <c r="AL58" s="188">
        <v>0.14862101</v>
      </c>
      <c r="AM58" s="188">
        <v>4.4471129999999998E-2</v>
      </c>
    </row>
    <row r="59" spans="1:39" x14ac:dyDescent="0.25">
      <c r="A59" s="183" t="s">
        <v>8</v>
      </c>
      <c r="B59" s="183" t="s">
        <v>34</v>
      </c>
      <c r="C59" s="183" t="s">
        <v>28</v>
      </c>
      <c r="D59" s="183">
        <v>2</v>
      </c>
      <c r="E59" s="191">
        <v>0</v>
      </c>
      <c r="F59" s="102">
        <v>0</v>
      </c>
      <c r="G59" s="102">
        <v>0</v>
      </c>
      <c r="H59" s="70">
        <v>3.2</v>
      </c>
      <c r="W59" s="183">
        <v>2.7072261111004303E-2</v>
      </c>
      <c r="X59" s="183">
        <v>0.99326974021417935</v>
      </c>
      <c r="Y59" s="183">
        <v>0.42271430694594797</v>
      </c>
      <c r="Z59" s="183">
        <v>5.0595078365627634E-2</v>
      </c>
      <c r="AC59" s="183">
        <v>2.7072261111004303E-2</v>
      </c>
      <c r="AD59" s="183">
        <v>0.99326974021417935</v>
      </c>
      <c r="AE59" s="183">
        <v>0.42271430694594797</v>
      </c>
      <c r="AF59" s="183">
        <v>5.0595078365627634E-2</v>
      </c>
      <c r="AI59" s="217">
        <v>1</v>
      </c>
      <c r="AJ59" s="133">
        <v>0</v>
      </c>
      <c r="AK59" s="133">
        <v>1</v>
      </c>
      <c r="AL59" s="188">
        <v>0.14862101</v>
      </c>
      <c r="AM59" s="188">
        <v>4.4471129999999998E-2</v>
      </c>
    </row>
    <row r="60" spans="1:39" x14ac:dyDescent="0.25">
      <c r="A60" s="183" t="s">
        <v>8</v>
      </c>
      <c r="B60" s="183" t="s">
        <v>34</v>
      </c>
      <c r="C60" s="183" t="s">
        <v>29</v>
      </c>
      <c r="D60" s="183">
        <v>2</v>
      </c>
      <c r="E60" s="191">
        <v>0</v>
      </c>
      <c r="F60" s="102">
        <v>0</v>
      </c>
      <c r="G60" s="102">
        <v>0</v>
      </c>
      <c r="H60" s="70">
        <v>3.2</v>
      </c>
      <c r="W60" s="183">
        <v>2.7072261111004303E-2</v>
      </c>
      <c r="X60" s="183">
        <v>0.99326974021417935</v>
      </c>
      <c r="Y60" s="183">
        <v>0.42271430694594797</v>
      </c>
      <c r="Z60" s="183">
        <v>5.0595078365627634E-2</v>
      </c>
      <c r="AC60" s="183">
        <v>2.7072261111004303E-2</v>
      </c>
      <c r="AD60" s="183">
        <v>0.99326974021417935</v>
      </c>
      <c r="AE60" s="183">
        <v>0.42271430694594797</v>
      </c>
      <c r="AF60" s="183">
        <v>5.0595078365627634E-2</v>
      </c>
      <c r="AI60" s="217">
        <v>1</v>
      </c>
      <c r="AJ60" s="133">
        <v>0</v>
      </c>
      <c r="AK60" s="133">
        <v>1</v>
      </c>
      <c r="AL60" s="188">
        <v>0.14862101</v>
      </c>
      <c r="AM60" s="188">
        <v>4.4471129999999998E-2</v>
      </c>
    </row>
    <row r="61" spans="1:39" x14ac:dyDescent="0.25">
      <c r="A61" s="183" t="s">
        <v>8</v>
      </c>
      <c r="B61" s="183" t="s">
        <v>34</v>
      </c>
      <c r="C61" s="183" t="s">
        <v>30</v>
      </c>
      <c r="D61" s="183">
        <v>2</v>
      </c>
      <c r="E61" s="191">
        <v>0</v>
      </c>
      <c r="F61" s="102">
        <v>0</v>
      </c>
      <c r="G61" s="102">
        <v>0</v>
      </c>
      <c r="H61" s="70">
        <v>3.2</v>
      </c>
      <c r="W61" s="183">
        <v>2.7072261111004303E-2</v>
      </c>
      <c r="X61" s="183">
        <v>0.99326974021417935</v>
      </c>
      <c r="Y61" s="183">
        <v>0.42271430694594797</v>
      </c>
      <c r="Z61" s="183">
        <v>5.0595078365627634E-2</v>
      </c>
      <c r="AC61" s="183">
        <v>2.7072261111004303E-2</v>
      </c>
      <c r="AD61" s="183">
        <v>0.99326974021417935</v>
      </c>
      <c r="AE61" s="183">
        <v>0.42271430694594797</v>
      </c>
      <c r="AF61" s="183">
        <v>5.0595078365627634E-2</v>
      </c>
      <c r="AI61" s="217">
        <v>1</v>
      </c>
      <c r="AJ61" s="133">
        <v>0</v>
      </c>
      <c r="AK61" s="133">
        <v>1</v>
      </c>
      <c r="AL61" s="188">
        <v>0.14862101</v>
      </c>
      <c r="AM61" s="188">
        <v>4.4471129999999998E-2</v>
      </c>
    </row>
    <row r="62" spans="1:39" x14ac:dyDescent="0.25">
      <c r="A62" s="183" t="s">
        <v>32</v>
      </c>
      <c r="B62" s="183" t="s">
        <v>33</v>
      </c>
      <c r="C62" s="183" t="s">
        <v>19</v>
      </c>
      <c r="D62" s="183">
        <v>2</v>
      </c>
      <c r="E62" s="191">
        <v>0</v>
      </c>
      <c r="F62" s="102">
        <v>0</v>
      </c>
      <c r="G62" s="102">
        <v>0</v>
      </c>
      <c r="H62" s="70">
        <v>3.2</v>
      </c>
      <c r="W62" s="183">
        <v>2.7072261111004303E-2</v>
      </c>
      <c r="X62" s="183">
        <v>0.99326974021417935</v>
      </c>
      <c r="Y62" s="183">
        <v>0.42271430694594797</v>
      </c>
      <c r="Z62" s="183">
        <v>5.0595078365627634E-2</v>
      </c>
      <c r="AC62" s="183">
        <v>1.1877607920541323E-3</v>
      </c>
      <c r="AD62" s="183">
        <v>1.0039966489678811</v>
      </c>
      <c r="AE62" s="183">
        <v>0.48147111034433049</v>
      </c>
      <c r="AF62" s="183">
        <v>0.10105983856283134</v>
      </c>
      <c r="AI62" s="217">
        <v>1</v>
      </c>
      <c r="AJ62" s="133">
        <v>0</v>
      </c>
      <c r="AK62" s="133">
        <v>1</v>
      </c>
      <c r="AL62" s="188">
        <v>0.14862101</v>
      </c>
      <c r="AM62" s="188">
        <v>4.4471129999999998E-2</v>
      </c>
    </row>
    <row r="63" spans="1:39" x14ac:dyDescent="0.25">
      <c r="A63" s="183" t="s">
        <v>32</v>
      </c>
      <c r="B63" s="183" t="s">
        <v>33</v>
      </c>
      <c r="C63" s="183" t="s">
        <v>20</v>
      </c>
      <c r="D63" s="183">
        <v>2</v>
      </c>
      <c r="E63" s="191">
        <v>0</v>
      </c>
      <c r="F63" s="102">
        <v>0</v>
      </c>
      <c r="G63" s="102">
        <v>0</v>
      </c>
      <c r="H63" s="70">
        <v>3.2</v>
      </c>
      <c r="W63" s="183">
        <v>2.7072261111004303E-2</v>
      </c>
      <c r="X63" s="183">
        <v>0.99326974021417935</v>
      </c>
      <c r="Y63" s="183">
        <v>0.42271430694594797</v>
      </c>
      <c r="Z63" s="183">
        <v>5.0595078365627634E-2</v>
      </c>
      <c r="AC63" s="183">
        <v>1.1877607920541323E-3</v>
      </c>
      <c r="AD63" s="183">
        <v>1.0039966489678811</v>
      </c>
      <c r="AE63" s="183">
        <v>0.48147111034433049</v>
      </c>
      <c r="AF63" s="183">
        <v>0.10105983856283134</v>
      </c>
      <c r="AI63" s="217">
        <v>1</v>
      </c>
      <c r="AJ63" s="133">
        <v>0</v>
      </c>
      <c r="AK63" s="133">
        <v>1</v>
      </c>
      <c r="AL63" s="188">
        <v>0.14862101</v>
      </c>
      <c r="AM63" s="188">
        <v>4.4471129999999998E-2</v>
      </c>
    </row>
    <row r="64" spans="1:39" x14ac:dyDescent="0.25">
      <c r="A64" s="183" t="s">
        <v>32</v>
      </c>
      <c r="B64" s="183" t="s">
        <v>33</v>
      </c>
      <c r="C64" s="183" t="s">
        <v>21</v>
      </c>
      <c r="D64" s="183">
        <v>2</v>
      </c>
      <c r="E64" s="191">
        <v>0</v>
      </c>
      <c r="F64" s="102">
        <v>0</v>
      </c>
      <c r="G64" s="102">
        <v>0</v>
      </c>
      <c r="H64" s="70">
        <v>4.5</v>
      </c>
      <c r="W64" s="183">
        <v>2.7072261111004303E-2</v>
      </c>
      <c r="X64" s="183">
        <v>0.99326974021417935</v>
      </c>
      <c r="Y64" s="183">
        <v>0.42271430694594797</v>
      </c>
      <c r="Z64" s="183">
        <v>5.0595078365627634E-2</v>
      </c>
      <c r="AC64" s="183">
        <v>1.1877607920541323E-3</v>
      </c>
      <c r="AD64" s="183">
        <v>1.0039966489678811</v>
      </c>
      <c r="AE64" s="183">
        <v>0.48147111034433049</v>
      </c>
      <c r="AF64" s="183">
        <v>0.10105983856283134</v>
      </c>
      <c r="AI64" s="217">
        <v>1</v>
      </c>
      <c r="AJ64" s="133">
        <v>0</v>
      </c>
      <c r="AK64" s="133">
        <v>1</v>
      </c>
      <c r="AL64" s="188">
        <v>0.14862101</v>
      </c>
      <c r="AM64" s="188">
        <v>4.4471129999999998E-2</v>
      </c>
    </row>
    <row r="65" spans="1:39" x14ac:dyDescent="0.25">
      <c r="A65" s="183" t="s">
        <v>32</v>
      </c>
      <c r="B65" s="183" t="s">
        <v>33</v>
      </c>
      <c r="C65" s="183" t="s">
        <v>22</v>
      </c>
      <c r="D65" s="183">
        <v>2</v>
      </c>
      <c r="E65" s="191">
        <v>0</v>
      </c>
      <c r="F65" s="102">
        <v>0</v>
      </c>
      <c r="G65" s="102">
        <v>0</v>
      </c>
      <c r="H65" s="70">
        <v>4.5</v>
      </c>
      <c r="W65" s="183">
        <v>2.9313504447006252E-2</v>
      </c>
      <c r="X65" s="183">
        <v>0.98886830769118483</v>
      </c>
      <c r="Y65" s="183">
        <v>0.24676177603351304</v>
      </c>
      <c r="Z65" s="183">
        <v>2.4946823585895402E-2</v>
      </c>
      <c r="AC65" s="183">
        <v>1.5942437461412402E-2</v>
      </c>
      <c r="AD65" s="183">
        <v>0.99091357130520463</v>
      </c>
      <c r="AE65" s="183">
        <v>0.16772169711848881</v>
      </c>
      <c r="AF65" s="183">
        <v>3.1354216893132524E-2</v>
      </c>
      <c r="AI65" s="217">
        <v>1</v>
      </c>
      <c r="AJ65" s="133">
        <v>0</v>
      </c>
      <c r="AK65" s="133">
        <v>1</v>
      </c>
      <c r="AL65" s="188">
        <v>0.14862101</v>
      </c>
      <c r="AM65" s="188">
        <v>4.4471129999999998E-2</v>
      </c>
    </row>
    <row r="66" spans="1:39" x14ac:dyDescent="0.25">
      <c r="A66" s="183" t="s">
        <v>32</v>
      </c>
      <c r="B66" s="183" t="s">
        <v>33</v>
      </c>
      <c r="C66" s="183" t="s">
        <v>23</v>
      </c>
      <c r="D66" s="183">
        <v>2</v>
      </c>
      <c r="E66" s="191">
        <v>0</v>
      </c>
      <c r="F66" s="102">
        <v>0</v>
      </c>
      <c r="G66" s="102">
        <v>0</v>
      </c>
      <c r="H66" s="70">
        <v>4.5</v>
      </c>
      <c r="W66" s="183">
        <v>2.9313504447006252E-2</v>
      </c>
      <c r="X66" s="183">
        <v>0.98886830769118483</v>
      </c>
      <c r="Y66" s="183">
        <v>0.24676177603351304</v>
      </c>
      <c r="Z66" s="183">
        <v>2.4946823585895402E-2</v>
      </c>
      <c r="AC66" s="183">
        <v>1.5942437461412402E-2</v>
      </c>
      <c r="AD66" s="183">
        <v>0.99091357130520463</v>
      </c>
      <c r="AE66" s="183">
        <v>0.16772169711848881</v>
      </c>
      <c r="AF66" s="183">
        <v>3.1354216893132524E-2</v>
      </c>
      <c r="AI66" s="217">
        <v>1</v>
      </c>
      <c r="AJ66" s="133">
        <v>0</v>
      </c>
      <c r="AK66" s="133">
        <v>1</v>
      </c>
      <c r="AL66" s="188">
        <v>0.14862101</v>
      </c>
      <c r="AM66" s="188">
        <v>4.4471129999999998E-2</v>
      </c>
    </row>
    <row r="67" spans="1:39" x14ac:dyDescent="0.25">
      <c r="A67" s="183" t="s">
        <v>32</v>
      </c>
      <c r="B67" s="183" t="s">
        <v>33</v>
      </c>
      <c r="C67" s="183" t="s">
        <v>24</v>
      </c>
      <c r="D67" s="183">
        <v>2</v>
      </c>
      <c r="E67" s="191">
        <v>0</v>
      </c>
      <c r="F67" s="102">
        <v>0</v>
      </c>
      <c r="G67" s="102">
        <v>0</v>
      </c>
      <c r="H67" s="70">
        <v>4.5</v>
      </c>
      <c r="W67" s="183">
        <v>2.9313504447006252E-2</v>
      </c>
      <c r="X67" s="183">
        <v>0.98886830769118483</v>
      </c>
      <c r="Y67" s="183">
        <v>0.24676177603351304</v>
      </c>
      <c r="Z67" s="183">
        <v>2.4946823585895402E-2</v>
      </c>
      <c r="AC67" s="183">
        <v>1.5942437461412402E-2</v>
      </c>
      <c r="AD67" s="183">
        <v>0.99091357130520463</v>
      </c>
      <c r="AE67" s="183">
        <v>0.16772169711848881</v>
      </c>
      <c r="AF67" s="183">
        <v>3.1354216893132524E-2</v>
      </c>
      <c r="AI67" s="217">
        <v>1</v>
      </c>
      <c r="AJ67" s="133">
        <v>0</v>
      </c>
      <c r="AK67" s="133">
        <v>1</v>
      </c>
      <c r="AL67" s="188">
        <v>0.14862101</v>
      </c>
      <c r="AM67" s="188">
        <v>4.4471129999999998E-2</v>
      </c>
    </row>
    <row r="68" spans="1:39" x14ac:dyDescent="0.25">
      <c r="A68" s="183" t="s">
        <v>32</v>
      </c>
      <c r="B68" s="183" t="s">
        <v>33</v>
      </c>
      <c r="C68" s="183" t="s">
        <v>25</v>
      </c>
      <c r="D68" s="183">
        <v>2</v>
      </c>
      <c r="E68" s="191">
        <v>0</v>
      </c>
      <c r="F68" s="102">
        <v>0</v>
      </c>
      <c r="G68" s="102">
        <v>0</v>
      </c>
      <c r="H68" s="70">
        <v>4.5</v>
      </c>
      <c r="W68" s="183">
        <v>2.9313504447006252E-2</v>
      </c>
      <c r="X68" s="183">
        <v>0.98886830769118483</v>
      </c>
      <c r="Y68" s="183">
        <v>0.24676177603351304</v>
      </c>
      <c r="Z68" s="183">
        <v>2.4946823585895402E-2</v>
      </c>
      <c r="AC68" s="183">
        <v>1.5942437461412402E-2</v>
      </c>
      <c r="AD68" s="183">
        <v>0.99091357130520463</v>
      </c>
      <c r="AE68" s="183">
        <v>0.16772169711848881</v>
      </c>
      <c r="AF68" s="183">
        <v>3.1354216893132524E-2</v>
      </c>
      <c r="AI68" s="217">
        <v>1</v>
      </c>
      <c r="AJ68" s="133">
        <v>0</v>
      </c>
      <c r="AK68" s="133">
        <v>1</v>
      </c>
      <c r="AL68" s="188">
        <v>0.14862101</v>
      </c>
      <c r="AM68" s="188">
        <v>4.4471129999999998E-2</v>
      </c>
    </row>
    <row r="69" spans="1:39" x14ac:dyDescent="0.25">
      <c r="A69" s="183" t="s">
        <v>32</v>
      </c>
      <c r="B69" s="183" t="s">
        <v>33</v>
      </c>
      <c r="C69" s="183" t="s">
        <v>26</v>
      </c>
      <c r="D69" s="183">
        <v>2</v>
      </c>
      <c r="E69" s="191">
        <v>0</v>
      </c>
      <c r="F69" s="102">
        <v>0</v>
      </c>
      <c r="G69" s="102">
        <v>0</v>
      </c>
      <c r="H69" s="70">
        <v>4.5</v>
      </c>
      <c r="W69" s="183">
        <v>2.9313504447006252E-2</v>
      </c>
      <c r="X69" s="183">
        <v>0.98886830769118483</v>
      </c>
      <c r="Y69" s="183">
        <v>0.24676177603351304</v>
      </c>
      <c r="Z69" s="183">
        <v>2.4946823585895402E-2</v>
      </c>
      <c r="AC69" s="183">
        <v>1.5942437461412402E-2</v>
      </c>
      <c r="AD69" s="183">
        <v>0.99091357130520463</v>
      </c>
      <c r="AE69" s="183">
        <v>0.16772169711848881</v>
      </c>
      <c r="AF69" s="183">
        <v>3.1354216893132524E-2</v>
      </c>
      <c r="AI69" s="217">
        <v>1</v>
      </c>
      <c r="AJ69" s="133">
        <v>0</v>
      </c>
      <c r="AK69" s="133">
        <v>1</v>
      </c>
      <c r="AL69" s="188">
        <v>0.14862101</v>
      </c>
      <c r="AM69" s="188">
        <v>4.4471129999999998E-2</v>
      </c>
    </row>
    <row r="70" spans="1:39" x14ac:dyDescent="0.25">
      <c r="A70" s="183" t="s">
        <v>32</v>
      </c>
      <c r="B70" s="183" t="s">
        <v>33</v>
      </c>
      <c r="C70" s="183" t="s">
        <v>27</v>
      </c>
      <c r="D70" s="183">
        <v>2</v>
      </c>
      <c r="E70" s="191">
        <v>0</v>
      </c>
      <c r="F70" s="102">
        <v>0</v>
      </c>
      <c r="G70" s="102">
        <v>0</v>
      </c>
      <c r="H70" s="70">
        <v>3.2</v>
      </c>
      <c r="W70" s="183">
        <v>2.7072261111004303E-2</v>
      </c>
      <c r="X70" s="183">
        <v>0.99326974021417935</v>
      </c>
      <c r="Y70" s="183">
        <v>0.42271430694594797</v>
      </c>
      <c r="Z70" s="183">
        <v>5.0595078365627634E-2</v>
      </c>
      <c r="AC70" s="183">
        <v>1.1877607920541323E-3</v>
      </c>
      <c r="AD70" s="183">
        <v>1.0039966489678811</v>
      </c>
      <c r="AE70" s="183">
        <v>0.48147111034433049</v>
      </c>
      <c r="AF70" s="183">
        <v>0.10105983856283134</v>
      </c>
      <c r="AI70" s="217">
        <v>1</v>
      </c>
      <c r="AJ70" s="133">
        <v>0</v>
      </c>
      <c r="AK70" s="133">
        <v>1</v>
      </c>
      <c r="AL70" s="188">
        <v>0.14862101</v>
      </c>
      <c r="AM70" s="188">
        <v>4.4471129999999998E-2</v>
      </c>
    </row>
    <row r="71" spans="1:39" x14ac:dyDescent="0.25">
      <c r="A71" s="183" t="s">
        <v>32</v>
      </c>
      <c r="B71" s="183" t="s">
        <v>33</v>
      </c>
      <c r="C71" s="183" t="s">
        <v>28</v>
      </c>
      <c r="D71" s="183">
        <v>2</v>
      </c>
      <c r="E71" s="191">
        <v>0</v>
      </c>
      <c r="F71" s="102">
        <v>0</v>
      </c>
      <c r="G71" s="102">
        <v>0</v>
      </c>
      <c r="H71" s="70">
        <v>3.2</v>
      </c>
      <c r="W71" s="183">
        <v>2.7072261111004303E-2</v>
      </c>
      <c r="X71" s="183">
        <v>0.99326974021417935</v>
      </c>
      <c r="Y71" s="183">
        <v>0.42271430694594797</v>
      </c>
      <c r="Z71" s="183">
        <v>5.0595078365627634E-2</v>
      </c>
      <c r="AC71" s="183">
        <v>1.1877607920541323E-3</v>
      </c>
      <c r="AD71" s="183">
        <v>1.0039966489678811</v>
      </c>
      <c r="AE71" s="183">
        <v>0.48147111034433049</v>
      </c>
      <c r="AF71" s="183">
        <v>0.10105983856283134</v>
      </c>
      <c r="AI71" s="217">
        <v>1</v>
      </c>
      <c r="AJ71" s="133">
        <v>0</v>
      </c>
      <c r="AK71" s="133">
        <v>1</v>
      </c>
      <c r="AL71" s="188">
        <v>0.14862101</v>
      </c>
      <c r="AM71" s="188">
        <v>4.4471129999999998E-2</v>
      </c>
    </row>
    <row r="72" spans="1:39" x14ac:dyDescent="0.25">
      <c r="A72" s="183" t="s">
        <v>32</v>
      </c>
      <c r="B72" s="183" t="s">
        <v>33</v>
      </c>
      <c r="C72" s="183" t="s">
        <v>29</v>
      </c>
      <c r="D72" s="183">
        <v>2</v>
      </c>
      <c r="E72" s="191">
        <v>0</v>
      </c>
      <c r="F72" s="102">
        <v>0</v>
      </c>
      <c r="G72" s="102">
        <v>0</v>
      </c>
      <c r="H72" s="70">
        <v>3.2</v>
      </c>
      <c r="W72" s="183">
        <v>2.7072261111004303E-2</v>
      </c>
      <c r="X72" s="183">
        <v>0.99326974021417935</v>
      </c>
      <c r="Y72" s="183">
        <v>0.42271430694594797</v>
      </c>
      <c r="Z72" s="183">
        <v>5.0595078365627634E-2</v>
      </c>
      <c r="AC72" s="183">
        <v>1.1877607920541323E-3</v>
      </c>
      <c r="AD72" s="183">
        <v>1.0039966489678811</v>
      </c>
      <c r="AE72" s="183">
        <v>0.48147111034433049</v>
      </c>
      <c r="AF72" s="183">
        <v>0.10105983856283134</v>
      </c>
      <c r="AI72" s="217">
        <v>1</v>
      </c>
      <c r="AJ72" s="133">
        <v>0</v>
      </c>
      <c r="AK72" s="133">
        <v>1</v>
      </c>
      <c r="AL72" s="188">
        <v>0.14862101</v>
      </c>
      <c r="AM72" s="188">
        <v>4.4471129999999998E-2</v>
      </c>
    </row>
    <row r="73" spans="1:39" x14ac:dyDescent="0.25">
      <c r="A73" s="183" t="s">
        <v>32</v>
      </c>
      <c r="B73" s="183" t="s">
        <v>33</v>
      </c>
      <c r="C73" s="183" t="s">
        <v>30</v>
      </c>
      <c r="D73" s="183">
        <v>2</v>
      </c>
      <c r="E73" s="191">
        <v>0</v>
      </c>
      <c r="F73" s="102">
        <v>0</v>
      </c>
      <c r="G73" s="102">
        <v>0</v>
      </c>
      <c r="H73" s="70">
        <v>3.2</v>
      </c>
      <c r="W73" s="183">
        <v>2.7072261111004303E-2</v>
      </c>
      <c r="X73" s="183">
        <v>0.99326974021417935</v>
      </c>
      <c r="Y73" s="183">
        <v>0.42271430694594797</v>
      </c>
      <c r="Z73" s="183">
        <v>5.0595078365627634E-2</v>
      </c>
      <c r="AC73" s="183">
        <v>1.1877607920541323E-3</v>
      </c>
      <c r="AD73" s="183">
        <v>1.0039966489678811</v>
      </c>
      <c r="AE73" s="183">
        <v>0.48147111034433049</v>
      </c>
      <c r="AF73" s="183">
        <v>0.10105983856283134</v>
      </c>
      <c r="AI73" s="217">
        <v>1</v>
      </c>
      <c r="AJ73" s="133">
        <v>0</v>
      </c>
      <c r="AK73" s="133">
        <v>1</v>
      </c>
      <c r="AL73" s="188">
        <v>0.14862101</v>
      </c>
      <c r="AM73" s="188">
        <v>4.4471129999999998E-2</v>
      </c>
    </row>
    <row r="74" spans="1:39" x14ac:dyDescent="0.25">
      <c r="A74" s="183" t="s">
        <v>34</v>
      </c>
      <c r="B74" s="183" t="s">
        <v>36</v>
      </c>
      <c r="C74" s="183" t="s">
        <v>19</v>
      </c>
      <c r="D74" s="183">
        <v>2</v>
      </c>
      <c r="E74" s="191">
        <v>0</v>
      </c>
      <c r="F74" s="102">
        <v>0</v>
      </c>
      <c r="G74" s="102">
        <v>0</v>
      </c>
      <c r="H74" s="70">
        <v>3.2</v>
      </c>
      <c r="W74" s="183">
        <v>2.7072261111004303E-2</v>
      </c>
      <c r="X74" s="183">
        <v>0.99326974021417935</v>
      </c>
      <c r="Y74" s="183">
        <v>0.42271430694594797</v>
      </c>
      <c r="Z74" s="183">
        <v>5.0595078365627634E-2</v>
      </c>
      <c r="AC74" s="183">
        <v>2.7072261111004303E-2</v>
      </c>
      <c r="AD74" s="183">
        <v>0.99326974021417935</v>
      </c>
      <c r="AE74" s="183">
        <v>0.42271430694594797</v>
      </c>
      <c r="AF74" s="183">
        <v>5.0595078365627634E-2</v>
      </c>
      <c r="AI74" s="217">
        <v>1</v>
      </c>
      <c r="AJ74" s="133">
        <v>0</v>
      </c>
      <c r="AK74" s="133">
        <v>1</v>
      </c>
      <c r="AL74" s="188">
        <v>0.14862101</v>
      </c>
      <c r="AM74" s="188">
        <v>4.4471129999999998E-2</v>
      </c>
    </row>
    <row r="75" spans="1:39" x14ac:dyDescent="0.25">
      <c r="A75" s="183" t="s">
        <v>34</v>
      </c>
      <c r="B75" s="183" t="s">
        <v>36</v>
      </c>
      <c r="C75" s="183" t="s">
        <v>20</v>
      </c>
      <c r="D75" s="183">
        <v>2</v>
      </c>
      <c r="E75" s="191">
        <v>0</v>
      </c>
      <c r="F75" s="102">
        <v>0</v>
      </c>
      <c r="G75" s="102">
        <v>0</v>
      </c>
      <c r="H75" s="70">
        <v>3.2</v>
      </c>
      <c r="W75" s="183">
        <v>2.7072261111004303E-2</v>
      </c>
      <c r="X75" s="183">
        <v>0.99326974021417935</v>
      </c>
      <c r="Y75" s="183">
        <v>0.42271430694594797</v>
      </c>
      <c r="Z75" s="183">
        <v>5.0595078365627634E-2</v>
      </c>
      <c r="AC75" s="183">
        <v>2.7072261111004303E-2</v>
      </c>
      <c r="AD75" s="183">
        <v>0.99326974021417935</v>
      </c>
      <c r="AE75" s="183">
        <v>0.42271430694594797</v>
      </c>
      <c r="AF75" s="183">
        <v>5.0595078365627634E-2</v>
      </c>
      <c r="AI75" s="217">
        <v>1</v>
      </c>
      <c r="AJ75" s="133">
        <v>0</v>
      </c>
      <c r="AK75" s="133">
        <v>1</v>
      </c>
      <c r="AL75" s="188">
        <v>0.14862101</v>
      </c>
      <c r="AM75" s="188">
        <v>4.4471129999999998E-2</v>
      </c>
    </row>
    <row r="76" spans="1:39" x14ac:dyDescent="0.25">
      <c r="A76" s="183" t="s">
        <v>34</v>
      </c>
      <c r="B76" s="183" t="s">
        <v>36</v>
      </c>
      <c r="C76" s="183" t="s">
        <v>21</v>
      </c>
      <c r="D76" s="183">
        <v>2</v>
      </c>
      <c r="E76" s="191">
        <v>0</v>
      </c>
      <c r="F76" s="102">
        <v>0</v>
      </c>
      <c r="G76" s="102">
        <v>0</v>
      </c>
      <c r="H76" s="70">
        <v>4.5</v>
      </c>
      <c r="W76" s="183">
        <v>2.7072261111004303E-2</v>
      </c>
      <c r="X76" s="183">
        <v>0.99326974021417935</v>
      </c>
      <c r="Y76" s="183">
        <v>0.42271430694594797</v>
      </c>
      <c r="Z76" s="183">
        <v>5.0595078365627634E-2</v>
      </c>
      <c r="AC76" s="183">
        <v>2.7072261111004303E-2</v>
      </c>
      <c r="AD76" s="183">
        <v>0.99326974021417935</v>
      </c>
      <c r="AE76" s="183">
        <v>0.42271430694594797</v>
      </c>
      <c r="AF76" s="183">
        <v>5.0595078365627634E-2</v>
      </c>
      <c r="AI76" s="217">
        <v>1</v>
      </c>
      <c r="AJ76" s="133">
        <v>0</v>
      </c>
      <c r="AK76" s="133">
        <v>1</v>
      </c>
      <c r="AL76" s="188">
        <v>0.14862101</v>
      </c>
      <c r="AM76" s="188">
        <v>4.4471129999999998E-2</v>
      </c>
    </row>
    <row r="77" spans="1:39" x14ac:dyDescent="0.25">
      <c r="A77" s="183" t="s">
        <v>34</v>
      </c>
      <c r="B77" s="183" t="s">
        <v>36</v>
      </c>
      <c r="C77" s="183" t="s">
        <v>22</v>
      </c>
      <c r="D77" s="183">
        <v>2</v>
      </c>
      <c r="E77" s="191">
        <v>0</v>
      </c>
      <c r="F77" s="102">
        <v>0</v>
      </c>
      <c r="G77" s="102">
        <v>0</v>
      </c>
      <c r="H77" s="70">
        <v>4.5</v>
      </c>
      <c r="W77" s="183">
        <v>2.9313504447006252E-2</v>
      </c>
      <c r="X77" s="183">
        <v>0.98886830769118483</v>
      </c>
      <c r="Y77" s="183">
        <v>0.24676177603351304</v>
      </c>
      <c r="Z77" s="183">
        <v>2.4946823585895402E-2</v>
      </c>
      <c r="AC77" s="183">
        <v>2.9313504447006252E-2</v>
      </c>
      <c r="AD77" s="183">
        <v>0.98886830769118483</v>
      </c>
      <c r="AE77" s="183">
        <v>0.24676177603351304</v>
      </c>
      <c r="AF77" s="183">
        <v>2.4946823585895402E-2</v>
      </c>
      <c r="AI77" s="217">
        <v>1</v>
      </c>
      <c r="AJ77" s="133">
        <v>0</v>
      </c>
      <c r="AK77" s="133">
        <v>1</v>
      </c>
      <c r="AL77" s="188">
        <v>0.14862101</v>
      </c>
      <c r="AM77" s="188">
        <v>4.4471129999999998E-2</v>
      </c>
    </row>
    <row r="78" spans="1:39" x14ac:dyDescent="0.25">
      <c r="A78" s="183" t="s">
        <v>34</v>
      </c>
      <c r="B78" s="183" t="s">
        <v>36</v>
      </c>
      <c r="C78" s="183" t="s">
        <v>23</v>
      </c>
      <c r="D78" s="183">
        <v>2</v>
      </c>
      <c r="E78" s="191">
        <v>0</v>
      </c>
      <c r="F78" s="102">
        <v>0</v>
      </c>
      <c r="G78" s="102">
        <v>0</v>
      </c>
      <c r="H78" s="70">
        <v>4.5</v>
      </c>
      <c r="W78" s="183">
        <v>2.9313504447006252E-2</v>
      </c>
      <c r="X78" s="183">
        <v>0.98886830769118483</v>
      </c>
      <c r="Y78" s="183">
        <v>0.24676177603351304</v>
      </c>
      <c r="Z78" s="183">
        <v>2.4946823585895402E-2</v>
      </c>
      <c r="AC78" s="183">
        <v>2.9313504447006252E-2</v>
      </c>
      <c r="AD78" s="183">
        <v>0.98886830769118483</v>
      </c>
      <c r="AE78" s="183">
        <v>0.24676177603351304</v>
      </c>
      <c r="AF78" s="183">
        <v>2.4946823585895402E-2</v>
      </c>
      <c r="AI78" s="217">
        <v>1</v>
      </c>
      <c r="AJ78" s="133">
        <v>0</v>
      </c>
      <c r="AK78" s="133">
        <v>1</v>
      </c>
      <c r="AL78" s="188">
        <v>0.14862101</v>
      </c>
      <c r="AM78" s="188">
        <v>4.4471129999999998E-2</v>
      </c>
    </row>
    <row r="79" spans="1:39" x14ac:dyDescent="0.25">
      <c r="A79" s="183" t="s">
        <v>34</v>
      </c>
      <c r="B79" s="183" t="s">
        <v>36</v>
      </c>
      <c r="C79" s="183" t="s">
        <v>24</v>
      </c>
      <c r="D79" s="183">
        <v>2</v>
      </c>
      <c r="E79" s="191">
        <v>0</v>
      </c>
      <c r="F79" s="102">
        <v>0</v>
      </c>
      <c r="G79" s="102">
        <v>0</v>
      </c>
      <c r="H79" s="70">
        <v>4.5</v>
      </c>
      <c r="W79" s="183">
        <v>2.9313504447006252E-2</v>
      </c>
      <c r="X79" s="183">
        <v>0.98886830769118483</v>
      </c>
      <c r="Y79" s="183">
        <v>0.24676177603351304</v>
      </c>
      <c r="Z79" s="183">
        <v>2.4946823585895402E-2</v>
      </c>
      <c r="AC79" s="183">
        <v>2.9313504447006252E-2</v>
      </c>
      <c r="AD79" s="183">
        <v>0.98886830769118483</v>
      </c>
      <c r="AE79" s="183">
        <v>0.24676177603351304</v>
      </c>
      <c r="AF79" s="183">
        <v>2.4946823585895402E-2</v>
      </c>
      <c r="AI79" s="217">
        <v>1</v>
      </c>
      <c r="AJ79" s="133">
        <v>0</v>
      </c>
      <c r="AK79" s="133">
        <v>1</v>
      </c>
      <c r="AL79" s="188">
        <v>0.14862101</v>
      </c>
      <c r="AM79" s="188">
        <v>4.4471129999999998E-2</v>
      </c>
    </row>
    <row r="80" spans="1:39" x14ac:dyDescent="0.25">
      <c r="A80" s="183" t="s">
        <v>34</v>
      </c>
      <c r="B80" s="183" t="s">
        <v>36</v>
      </c>
      <c r="C80" s="183" t="s">
        <v>25</v>
      </c>
      <c r="D80" s="183">
        <v>2</v>
      </c>
      <c r="E80" s="191">
        <v>0</v>
      </c>
      <c r="F80" s="102">
        <v>0</v>
      </c>
      <c r="G80" s="102">
        <v>0</v>
      </c>
      <c r="H80" s="70">
        <v>4.5</v>
      </c>
      <c r="W80" s="183">
        <v>2.9313504447006252E-2</v>
      </c>
      <c r="X80" s="183">
        <v>0.98886830769118483</v>
      </c>
      <c r="Y80" s="183">
        <v>0.24676177603351304</v>
      </c>
      <c r="Z80" s="183">
        <v>2.4946823585895402E-2</v>
      </c>
      <c r="AC80" s="183">
        <v>2.9313504447006252E-2</v>
      </c>
      <c r="AD80" s="183">
        <v>0.98886830769118483</v>
      </c>
      <c r="AE80" s="183">
        <v>0.24676177603351304</v>
      </c>
      <c r="AF80" s="183">
        <v>2.4946823585895402E-2</v>
      </c>
      <c r="AI80" s="217">
        <v>1</v>
      </c>
      <c r="AJ80" s="133">
        <v>0</v>
      </c>
      <c r="AK80" s="133">
        <v>1</v>
      </c>
      <c r="AL80" s="188">
        <v>0.14862101</v>
      </c>
      <c r="AM80" s="188">
        <v>4.4471129999999998E-2</v>
      </c>
    </row>
    <row r="81" spans="1:39" x14ac:dyDescent="0.25">
      <c r="A81" s="183" t="s">
        <v>34</v>
      </c>
      <c r="B81" s="183" t="s">
        <v>36</v>
      </c>
      <c r="C81" s="183" t="s">
        <v>26</v>
      </c>
      <c r="D81" s="183">
        <v>2</v>
      </c>
      <c r="E81" s="191">
        <v>0</v>
      </c>
      <c r="F81" s="102">
        <v>0</v>
      </c>
      <c r="G81" s="102">
        <v>0</v>
      </c>
      <c r="H81" s="70">
        <v>4.5</v>
      </c>
      <c r="W81" s="183">
        <v>2.9313504447006252E-2</v>
      </c>
      <c r="X81" s="183">
        <v>0.98886830769118483</v>
      </c>
      <c r="Y81" s="183">
        <v>0.24676177603351304</v>
      </c>
      <c r="Z81" s="183">
        <v>2.4946823585895402E-2</v>
      </c>
      <c r="AC81" s="183">
        <v>2.9313504447006252E-2</v>
      </c>
      <c r="AD81" s="183">
        <v>0.98886830769118483</v>
      </c>
      <c r="AE81" s="183">
        <v>0.24676177603351304</v>
      </c>
      <c r="AF81" s="183">
        <v>2.4946823585895402E-2</v>
      </c>
      <c r="AI81" s="217">
        <v>1</v>
      </c>
      <c r="AJ81" s="133">
        <v>0</v>
      </c>
      <c r="AK81" s="133">
        <v>1</v>
      </c>
      <c r="AL81" s="188">
        <v>0.14862101</v>
      </c>
      <c r="AM81" s="188">
        <v>4.4471129999999998E-2</v>
      </c>
    </row>
    <row r="82" spans="1:39" x14ac:dyDescent="0.25">
      <c r="A82" s="183" t="s">
        <v>34</v>
      </c>
      <c r="B82" s="183" t="s">
        <v>36</v>
      </c>
      <c r="C82" s="183" t="s">
        <v>27</v>
      </c>
      <c r="D82" s="183">
        <v>2</v>
      </c>
      <c r="E82" s="191">
        <v>0</v>
      </c>
      <c r="F82" s="102">
        <v>0</v>
      </c>
      <c r="G82" s="102">
        <v>0</v>
      </c>
      <c r="H82" s="70">
        <v>3.2</v>
      </c>
      <c r="W82" s="183">
        <v>2.7072261111004303E-2</v>
      </c>
      <c r="X82" s="183">
        <v>0.99326974021417935</v>
      </c>
      <c r="Y82" s="183">
        <v>0.42271430694594797</v>
      </c>
      <c r="Z82" s="183">
        <v>5.0595078365627634E-2</v>
      </c>
      <c r="AC82" s="183">
        <v>2.7072261111004303E-2</v>
      </c>
      <c r="AD82" s="183">
        <v>0.99326974021417935</v>
      </c>
      <c r="AE82" s="183">
        <v>0.42271430694594797</v>
      </c>
      <c r="AF82" s="183">
        <v>5.0595078365627634E-2</v>
      </c>
      <c r="AI82" s="217">
        <v>1</v>
      </c>
      <c r="AJ82" s="133">
        <v>0</v>
      </c>
      <c r="AK82" s="133">
        <v>1</v>
      </c>
      <c r="AL82" s="188">
        <v>0.14862101</v>
      </c>
      <c r="AM82" s="188">
        <v>4.4471129999999998E-2</v>
      </c>
    </row>
    <row r="83" spans="1:39" x14ac:dyDescent="0.25">
      <c r="A83" s="183" t="s">
        <v>34</v>
      </c>
      <c r="B83" s="183" t="s">
        <v>36</v>
      </c>
      <c r="C83" s="183" t="s">
        <v>28</v>
      </c>
      <c r="D83" s="183">
        <v>2</v>
      </c>
      <c r="E83" s="191">
        <v>0</v>
      </c>
      <c r="F83" s="102">
        <v>0</v>
      </c>
      <c r="G83" s="102">
        <v>0</v>
      </c>
      <c r="H83" s="70">
        <v>3.2</v>
      </c>
      <c r="W83" s="183">
        <v>2.7072261111004303E-2</v>
      </c>
      <c r="X83" s="183">
        <v>0.99326974021417935</v>
      </c>
      <c r="Y83" s="183">
        <v>0.42271430694594797</v>
      </c>
      <c r="Z83" s="183">
        <v>5.0595078365627634E-2</v>
      </c>
      <c r="AC83" s="183">
        <v>2.7072261111004303E-2</v>
      </c>
      <c r="AD83" s="183">
        <v>0.99326974021417935</v>
      </c>
      <c r="AE83" s="183">
        <v>0.42271430694594797</v>
      </c>
      <c r="AF83" s="183">
        <v>5.0595078365627634E-2</v>
      </c>
      <c r="AI83" s="217">
        <v>1</v>
      </c>
      <c r="AJ83" s="133">
        <v>0</v>
      </c>
      <c r="AK83" s="133">
        <v>1</v>
      </c>
      <c r="AL83" s="188">
        <v>0.14862101</v>
      </c>
      <c r="AM83" s="188">
        <v>4.4471129999999998E-2</v>
      </c>
    </row>
    <row r="84" spans="1:39" x14ac:dyDescent="0.25">
      <c r="A84" s="183" t="s">
        <v>34</v>
      </c>
      <c r="B84" s="183" t="s">
        <v>36</v>
      </c>
      <c r="C84" s="183" t="s">
        <v>29</v>
      </c>
      <c r="D84" s="183">
        <v>2</v>
      </c>
      <c r="E84" s="191">
        <v>0</v>
      </c>
      <c r="F84" s="102">
        <v>0</v>
      </c>
      <c r="G84" s="102">
        <v>0</v>
      </c>
      <c r="H84" s="70">
        <v>3.2</v>
      </c>
      <c r="W84" s="183">
        <v>2.7072261111004303E-2</v>
      </c>
      <c r="X84" s="183">
        <v>0.99326974021417935</v>
      </c>
      <c r="Y84" s="183">
        <v>0.42271430694594797</v>
      </c>
      <c r="Z84" s="183">
        <v>5.0595078365627634E-2</v>
      </c>
      <c r="AC84" s="183">
        <v>2.7072261111004303E-2</v>
      </c>
      <c r="AD84" s="183">
        <v>0.99326974021417935</v>
      </c>
      <c r="AE84" s="183">
        <v>0.42271430694594797</v>
      </c>
      <c r="AF84" s="183">
        <v>5.0595078365627634E-2</v>
      </c>
      <c r="AI84" s="217">
        <v>1</v>
      </c>
      <c r="AJ84" s="133">
        <v>0</v>
      </c>
      <c r="AK84" s="133">
        <v>1</v>
      </c>
      <c r="AL84" s="188">
        <v>0.14862101</v>
      </c>
      <c r="AM84" s="188">
        <v>4.4471129999999998E-2</v>
      </c>
    </row>
    <row r="85" spans="1:39" x14ac:dyDescent="0.25">
      <c r="A85" s="183" t="s">
        <v>34</v>
      </c>
      <c r="B85" s="183" t="s">
        <v>36</v>
      </c>
      <c r="C85" s="183" t="s">
        <v>30</v>
      </c>
      <c r="D85" s="183">
        <v>2</v>
      </c>
      <c r="E85" s="191">
        <v>0</v>
      </c>
      <c r="F85" s="102">
        <v>0</v>
      </c>
      <c r="G85" s="102">
        <v>0</v>
      </c>
      <c r="H85" s="70">
        <v>3.2</v>
      </c>
      <c r="W85" s="183">
        <v>2.7072261111004303E-2</v>
      </c>
      <c r="X85" s="183">
        <v>0.99326974021417935</v>
      </c>
      <c r="Y85" s="183">
        <v>0.42271430694594797</v>
      </c>
      <c r="Z85" s="183">
        <v>5.0595078365627634E-2</v>
      </c>
      <c r="AC85" s="183">
        <v>2.7072261111004303E-2</v>
      </c>
      <c r="AD85" s="183">
        <v>0.99326974021417935</v>
      </c>
      <c r="AE85" s="183">
        <v>0.42271430694594797</v>
      </c>
      <c r="AF85" s="183">
        <v>5.0595078365627634E-2</v>
      </c>
      <c r="AI85" s="217">
        <v>1</v>
      </c>
      <c r="AJ85" s="133">
        <v>0</v>
      </c>
      <c r="AK85" s="133">
        <v>1</v>
      </c>
      <c r="AL85" s="188">
        <v>0.14862101</v>
      </c>
      <c r="AM85" s="188">
        <v>4.4471129999999998E-2</v>
      </c>
    </row>
    <row r="86" spans="1:39" x14ac:dyDescent="0.25">
      <c r="A86" s="183" t="s">
        <v>36</v>
      </c>
      <c r="B86" s="183" t="s">
        <v>39</v>
      </c>
      <c r="C86" s="183" t="s">
        <v>19</v>
      </c>
      <c r="D86" s="183">
        <v>2</v>
      </c>
      <c r="E86" s="191">
        <v>0</v>
      </c>
      <c r="F86" s="102">
        <v>0</v>
      </c>
      <c r="G86" s="102">
        <v>0</v>
      </c>
      <c r="H86" s="70">
        <v>3.2</v>
      </c>
      <c r="W86" s="183">
        <v>2.7072261111004303E-2</v>
      </c>
      <c r="X86" s="183">
        <v>0.99326974021417935</v>
      </c>
      <c r="Y86" s="183">
        <v>0.42271430694594797</v>
      </c>
      <c r="Z86" s="183">
        <v>5.0595078365627634E-2</v>
      </c>
      <c r="AC86" s="183">
        <v>1.1877607920541323E-3</v>
      </c>
      <c r="AD86" s="183">
        <v>1.0039966489678811</v>
      </c>
      <c r="AE86" s="183">
        <v>0.48147111034433049</v>
      </c>
      <c r="AF86" s="183">
        <v>0.10105983856283134</v>
      </c>
      <c r="AI86" s="217">
        <v>1</v>
      </c>
      <c r="AJ86" s="133">
        <v>0</v>
      </c>
      <c r="AK86" s="133">
        <v>1</v>
      </c>
      <c r="AL86" s="188">
        <v>0.14862101</v>
      </c>
      <c r="AM86" s="188">
        <v>4.4471129999999998E-2</v>
      </c>
    </row>
    <row r="87" spans="1:39" x14ac:dyDescent="0.25">
      <c r="A87" s="183" t="s">
        <v>36</v>
      </c>
      <c r="B87" s="183" t="s">
        <v>39</v>
      </c>
      <c r="C87" s="183" t="s">
        <v>20</v>
      </c>
      <c r="D87" s="183">
        <v>2</v>
      </c>
      <c r="E87" s="191">
        <v>0</v>
      </c>
      <c r="F87" s="102">
        <v>0</v>
      </c>
      <c r="G87" s="102">
        <v>0</v>
      </c>
      <c r="H87" s="70">
        <v>3.2</v>
      </c>
      <c r="W87" s="183">
        <v>2.7072261111004303E-2</v>
      </c>
      <c r="X87" s="183">
        <v>0.99326974021417935</v>
      </c>
      <c r="Y87" s="183">
        <v>0.42271430694594797</v>
      </c>
      <c r="Z87" s="183">
        <v>5.0595078365627634E-2</v>
      </c>
      <c r="AC87" s="183">
        <v>1.1877607920541323E-3</v>
      </c>
      <c r="AD87" s="183">
        <v>1.0039966489678811</v>
      </c>
      <c r="AE87" s="183">
        <v>0.48147111034433049</v>
      </c>
      <c r="AF87" s="183">
        <v>0.10105983856283134</v>
      </c>
      <c r="AI87" s="217">
        <v>1</v>
      </c>
      <c r="AJ87" s="133">
        <v>0</v>
      </c>
      <c r="AK87" s="133">
        <v>1</v>
      </c>
      <c r="AL87" s="188">
        <v>0.14862101</v>
      </c>
      <c r="AM87" s="188">
        <v>4.4471129999999998E-2</v>
      </c>
    </row>
    <row r="88" spans="1:39" x14ac:dyDescent="0.25">
      <c r="A88" s="183" t="s">
        <v>36</v>
      </c>
      <c r="B88" s="183" t="s">
        <v>39</v>
      </c>
      <c r="C88" s="183" t="s">
        <v>21</v>
      </c>
      <c r="D88" s="183">
        <v>2</v>
      </c>
      <c r="E88" s="191">
        <v>0</v>
      </c>
      <c r="F88" s="102">
        <v>0</v>
      </c>
      <c r="G88" s="102">
        <v>0</v>
      </c>
      <c r="H88" s="70">
        <v>4.5</v>
      </c>
      <c r="W88" s="183">
        <v>2.7072261111004303E-2</v>
      </c>
      <c r="X88" s="183">
        <v>0.99326974021417935</v>
      </c>
      <c r="Y88" s="183">
        <v>0.42271430694594797</v>
      </c>
      <c r="Z88" s="183">
        <v>5.0595078365627634E-2</v>
      </c>
      <c r="AC88" s="183">
        <v>1.1877607920541323E-3</v>
      </c>
      <c r="AD88" s="183">
        <v>1.0039966489678811</v>
      </c>
      <c r="AE88" s="183">
        <v>0.48147111034433049</v>
      </c>
      <c r="AF88" s="183">
        <v>0.10105983856283134</v>
      </c>
      <c r="AI88" s="217">
        <v>1</v>
      </c>
      <c r="AJ88" s="133">
        <v>0</v>
      </c>
      <c r="AK88" s="133">
        <v>1</v>
      </c>
      <c r="AL88" s="188">
        <v>0.14862101</v>
      </c>
      <c r="AM88" s="188">
        <v>4.4471129999999998E-2</v>
      </c>
    </row>
    <row r="89" spans="1:39" x14ac:dyDescent="0.25">
      <c r="A89" s="183" t="s">
        <v>36</v>
      </c>
      <c r="B89" s="183" t="s">
        <v>39</v>
      </c>
      <c r="C89" s="183" t="s">
        <v>22</v>
      </c>
      <c r="D89" s="183">
        <v>2</v>
      </c>
      <c r="E89" s="191">
        <v>0</v>
      </c>
      <c r="F89" s="102">
        <v>0</v>
      </c>
      <c r="G89" s="102">
        <v>0</v>
      </c>
      <c r="H89" s="70">
        <v>4.5</v>
      </c>
      <c r="W89" s="183">
        <v>2.9313504447006252E-2</v>
      </c>
      <c r="X89" s="183">
        <v>0.98886830769118483</v>
      </c>
      <c r="Y89" s="183">
        <v>0.24676177603351304</v>
      </c>
      <c r="Z89" s="183">
        <v>2.4946823585895402E-2</v>
      </c>
      <c r="AC89" s="183">
        <v>1.5942437461412402E-2</v>
      </c>
      <c r="AD89" s="183">
        <v>0.99091357130520463</v>
      </c>
      <c r="AE89" s="183">
        <v>0.16772169711848881</v>
      </c>
      <c r="AF89" s="183">
        <v>3.1354216893132524E-2</v>
      </c>
      <c r="AI89" s="217">
        <v>1</v>
      </c>
      <c r="AJ89" s="133">
        <v>0</v>
      </c>
      <c r="AK89" s="133">
        <v>1</v>
      </c>
      <c r="AL89" s="188">
        <v>0.14862101</v>
      </c>
      <c r="AM89" s="188">
        <v>4.4471129999999998E-2</v>
      </c>
    </row>
    <row r="90" spans="1:39" x14ac:dyDescent="0.25">
      <c r="A90" s="183" t="s">
        <v>36</v>
      </c>
      <c r="B90" s="183" t="s">
        <v>39</v>
      </c>
      <c r="C90" s="183" t="s">
        <v>23</v>
      </c>
      <c r="D90" s="183">
        <v>2</v>
      </c>
      <c r="E90" s="191">
        <v>0</v>
      </c>
      <c r="F90" s="102">
        <v>0</v>
      </c>
      <c r="G90" s="102">
        <v>0</v>
      </c>
      <c r="H90" s="70">
        <v>4.5</v>
      </c>
      <c r="W90" s="183">
        <v>2.9313504447006252E-2</v>
      </c>
      <c r="X90" s="183">
        <v>0.98886830769118483</v>
      </c>
      <c r="Y90" s="183">
        <v>0.24676177603351304</v>
      </c>
      <c r="Z90" s="183">
        <v>2.4946823585895402E-2</v>
      </c>
      <c r="AC90" s="183">
        <v>1.5942437461412402E-2</v>
      </c>
      <c r="AD90" s="183">
        <v>0.99091357130520463</v>
      </c>
      <c r="AE90" s="183">
        <v>0.16772169711848881</v>
      </c>
      <c r="AF90" s="183">
        <v>3.1354216893132524E-2</v>
      </c>
      <c r="AI90" s="217">
        <v>1</v>
      </c>
      <c r="AJ90" s="133">
        <v>0</v>
      </c>
      <c r="AK90" s="133">
        <v>1</v>
      </c>
      <c r="AL90" s="188">
        <v>0.14862101</v>
      </c>
      <c r="AM90" s="188">
        <v>4.4471129999999998E-2</v>
      </c>
    </row>
    <row r="91" spans="1:39" x14ac:dyDescent="0.25">
      <c r="A91" s="183" t="s">
        <v>36</v>
      </c>
      <c r="B91" s="183" t="s">
        <v>39</v>
      </c>
      <c r="C91" s="183" t="s">
        <v>24</v>
      </c>
      <c r="D91" s="183">
        <v>2</v>
      </c>
      <c r="E91" s="191">
        <v>0</v>
      </c>
      <c r="F91" s="102">
        <v>0</v>
      </c>
      <c r="G91" s="102">
        <v>0</v>
      </c>
      <c r="H91" s="70">
        <v>4.5</v>
      </c>
      <c r="W91" s="183">
        <v>2.9313504447006252E-2</v>
      </c>
      <c r="X91" s="183">
        <v>0.98886830769118483</v>
      </c>
      <c r="Y91" s="183">
        <v>0.24676177603351304</v>
      </c>
      <c r="Z91" s="183">
        <v>2.4946823585895402E-2</v>
      </c>
      <c r="AC91" s="183">
        <v>1.5942437461412402E-2</v>
      </c>
      <c r="AD91" s="183">
        <v>0.99091357130520463</v>
      </c>
      <c r="AE91" s="183">
        <v>0.16772169711848881</v>
      </c>
      <c r="AF91" s="183">
        <v>3.1354216893132524E-2</v>
      </c>
      <c r="AI91" s="217">
        <v>1</v>
      </c>
      <c r="AJ91" s="133">
        <v>0</v>
      </c>
      <c r="AK91" s="133">
        <v>1</v>
      </c>
      <c r="AL91" s="188">
        <v>0.14862101</v>
      </c>
      <c r="AM91" s="188">
        <v>4.4471129999999998E-2</v>
      </c>
    </row>
    <row r="92" spans="1:39" x14ac:dyDescent="0.25">
      <c r="A92" s="183" t="s">
        <v>36</v>
      </c>
      <c r="B92" s="183" t="s">
        <v>39</v>
      </c>
      <c r="C92" s="183" t="s">
        <v>25</v>
      </c>
      <c r="D92" s="183">
        <v>2</v>
      </c>
      <c r="E92" s="191">
        <v>0</v>
      </c>
      <c r="F92" s="102">
        <v>0</v>
      </c>
      <c r="G92" s="102">
        <v>0</v>
      </c>
      <c r="H92" s="70">
        <v>4.5</v>
      </c>
      <c r="W92" s="183">
        <v>2.9313504447006252E-2</v>
      </c>
      <c r="X92" s="183">
        <v>0.98886830769118483</v>
      </c>
      <c r="Y92" s="183">
        <v>0.24676177603351304</v>
      </c>
      <c r="Z92" s="183">
        <v>2.4946823585895402E-2</v>
      </c>
      <c r="AC92" s="183">
        <v>1.5942437461412402E-2</v>
      </c>
      <c r="AD92" s="183">
        <v>0.99091357130520463</v>
      </c>
      <c r="AE92" s="183">
        <v>0.16772169711848881</v>
      </c>
      <c r="AF92" s="183">
        <v>3.1354216893132524E-2</v>
      </c>
      <c r="AI92" s="217">
        <v>1</v>
      </c>
      <c r="AJ92" s="133">
        <v>0</v>
      </c>
      <c r="AK92" s="133">
        <v>1</v>
      </c>
      <c r="AL92" s="188">
        <v>0.14862101</v>
      </c>
      <c r="AM92" s="188">
        <v>4.4471129999999998E-2</v>
      </c>
    </row>
    <row r="93" spans="1:39" x14ac:dyDescent="0.25">
      <c r="A93" s="183" t="s">
        <v>36</v>
      </c>
      <c r="B93" s="183" t="s">
        <v>39</v>
      </c>
      <c r="C93" s="183" t="s">
        <v>26</v>
      </c>
      <c r="D93" s="183">
        <v>2</v>
      </c>
      <c r="E93" s="191">
        <v>0</v>
      </c>
      <c r="F93" s="102">
        <v>0</v>
      </c>
      <c r="G93" s="102">
        <v>0</v>
      </c>
      <c r="H93" s="70">
        <v>4.5</v>
      </c>
      <c r="W93" s="183">
        <v>2.9313504447006252E-2</v>
      </c>
      <c r="X93" s="183">
        <v>0.98886830769118483</v>
      </c>
      <c r="Y93" s="183">
        <v>0.24676177603351304</v>
      </c>
      <c r="Z93" s="183">
        <v>2.4946823585895402E-2</v>
      </c>
      <c r="AC93" s="183">
        <v>1.5942437461412402E-2</v>
      </c>
      <c r="AD93" s="183">
        <v>0.99091357130520463</v>
      </c>
      <c r="AE93" s="183">
        <v>0.16772169711848881</v>
      </c>
      <c r="AF93" s="183">
        <v>3.1354216893132524E-2</v>
      </c>
      <c r="AI93" s="217">
        <v>1</v>
      </c>
      <c r="AJ93" s="133">
        <v>0</v>
      </c>
      <c r="AK93" s="133">
        <v>1</v>
      </c>
      <c r="AL93" s="188">
        <v>0.14862101</v>
      </c>
      <c r="AM93" s="188">
        <v>4.4471129999999998E-2</v>
      </c>
    </row>
    <row r="94" spans="1:39" x14ac:dyDescent="0.25">
      <c r="A94" s="183" t="s">
        <v>36</v>
      </c>
      <c r="B94" s="183" t="s">
        <v>39</v>
      </c>
      <c r="C94" s="183" t="s">
        <v>27</v>
      </c>
      <c r="D94" s="183">
        <v>2</v>
      </c>
      <c r="E94" s="191">
        <v>0</v>
      </c>
      <c r="F94" s="102">
        <v>0</v>
      </c>
      <c r="G94" s="102">
        <v>0</v>
      </c>
      <c r="H94" s="70">
        <v>3.2</v>
      </c>
      <c r="W94" s="183">
        <v>2.7072261111004303E-2</v>
      </c>
      <c r="X94" s="183">
        <v>0.99326974021417935</v>
      </c>
      <c r="Y94" s="183">
        <v>0.42271430694594797</v>
      </c>
      <c r="Z94" s="183">
        <v>5.0595078365627634E-2</v>
      </c>
      <c r="AC94" s="183">
        <v>1.1877607920541323E-3</v>
      </c>
      <c r="AD94" s="183">
        <v>1.0039966489678811</v>
      </c>
      <c r="AE94" s="183">
        <v>0.48147111034433049</v>
      </c>
      <c r="AF94" s="183">
        <v>0.10105983856283134</v>
      </c>
      <c r="AI94" s="217">
        <v>1</v>
      </c>
      <c r="AJ94" s="133">
        <v>0</v>
      </c>
      <c r="AK94" s="133">
        <v>1</v>
      </c>
      <c r="AL94" s="188">
        <v>0.14862101</v>
      </c>
      <c r="AM94" s="188">
        <v>4.4471129999999998E-2</v>
      </c>
    </row>
    <row r="95" spans="1:39" x14ac:dyDescent="0.25">
      <c r="A95" s="183" t="s">
        <v>36</v>
      </c>
      <c r="B95" s="183" t="s">
        <v>39</v>
      </c>
      <c r="C95" s="183" t="s">
        <v>28</v>
      </c>
      <c r="D95" s="183">
        <v>2</v>
      </c>
      <c r="E95" s="191">
        <v>0</v>
      </c>
      <c r="F95" s="102">
        <v>0</v>
      </c>
      <c r="G95" s="102">
        <v>0</v>
      </c>
      <c r="H95" s="70">
        <v>3.2</v>
      </c>
      <c r="W95" s="183">
        <v>2.7072261111004303E-2</v>
      </c>
      <c r="X95" s="183">
        <v>0.99326974021417935</v>
      </c>
      <c r="Y95" s="183">
        <v>0.42271430694594797</v>
      </c>
      <c r="Z95" s="183">
        <v>5.0595078365627634E-2</v>
      </c>
      <c r="AC95" s="183">
        <v>1.1877607920541323E-3</v>
      </c>
      <c r="AD95" s="183">
        <v>1.0039966489678811</v>
      </c>
      <c r="AE95" s="183">
        <v>0.48147111034433049</v>
      </c>
      <c r="AF95" s="183">
        <v>0.10105983856283134</v>
      </c>
      <c r="AI95" s="217">
        <v>1</v>
      </c>
      <c r="AJ95" s="133">
        <v>0</v>
      </c>
      <c r="AK95" s="133">
        <v>1</v>
      </c>
      <c r="AL95" s="188">
        <v>0.14862101</v>
      </c>
      <c r="AM95" s="188">
        <v>4.4471129999999998E-2</v>
      </c>
    </row>
    <row r="96" spans="1:39" x14ac:dyDescent="0.25">
      <c r="A96" s="183" t="s">
        <v>36</v>
      </c>
      <c r="B96" s="183" t="s">
        <v>39</v>
      </c>
      <c r="C96" s="183" t="s">
        <v>29</v>
      </c>
      <c r="D96" s="183">
        <v>2</v>
      </c>
      <c r="E96" s="191">
        <v>0</v>
      </c>
      <c r="F96" s="102">
        <v>0</v>
      </c>
      <c r="G96" s="102">
        <v>0</v>
      </c>
      <c r="H96" s="70">
        <v>3.2</v>
      </c>
      <c r="W96" s="183">
        <v>2.7072261111004303E-2</v>
      </c>
      <c r="X96" s="183">
        <v>0.99326974021417935</v>
      </c>
      <c r="Y96" s="183">
        <v>0.42271430694594797</v>
      </c>
      <c r="Z96" s="183">
        <v>5.0595078365627634E-2</v>
      </c>
      <c r="AC96" s="183">
        <v>1.1877607920541323E-3</v>
      </c>
      <c r="AD96" s="183">
        <v>1.0039966489678811</v>
      </c>
      <c r="AE96" s="183">
        <v>0.48147111034433049</v>
      </c>
      <c r="AF96" s="183">
        <v>0.10105983856283134</v>
      </c>
      <c r="AI96" s="217">
        <v>1</v>
      </c>
      <c r="AJ96" s="133">
        <v>0</v>
      </c>
      <c r="AK96" s="133">
        <v>1</v>
      </c>
      <c r="AL96" s="188">
        <v>0.14862101</v>
      </c>
      <c r="AM96" s="188">
        <v>4.4471129999999998E-2</v>
      </c>
    </row>
    <row r="97" spans="1:39" x14ac:dyDescent="0.25">
      <c r="A97" s="183" t="s">
        <v>36</v>
      </c>
      <c r="B97" s="183" t="s">
        <v>39</v>
      </c>
      <c r="C97" s="183" t="s">
        <v>30</v>
      </c>
      <c r="D97" s="183">
        <v>2</v>
      </c>
      <c r="E97" s="191">
        <v>0</v>
      </c>
      <c r="F97" s="102">
        <v>0</v>
      </c>
      <c r="G97" s="102">
        <v>0</v>
      </c>
      <c r="H97" s="70">
        <v>3.2</v>
      </c>
      <c r="W97" s="183">
        <v>2.7072261111004303E-2</v>
      </c>
      <c r="X97" s="183">
        <v>0.99326974021417935</v>
      </c>
      <c r="Y97" s="183">
        <v>0.42271430694594797</v>
      </c>
      <c r="Z97" s="183">
        <v>5.0595078365627634E-2</v>
      </c>
      <c r="AC97" s="183">
        <v>1.1877607920541323E-3</v>
      </c>
      <c r="AD97" s="183">
        <v>1.0039966489678811</v>
      </c>
      <c r="AE97" s="183">
        <v>0.48147111034433049</v>
      </c>
      <c r="AF97" s="183">
        <v>0.10105983856283134</v>
      </c>
      <c r="AI97" s="217">
        <v>1</v>
      </c>
      <c r="AJ97" s="133">
        <v>0</v>
      </c>
      <c r="AK97" s="133">
        <v>1</v>
      </c>
      <c r="AL97" s="188">
        <v>0.14862101</v>
      </c>
      <c r="AM97" s="188">
        <v>4.4471129999999998E-2</v>
      </c>
    </row>
    <row r="98" spans="1:39" x14ac:dyDescent="0.25">
      <c r="A98" s="183" t="s">
        <v>39</v>
      </c>
      <c r="B98" s="183" t="s">
        <v>41</v>
      </c>
      <c r="C98" s="183" t="s">
        <v>19</v>
      </c>
      <c r="D98" s="183">
        <v>2</v>
      </c>
      <c r="E98" s="191">
        <v>0</v>
      </c>
      <c r="F98" s="102">
        <v>0</v>
      </c>
      <c r="G98" s="102">
        <v>0</v>
      </c>
      <c r="H98" s="70">
        <v>3.2</v>
      </c>
      <c r="W98" s="183">
        <v>2.7072261111004303E-2</v>
      </c>
      <c r="X98" s="183">
        <v>0.99326974021417935</v>
      </c>
      <c r="Y98" s="183">
        <v>0.42271430694594797</v>
      </c>
      <c r="Z98" s="183">
        <v>5.0595078365627634E-2</v>
      </c>
      <c r="AC98" s="183">
        <v>1.1877607920541323E-3</v>
      </c>
      <c r="AD98" s="183">
        <v>1.0039966489678811</v>
      </c>
      <c r="AE98" s="183">
        <v>0.48147111034433049</v>
      </c>
      <c r="AF98" s="183">
        <v>0.10105983856283134</v>
      </c>
      <c r="AI98" s="217">
        <v>1</v>
      </c>
      <c r="AJ98" s="133">
        <v>0</v>
      </c>
      <c r="AK98" s="133">
        <v>1</v>
      </c>
      <c r="AL98" s="188">
        <v>0.14862101</v>
      </c>
      <c r="AM98" s="188">
        <v>4.4471129999999998E-2</v>
      </c>
    </row>
    <row r="99" spans="1:39" x14ac:dyDescent="0.25">
      <c r="A99" s="183" t="s">
        <v>39</v>
      </c>
      <c r="B99" s="183" t="s">
        <v>41</v>
      </c>
      <c r="C99" s="183" t="s">
        <v>20</v>
      </c>
      <c r="D99" s="183">
        <v>2</v>
      </c>
      <c r="E99" s="191">
        <v>0</v>
      </c>
      <c r="F99" s="102">
        <v>0</v>
      </c>
      <c r="G99" s="102">
        <v>0</v>
      </c>
      <c r="H99" s="70">
        <v>3.2</v>
      </c>
      <c r="W99" s="183">
        <v>2.7072261111004303E-2</v>
      </c>
      <c r="X99" s="183">
        <v>0.99326974021417935</v>
      </c>
      <c r="Y99" s="183">
        <v>0.42271430694594797</v>
      </c>
      <c r="Z99" s="183">
        <v>5.0595078365627634E-2</v>
      </c>
      <c r="AC99" s="183">
        <v>1.1877607920541323E-3</v>
      </c>
      <c r="AD99" s="183">
        <v>1.0039966489678811</v>
      </c>
      <c r="AE99" s="183">
        <v>0.48147111034433049</v>
      </c>
      <c r="AF99" s="183">
        <v>0.10105983856283134</v>
      </c>
      <c r="AI99" s="217">
        <v>1</v>
      </c>
      <c r="AJ99" s="133">
        <v>0</v>
      </c>
      <c r="AK99" s="133">
        <v>1</v>
      </c>
      <c r="AL99" s="188">
        <v>0.14862101</v>
      </c>
      <c r="AM99" s="188">
        <v>4.4471129999999998E-2</v>
      </c>
    </row>
    <row r="100" spans="1:39" x14ac:dyDescent="0.25">
      <c r="A100" s="183" t="s">
        <v>39</v>
      </c>
      <c r="B100" s="183" t="s">
        <v>41</v>
      </c>
      <c r="C100" s="183" t="s">
        <v>21</v>
      </c>
      <c r="D100" s="183">
        <v>2</v>
      </c>
      <c r="E100" s="191">
        <v>0</v>
      </c>
      <c r="F100" s="102">
        <v>0</v>
      </c>
      <c r="G100" s="102">
        <v>0</v>
      </c>
      <c r="H100" s="70">
        <v>4.5</v>
      </c>
      <c r="W100" s="183">
        <v>2.7072261111004303E-2</v>
      </c>
      <c r="X100" s="183">
        <v>0.99326974021417935</v>
      </c>
      <c r="Y100" s="183">
        <v>0.42271430694594797</v>
      </c>
      <c r="Z100" s="183">
        <v>5.0595078365627634E-2</v>
      </c>
      <c r="AC100" s="183">
        <v>1.1877607920541323E-3</v>
      </c>
      <c r="AD100" s="183">
        <v>1.0039966489678811</v>
      </c>
      <c r="AE100" s="183">
        <v>0.48147111034433049</v>
      </c>
      <c r="AF100" s="183">
        <v>0.10105983856283134</v>
      </c>
      <c r="AI100" s="217">
        <v>1</v>
      </c>
      <c r="AJ100" s="133">
        <v>0</v>
      </c>
      <c r="AK100" s="133">
        <v>1</v>
      </c>
      <c r="AL100" s="188">
        <v>0.14862101</v>
      </c>
      <c r="AM100" s="188">
        <v>4.4471129999999998E-2</v>
      </c>
    </row>
    <row r="101" spans="1:39" x14ac:dyDescent="0.25">
      <c r="A101" s="183" t="s">
        <v>39</v>
      </c>
      <c r="B101" s="183" t="s">
        <v>41</v>
      </c>
      <c r="C101" s="183" t="s">
        <v>22</v>
      </c>
      <c r="D101" s="183">
        <v>2</v>
      </c>
      <c r="E101" s="191">
        <v>0</v>
      </c>
      <c r="F101" s="102">
        <v>0</v>
      </c>
      <c r="G101" s="102">
        <v>0</v>
      </c>
      <c r="H101" s="70">
        <v>4.5</v>
      </c>
      <c r="W101" s="183">
        <v>2.9313504447006252E-2</v>
      </c>
      <c r="X101" s="183">
        <v>0.98886830769118483</v>
      </c>
      <c r="Y101" s="183">
        <v>0.24676177603351304</v>
      </c>
      <c r="Z101" s="183">
        <v>2.4946823585895402E-2</v>
      </c>
      <c r="AC101" s="183">
        <v>1.5942437461412402E-2</v>
      </c>
      <c r="AD101" s="183">
        <v>0.99091357130520463</v>
      </c>
      <c r="AE101" s="183">
        <v>0.16772169711848881</v>
      </c>
      <c r="AF101" s="183">
        <v>3.1354216893132524E-2</v>
      </c>
      <c r="AI101" s="217">
        <v>1</v>
      </c>
      <c r="AJ101" s="133">
        <v>0</v>
      </c>
      <c r="AK101" s="133">
        <v>1</v>
      </c>
      <c r="AL101" s="188">
        <v>0.14862101</v>
      </c>
      <c r="AM101" s="188">
        <v>4.4471129999999998E-2</v>
      </c>
    </row>
    <row r="102" spans="1:39" x14ac:dyDescent="0.25">
      <c r="A102" s="183" t="s">
        <v>39</v>
      </c>
      <c r="B102" s="183" t="s">
        <v>41</v>
      </c>
      <c r="C102" s="183" t="s">
        <v>23</v>
      </c>
      <c r="D102" s="183">
        <v>2</v>
      </c>
      <c r="E102" s="191">
        <v>0</v>
      </c>
      <c r="F102" s="102">
        <v>0</v>
      </c>
      <c r="G102" s="102">
        <v>0</v>
      </c>
      <c r="H102" s="70">
        <v>4.5</v>
      </c>
      <c r="W102" s="183">
        <v>2.9313504447006252E-2</v>
      </c>
      <c r="X102" s="183">
        <v>0.98886830769118483</v>
      </c>
      <c r="Y102" s="183">
        <v>0.24676177603351304</v>
      </c>
      <c r="Z102" s="183">
        <v>2.4946823585895402E-2</v>
      </c>
      <c r="AC102" s="183">
        <v>1.5942437461412402E-2</v>
      </c>
      <c r="AD102" s="183">
        <v>0.99091357130520463</v>
      </c>
      <c r="AE102" s="183">
        <v>0.16772169711848881</v>
      </c>
      <c r="AF102" s="183">
        <v>3.1354216893132524E-2</v>
      </c>
      <c r="AI102" s="217">
        <v>1</v>
      </c>
      <c r="AJ102" s="133">
        <v>0</v>
      </c>
      <c r="AK102" s="133">
        <v>1</v>
      </c>
      <c r="AL102" s="188">
        <v>0.14862101</v>
      </c>
      <c r="AM102" s="188">
        <v>4.4471129999999998E-2</v>
      </c>
    </row>
    <row r="103" spans="1:39" x14ac:dyDescent="0.25">
      <c r="A103" s="183" t="s">
        <v>39</v>
      </c>
      <c r="B103" s="183" t="s">
        <v>41</v>
      </c>
      <c r="C103" s="183" t="s">
        <v>24</v>
      </c>
      <c r="D103" s="183">
        <v>2</v>
      </c>
      <c r="E103" s="191">
        <v>0</v>
      </c>
      <c r="F103" s="102">
        <v>0</v>
      </c>
      <c r="G103" s="102">
        <v>0</v>
      </c>
      <c r="H103" s="70">
        <v>4.5</v>
      </c>
      <c r="W103" s="183">
        <v>2.9313504447006252E-2</v>
      </c>
      <c r="X103" s="183">
        <v>0.98886830769118483</v>
      </c>
      <c r="Y103" s="183">
        <v>0.24676177603351304</v>
      </c>
      <c r="Z103" s="183">
        <v>2.4946823585895402E-2</v>
      </c>
      <c r="AC103" s="183">
        <v>1.5942437461412402E-2</v>
      </c>
      <c r="AD103" s="183">
        <v>0.99091357130520463</v>
      </c>
      <c r="AE103" s="183">
        <v>0.16772169711848881</v>
      </c>
      <c r="AF103" s="183">
        <v>3.1354216893132524E-2</v>
      </c>
      <c r="AI103" s="217">
        <v>1</v>
      </c>
      <c r="AJ103" s="133">
        <v>0</v>
      </c>
      <c r="AK103" s="133">
        <v>1</v>
      </c>
      <c r="AL103" s="188">
        <v>0.14862101</v>
      </c>
      <c r="AM103" s="188">
        <v>4.4471129999999998E-2</v>
      </c>
    </row>
    <row r="104" spans="1:39" x14ac:dyDescent="0.25">
      <c r="A104" s="183" t="s">
        <v>39</v>
      </c>
      <c r="B104" s="183" t="s">
        <v>41</v>
      </c>
      <c r="C104" s="183" t="s">
        <v>25</v>
      </c>
      <c r="D104" s="183">
        <v>2</v>
      </c>
      <c r="E104" s="191">
        <v>0</v>
      </c>
      <c r="F104" s="102">
        <v>0</v>
      </c>
      <c r="G104" s="102">
        <v>0</v>
      </c>
      <c r="H104" s="70">
        <v>4.5</v>
      </c>
      <c r="W104" s="183">
        <v>2.9313504447006252E-2</v>
      </c>
      <c r="X104" s="183">
        <v>0.98886830769118483</v>
      </c>
      <c r="Y104" s="183">
        <v>0.24676177603351304</v>
      </c>
      <c r="Z104" s="183">
        <v>2.4946823585895402E-2</v>
      </c>
      <c r="AC104" s="183">
        <v>1.5942437461412402E-2</v>
      </c>
      <c r="AD104" s="183">
        <v>0.99091357130520463</v>
      </c>
      <c r="AE104" s="183">
        <v>0.16772169711848881</v>
      </c>
      <c r="AF104" s="183">
        <v>3.1354216893132524E-2</v>
      </c>
      <c r="AI104" s="217">
        <v>1</v>
      </c>
      <c r="AJ104" s="133">
        <v>0</v>
      </c>
      <c r="AK104" s="133">
        <v>1</v>
      </c>
      <c r="AL104" s="188">
        <v>0.14862101</v>
      </c>
      <c r="AM104" s="188">
        <v>4.4471129999999998E-2</v>
      </c>
    </row>
    <row r="105" spans="1:39" x14ac:dyDescent="0.25">
      <c r="A105" s="183" t="s">
        <v>39</v>
      </c>
      <c r="B105" s="183" t="s">
        <v>41</v>
      </c>
      <c r="C105" s="183" t="s">
        <v>26</v>
      </c>
      <c r="D105" s="183">
        <v>2</v>
      </c>
      <c r="E105" s="191">
        <v>0</v>
      </c>
      <c r="F105" s="102">
        <v>0</v>
      </c>
      <c r="G105" s="102">
        <v>0</v>
      </c>
      <c r="H105" s="70">
        <v>4.5</v>
      </c>
      <c r="W105" s="183">
        <v>2.9313504447006252E-2</v>
      </c>
      <c r="X105" s="183">
        <v>0.98886830769118483</v>
      </c>
      <c r="Y105" s="183">
        <v>0.24676177603351304</v>
      </c>
      <c r="Z105" s="183">
        <v>2.4946823585895402E-2</v>
      </c>
      <c r="AC105" s="183">
        <v>1.5942437461412402E-2</v>
      </c>
      <c r="AD105" s="183">
        <v>0.99091357130520463</v>
      </c>
      <c r="AE105" s="183">
        <v>0.16772169711848881</v>
      </c>
      <c r="AF105" s="183">
        <v>3.1354216893132524E-2</v>
      </c>
      <c r="AI105" s="217">
        <v>1</v>
      </c>
      <c r="AJ105" s="133">
        <v>0</v>
      </c>
      <c r="AK105" s="133">
        <v>1</v>
      </c>
      <c r="AL105" s="188">
        <v>0.14862101</v>
      </c>
      <c r="AM105" s="188">
        <v>4.4471129999999998E-2</v>
      </c>
    </row>
    <row r="106" spans="1:39" x14ac:dyDescent="0.25">
      <c r="A106" s="183" t="s">
        <v>39</v>
      </c>
      <c r="B106" s="183" t="s">
        <v>41</v>
      </c>
      <c r="C106" s="183" t="s">
        <v>27</v>
      </c>
      <c r="D106" s="183">
        <v>2</v>
      </c>
      <c r="E106" s="191">
        <v>0</v>
      </c>
      <c r="F106" s="102">
        <v>0</v>
      </c>
      <c r="G106" s="102">
        <v>0</v>
      </c>
      <c r="H106" s="70">
        <v>3.2</v>
      </c>
      <c r="W106" s="183">
        <v>2.7072261111004303E-2</v>
      </c>
      <c r="X106" s="183">
        <v>0.99326974021417935</v>
      </c>
      <c r="Y106" s="183">
        <v>0.42271430694594797</v>
      </c>
      <c r="Z106" s="183">
        <v>5.0595078365627634E-2</v>
      </c>
      <c r="AC106" s="183">
        <v>1.1877607920541323E-3</v>
      </c>
      <c r="AD106" s="183">
        <v>1.0039966489678811</v>
      </c>
      <c r="AE106" s="183">
        <v>0.48147111034433049</v>
      </c>
      <c r="AF106" s="183">
        <v>0.10105983856283134</v>
      </c>
      <c r="AI106" s="217">
        <v>1</v>
      </c>
      <c r="AJ106" s="133">
        <v>0</v>
      </c>
      <c r="AK106" s="133">
        <v>1</v>
      </c>
      <c r="AL106" s="188">
        <v>0.14862101</v>
      </c>
      <c r="AM106" s="188">
        <v>4.4471129999999998E-2</v>
      </c>
    </row>
    <row r="107" spans="1:39" x14ac:dyDescent="0.25">
      <c r="A107" s="183" t="s">
        <v>39</v>
      </c>
      <c r="B107" s="183" t="s">
        <v>41</v>
      </c>
      <c r="C107" s="183" t="s">
        <v>28</v>
      </c>
      <c r="D107" s="183">
        <v>2</v>
      </c>
      <c r="E107" s="191">
        <v>0</v>
      </c>
      <c r="F107" s="102">
        <v>0</v>
      </c>
      <c r="G107" s="102">
        <v>0</v>
      </c>
      <c r="H107" s="70">
        <v>3.2</v>
      </c>
      <c r="W107" s="183">
        <v>2.7072261111004303E-2</v>
      </c>
      <c r="X107" s="183">
        <v>0.99326974021417935</v>
      </c>
      <c r="Y107" s="183">
        <v>0.42271430694594797</v>
      </c>
      <c r="Z107" s="183">
        <v>5.0595078365627634E-2</v>
      </c>
      <c r="AC107" s="183">
        <v>1.1877607920541323E-3</v>
      </c>
      <c r="AD107" s="183">
        <v>1.0039966489678811</v>
      </c>
      <c r="AE107" s="183">
        <v>0.48147111034433049</v>
      </c>
      <c r="AF107" s="183">
        <v>0.10105983856283134</v>
      </c>
      <c r="AI107" s="217">
        <v>1</v>
      </c>
      <c r="AJ107" s="133">
        <v>0</v>
      </c>
      <c r="AK107" s="133">
        <v>1</v>
      </c>
      <c r="AL107" s="188">
        <v>0.14862101</v>
      </c>
      <c r="AM107" s="188">
        <v>4.4471129999999998E-2</v>
      </c>
    </row>
    <row r="108" spans="1:39" x14ac:dyDescent="0.25">
      <c r="A108" s="183" t="s">
        <v>39</v>
      </c>
      <c r="B108" s="183" t="s">
        <v>41</v>
      </c>
      <c r="C108" s="183" t="s">
        <v>29</v>
      </c>
      <c r="D108" s="183">
        <v>2</v>
      </c>
      <c r="E108" s="191">
        <v>0</v>
      </c>
      <c r="F108" s="102">
        <v>0</v>
      </c>
      <c r="G108" s="102">
        <v>0</v>
      </c>
      <c r="H108" s="70">
        <v>3.2</v>
      </c>
      <c r="W108" s="183">
        <v>2.7072261111004303E-2</v>
      </c>
      <c r="X108" s="183">
        <v>0.99326974021417935</v>
      </c>
      <c r="Y108" s="183">
        <v>0.42271430694594797</v>
      </c>
      <c r="Z108" s="183">
        <v>5.0595078365627634E-2</v>
      </c>
      <c r="AC108" s="183">
        <v>1.1877607920541323E-3</v>
      </c>
      <c r="AD108" s="183">
        <v>1.0039966489678811</v>
      </c>
      <c r="AE108" s="183">
        <v>0.48147111034433049</v>
      </c>
      <c r="AF108" s="183">
        <v>0.10105983856283134</v>
      </c>
      <c r="AI108" s="217">
        <v>1</v>
      </c>
      <c r="AJ108" s="133">
        <v>0</v>
      </c>
      <c r="AK108" s="133">
        <v>1</v>
      </c>
      <c r="AL108" s="188">
        <v>0.14862101</v>
      </c>
      <c r="AM108" s="188">
        <v>4.4471129999999998E-2</v>
      </c>
    </row>
    <row r="109" spans="1:39" x14ac:dyDescent="0.25">
      <c r="A109" s="183" t="s">
        <v>39</v>
      </c>
      <c r="B109" s="183" t="s">
        <v>41</v>
      </c>
      <c r="C109" s="183" t="s">
        <v>30</v>
      </c>
      <c r="D109" s="183">
        <v>2</v>
      </c>
      <c r="E109" s="191">
        <v>0</v>
      </c>
      <c r="F109" s="102">
        <v>0</v>
      </c>
      <c r="G109" s="102">
        <v>0</v>
      </c>
      <c r="H109" s="70">
        <v>3.2</v>
      </c>
      <c r="W109" s="183">
        <v>2.7072261111004303E-2</v>
      </c>
      <c r="X109" s="183">
        <v>0.99326974021417935</v>
      </c>
      <c r="Y109" s="183">
        <v>0.42271430694594797</v>
      </c>
      <c r="Z109" s="183">
        <v>5.0595078365627634E-2</v>
      </c>
      <c r="AC109" s="183">
        <v>1.1877607920541323E-3</v>
      </c>
      <c r="AD109" s="183">
        <v>1.0039966489678811</v>
      </c>
      <c r="AE109" s="183">
        <v>0.48147111034433049</v>
      </c>
      <c r="AF109" s="183">
        <v>0.10105983856283134</v>
      </c>
      <c r="AI109" s="217">
        <v>1</v>
      </c>
      <c r="AJ109" s="133">
        <v>0</v>
      </c>
      <c r="AK109" s="133">
        <v>1</v>
      </c>
      <c r="AL109" s="188">
        <v>0.14862101</v>
      </c>
      <c r="AM109" s="188">
        <v>4.4471129999999998E-2</v>
      </c>
    </row>
    <row r="110" spans="1:39" x14ac:dyDescent="0.25">
      <c r="A110" s="183" t="s">
        <v>41</v>
      </c>
      <c r="B110" s="183" t="s">
        <v>44</v>
      </c>
      <c r="C110" s="183" t="s">
        <v>19</v>
      </c>
      <c r="D110" s="183">
        <v>2</v>
      </c>
      <c r="E110" s="191">
        <v>0</v>
      </c>
      <c r="F110" s="102">
        <v>0</v>
      </c>
      <c r="G110" s="102">
        <v>0</v>
      </c>
      <c r="H110" s="70">
        <v>3.2</v>
      </c>
      <c r="W110" s="183">
        <v>2.7072261111004303E-2</v>
      </c>
      <c r="X110" s="183">
        <v>0.99326974021417935</v>
      </c>
      <c r="Y110" s="183">
        <v>0.42271430694594797</v>
      </c>
      <c r="Z110" s="183">
        <v>5.0595078365627634E-2</v>
      </c>
      <c r="AC110" s="183">
        <v>1.1877607920541323E-3</v>
      </c>
      <c r="AD110" s="183">
        <v>1.0039966489678811</v>
      </c>
      <c r="AE110" s="183">
        <v>0.48147111034433049</v>
      </c>
      <c r="AF110" s="183">
        <v>0.10105983856283134</v>
      </c>
      <c r="AI110" s="217">
        <v>1</v>
      </c>
      <c r="AJ110" s="133">
        <v>0</v>
      </c>
      <c r="AK110" s="133">
        <v>1</v>
      </c>
      <c r="AL110" s="188">
        <v>0.14862101</v>
      </c>
      <c r="AM110" s="188">
        <v>4.4471129999999998E-2</v>
      </c>
    </row>
    <row r="111" spans="1:39" x14ac:dyDescent="0.25">
      <c r="A111" s="183" t="s">
        <v>41</v>
      </c>
      <c r="B111" s="183" t="s">
        <v>44</v>
      </c>
      <c r="C111" s="183" t="s">
        <v>20</v>
      </c>
      <c r="D111" s="183">
        <v>2</v>
      </c>
      <c r="E111" s="191">
        <v>0</v>
      </c>
      <c r="F111" s="102">
        <v>0</v>
      </c>
      <c r="G111" s="102">
        <v>0</v>
      </c>
      <c r="H111" s="70">
        <v>3.2</v>
      </c>
      <c r="W111" s="183">
        <v>2.7072261111004303E-2</v>
      </c>
      <c r="X111" s="183">
        <v>0.99326974021417935</v>
      </c>
      <c r="Y111" s="183">
        <v>0.42271430694594797</v>
      </c>
      <c r="Z111" s="183">
        <v>5.0595078365627634E-2</v>
      </c>
      <c r="AC111" s="183">
        <v>1.1877607920541323E-3</v>
      </c>
      <c r="AD111" s="183">
        <v>1.0039966489678811</v>
      </c>
      <c r="AE111" s="183">
        <v>0.48147111034433049</v>
      </c>
      <c r="AF111" s="183">
        <v>0.10105983856283134</v>
      </c>
      <c r="AI111" s="217">
        <v>1</v>
      </c>
      <c r="AJ111" s="133">
        <v>0</v>
      </c>
      <c r="AK111" s="133">
        <v>1</v>
      </c>
      <c r="AL111" s="188">
        <v>0.14862101</v>
      </c>
      <c r="AM111" s="188">
        <v>4.4471129999999998E-2</v>
      </c>
    </row>
    <row r="112" spans="1:39" x14ac:dyDescent="0.25">
      <c r="A112" s="183" t="s">
        <v>41</v>
      </c>
      <c r="B112" s="183" t="s">
        <v>44</v>
      </c>
      <c r="C112" s="183" t="s">
        <v>21</v>
      </c>
      <c r="D112" s="183">
        <v>2</v>
      </c>
      <c r="E112" s="191">
        <v>0</v>
      </c>
      <c r="F112" s="102">
        <v>0</v>
      </c>
      <c r="G112" s="102">
        <v>0</v>
      </c>
      <c r="H112" s="70">
        <v>4.5</v>
      </c>
      <c r="W112" s="183">
        <v>2.7072261111004303E-2</v>
      </c>
      <c r="X112" s="183">
        <v>0.99326974021417935</v>
      </c>
      <c r="Y112" s="183">
        <v>0.42271430694594797</v>
      </c>
      <c r="Z112" s="183">
        <v>5.0595078365627634E-2</v>
      </c>
      <c r="AC112" s="183">
        <v>1.1877607920541323E-3</v>
      </c>
      <c r="AD112" s="183">
        <v>1.0039966489678811</v>
      </c>
      <c r="AE112" s="183">
        <v>0.48147111034433049</v>
      </c>
      <c r="AF112" s="183">
        <v>0.10105983856283134</v>
      </c>
      <c r="AI112" s="217">
        <v>1</v>
      </c>
      <c r="AJ112" s="133">
        <v>0</v>
      </c>
      <c r="AK112" s="133">
        <v>1</v>
      </c>
      <c r="AL112" s="188">
        <v>0.14862101</v>
      </c>
      <c r="AM112" s="188">
        <v>4.4471129999999998E-2</v>
      </c>
    </row>
    <row r="113" spans="1:39" x14ac:dyDescent="0.25">
      <c r="A113" s="183" t="s">
        <v>41</v>
      </c>
      <c r="B113" s="183" t="s">
        <v>44</v>
      </c>
      <c r="C113" s="183" t="s">
        <v>22</v>
      </c>
      <c r="D113" s="183">
        <v>2</v>
      </c>
      <c r="E113" s="191">
        <v>0</v>
      </c>
      <c r="F113" s="102">
        <v>0</v>
      </c>
      <c r="G113" s="102">
        <v>0</v>
      </c>
      <c r="H113" s="70">
        <v>4.5</v>
      </c>
      <c r="W113" s="183">
        <v>2.9313504447006252E-2</v>
      </c>
      <c r="X113" s="183">
        <v>0.98886830769118483</v>
      </c>
      <c r="Y113" s="183">
        <v>0.24676177603351304</v>
      </c>
      <c r="Z113" s="183">
        <v>2.4946823585895402E-2</v>
      </c>
      <c r="AC113" s="183">
        <v>1.5942437461412402E-2</v>
      </c>
      <c r="AD113" s="183">
        <v>0.99091357130520463</v>
      </c>
      <c r="AE113" s="183">
        <v>0.16772169711848881</v>
      </c>
      <c r="AF113" s="183">
        <v>3.1354216893132524E-2</v>
      </c>
      <c r="AI113" s="217">
        <v>1</v>
      </c>
      <c r="AJ113" s="133">
        <v>0</v>
      </c>
      <c r="AK113" s="133">
        <v>1</v>
      </c>
      <c r="AL113" s="188">
        <v>0.14862101</v>
      </c>
      <c r="AM113" s="188">
        <v>4.4471129999999998E-2</v>
      </c>
    </row>
    <row r="114" spans="1:39" x14ac:dyDescent="0.25">
      <c r="A114" s="183" t="s">
        <v>41</v>
      </c>
      <c r="B114" s="183" t="s">
        <v>44</v>
      </c>
      <c r="C114" s="183" t="s">
        <v>23</v>
      </c>
      <c r="D114" s="183">
        <v>2</v>
      </c>
      <c r="E114" s="191">
        <v>0</v>
      </c>
      <c r="F114" s="102">
        <v>0</v>
      </c>
      <c r="G114" s="102">
        <v>0</v>
      </c>
      <c r="H114" s="70">
        <v>4.5</v>
      </c>
      <c r="W114" s="183">
        <v>2.9313504447006252E-2</v>
      </c>
      <c r="X114" s="183">
        <v>0.98886830769118483</v>
      </c>
      <c r="Y114" s="183">
        <v>0.24676177603351304</v>
      </c>
      <c r="Z114" s="183">
        <v>2.4946823585895402E-2</v>
      </c>
      <c r="AC114" s="183">
        <v>1.5942437461412402E-2</v>
      </c>
      <c r="AD114" s="183">
        <v>0.99091357130520463</v>
      </c>
      <c r="AE114" s="183">
        <v>0.16772169711848881</v>
      </c>
      <c r="AF114" s="183">
        <v>3.1354216893132524E-2</v>
      </c>
      <c r="AI114" s="217">
        <v>1</v>
      </c>
      <c r="AJ114" s="133">
        <v>0</v>
      </c>
      <c r="AK114" s="133">
        <v>1</v>
      </c>
      <c r="AL114" s="188">
        <v>0.14862101</v>
      </c>
      <c r="AM114" s="188">
        <v>4.4471129999999998E-2</v>
      </c>
    </row>
    <row r="115" spans="1:39" x14ac:dyDescent="0.25">
      <c r="A115" s="183" t="s">
        <v>41</v>
      </c>
      <c r="B115" s="183" t="s">
        <v>44</v>
      </c>
      <c r="C115" s="183" t="s">
        <v>24</v>
      </c>
      <c r="D115" s="183">
        <v>2</v>
      </c>
      <c r="E115" s="191">
        <v>0</v>
      </c>
      <c r="F115" s="102">
        <v>0</v>
      </c>
      <c r="G115" s="102">
        <v>0</v>
      </c>
      <c r="H115" s="70">
        <v>4.5</v>
      </c>
      <c r="W115" s="183">
        <v>2.9313504447006252E-2</v>
      </c>
      <c r="X115" s="183">
        <v>0.98886830769118483</v>
      </c>
      <c r="Y115" s="183">
        <v>0.24676177603351304</v>
      </c>
      <c r="Z115" s="183">
        <v>2.4946823585895402E-2</v>
      </c>
      <c r="AC115" s="183">
        <v>1.5942437461412402E-2</v>
      </c>
      <c r="AD115" s="183">
        <v>0.99091357130520463</v>
      </c>
      <c r="AE115" s="183">
        <v>0.16772169711848881</v>
      </c>
      <c r="AF115" s="183">
        <v>3.1354216893132524E-2</v>
      </c>
      <c r="AI115" s="217">
        <v>1</v>
      </c>
      <c r="AJ115" s="133">
        <v>0</v>
      </c>
      <c r="AK115" s="133">
        <v>1</v>
      </c>
      <c r="AL115" s="188">
        <v>0.14862101</v>
      </c>
      <c r="AM115" s="188">
        <v>4.4471129999999998E-2</v>
      </c>
    </row>
    <row r="116" spans="1:39" x14ac:dyDescent="0.25">
      <c r="A116" s="183" t="s">
        <v>41</v>
      </c>
      <c r="B116" s="183" t="s">
        <v>44</v>
      </c>
      <c r="C116" s="183" t="s">
        <v>25</v>
      </c>
      <c r="D116" s="183">
        <v>2</v>
      </c>
      <c r="E116" s="191">
        <v>0</v>
      </c>
      <c r="F116" s="102">
        <v>0</v>
      </c>
      <c r="G116" s="102">
        <v>0</v>
      </c>
      <c r="H116" s="70">
        <v>4.5</v>
      </c>
      <c r="W116" s="183">
        <v>2.9313504447006252E-2</v>
      </c>
      <c r="X116" s="183">
        <v>0.98886830769118483</v>
      </c>
      <c r="Y116" s="183">
        <v>0.24676177603351304</v>
      </c>
      <c r="Z116" s="183">
        <v>2.4946823585895402E-2</v>
      </c>
      <c r="AC116" s="183">
        <v>1.5942437461412402E-2</v>
      </c>
      <c r="AD116" s="183">
        <v>0.99091357130520463</v>
      </c>
      <c r="AE116" s="183">
        <v>0.16772169711848881</v>
      </c>
      <c r="AF116" s="183">
        <v>3.1354216893132524E-2</v>
      </c>
      <c r="AI116" s="217">
        <v>1</v>
      </c>
      <c r="AJ116" s="133">
        <v>0</v>
      </c>
      <c r="AK116" s="133">
        <v>1</v>
      </c>
      <c r="AL116" s="188">
        <v>0.14862101</v>
      </c>
      <c r="AM116" s="188">
        <v>4.4471129999999998E-2</v>
      </c>
    </row>
    <row r="117" spans="1:39" x14ac:dyDescent="0.25">
      <c r="A117" s="183" t="s">
        <v>41</v>
      </c>
      <c r="B117" s="183" t="s">
        <v>44</v>
      </c>
      <c r="C117" s="183" t="s">
        <v>26</v>
      </c>
      <c r="D117" s="183">
        <v>2</v>
      </c>
      <c r="E117" s="191">
        <v>0</v>
      </c>
      <c r="F117" s="102">
        <v>0</v>
      </c>
      <c r="G117" s="102">
        <v>0</v>
      </c>
      <c r="H117" s="70">
        <v>4.5</v>
      </c>
      <c r="W117" s="183">
        <v>2.9313504447006252E-2</v>
      </c>
      <c r="X117" s="183">
        <v>0.98886830769118483</v>
      </c>
      <c r="Y117" s="183">
        <v>0.24676177603351304</v>
      </c>
      <c r="Z117" s="183">
        <v>2.4946823585895402E-2</v>
      </c>
      <c r="AC117" s="183">
        <v>1.5942437461412402E-2</v>
      </c>
      <c r="AD117" s="183">
        <v>0.99091357130520463</v>
      </c>
      <c r="AE117" s="183">
        <v>0.16772169711848881</v>
      </c>
      <c r="AF117" s="183">
        <v>3.1354216893132524E-2</v>
      </c>
      <c r="AI117" s="217">
        <v>1</v>
      </c>
      <c r="AJ117" s="133">
        <v>0</v>
      </c>
      <c r="AK117" s="133">
        <v>1</v>
      </c>
      <c r="AL117" s="188">
        <v>0.14862101</v>
      </c>
      <c r="AM117" s="188">
        <v>4.4471129999999998E-2</v>
      </c>
    </row>
    <row r="118" spans="1:39" x14ac:dyDescent="0.25">
      <c r="A118" s="183" t="s">
        <v>41</v>
      </c>
      <c r="B118" s="183" t="s">
        <v>44</v>
      </c>
      <c r="C118" s="183" t="s">
        <v>27</v>
      </c>
      <c r="D118" s="183">
        <v>2</v>
      </c>
      <c r="E118" s="191">
        <v>0</v>
      </c>
      <c r="F118" s="102">
        <v>0</v>
      </c>
      <c r="G118" s="102">
        <v>0</v>
      </c>
      <c r="H118" s="70">
        <v>3.2</v>
      </c>
      <c r="W118" s="183">
        <v>2.7072261111004303E-2</v>
      </c>
      <c r="X118" s="183">
        <v>0.99326974021417935</v>
      </c>
      <c r="Y118" s="183">
        <v>0.42271430694594797</v>
      </c>
      <c r="Z118" s="183">
        <v>5.0595078365627634E-2</v>
      </c>
      <c r="AC118" s="183">
        <v>1.1877607920541323E-3</v>
      </c>
      <c r="AD118" s="183">
        <v>1.0039966489678811</v>
      </c>
      <c r="AE118" s="183">
        <v>0.48147111034433049</v>
      </c>
      <c r="AF118" s="183">
        <v>0.10105983856283134</v>
      </c>
      <c r="AI118" s="217">
        <v>1</v>
      </c>
      <c r="AJ118" s="133">
        <v>0</v>
      </c>
      <c r="AK118" s="133">
        <v>1</v>
      </c>
      <c r="AL118" s="188">
        <v>0.14862101</v>
      </c>
      <c r="AM118" s="188">
        <v>4.4471129999999998E-2</v>
      </c>
    </row>
    <row r="119" spans="1:39" x14ac:dyDescent="0.25">
      <c r="A119" s="183" t="s">
        <v>41</v>
      </c>
      <c r="B119" s="183" t="s">
        <v>44</v>
      </c>
      <c r="C119" s="183" t="s">
        <v>28</v>
      </c>
      <c r="D119" s="183">
        <v>2</v>
      </c>
      <c r="E119" s="191">
        <v>0</v>
      </c>
      <c r="F119" s="102">
        <v>0</v>
      </c>
      <c r="G119" s="102">
        <v>0</v>
      </c>
      <c r="H119" s="70">
        <v>3.2</v>
      </c>
      <c r="W119" s="183">
        <v>2.7072261111004303E-2</v>
      </c>
      <c r="X119" s="183">
        <v>0.99326974021417935</v>
      </c>
      <c r="Y119" s="183">
        <v>0.42271430694594797</v>
      </c>
      <c r="Z119" s="183">
        <v>5.0595078365627634E-2</v>
      </c>
      <c r="AC119" s="183">
        <v>1.1877607920541323E-3</v>
      </c>
      <c r="AD119" s="183">
        <v>1.0039966489678811</v>
      </c>
      <c r="AE119" s="183">
        <v>0.48147111034433049</v>
      </c>
      <c r="AF119" s="183">
        <v>0.10105983856283134</v>
      </c>
      <c r="AI119" s="217">
        <v>1</v>
      </c>
      <c r="AJ119" s="133">
        <v>0</v>
      </c>
      <c r="AK119" s="133">
        <v>1</v>
      </c>
      <c r="AL119" s="188">
        <v>0.14862101</v>
      </c>
      <c r="AM119" s="188">
        <v>4.4471129999999998E-2</v>
      </c>
    </row>
    <row r="120" spans="1:39" x14ac:dyDescent="0.25">
      <c r="A120" s="183" t="s">
        <v>41</v>
      </c>
      <c r="B120" s="183" t="s">
        <v>44</v>
      </c>
      <c r="C120" s="183" t="s">
        <v>29</v>
      </c>
      <c r="D120" s="183">
        <v>2</v>
      </c>
      <c r="E120" s="191">
        <v>0</v>
      </c>
      <c r="F120" s="102">
        <v>0</v>
      </c>
      <c r="G120" s="102">
        <v>0</v>
      </c>
      <c r="H120" s="70">
        <v>3.2</v>
      </c>
      <c r="W120" s="183">
        <v>2.7072261111004303E-2</v>
      </c>
      <c r="X120" s="183">
        <v>0.99326974021417935</v>
      </c>
      <c r="Y120" s="183">
        <v>0.42271430694594797</v>
      </c>
      <c r="Z120" s="183">
        <v>5.0595078365627634E-2</v>
      </c>
      <c r="AC120" s="183">
        <v>1.1877607920541323E-3</v>
      </c>
      <c r="AD120" s="183">
        <v>1.0039966489678811</v>
      </c>
      <c r="AE120" s="183">
        <v>0.48147111034433049</v>
      </c>
      <c r="AF120" s="183">
        <v>0.10105983856283134</v>
      </c>
      <c r="AI120" s="217">
        <v>1</v>
      </c>
      <c r="AJ120" s="133">
        <v>0</v>
      </c>
      <c r="AK120" s="133">
        <v>1</v>
      </c>
      <c r="AL120" s="188">
        <v>0.14862101</v>
      </c>
      <c r="AM120" s="188">
        <v>4.4471129999999998E-2</v>
      </c>
    </row>
    <row r="121" spans="1:39" x14ac:dyDescent="0.25">
      <c r="A121" s="183" t="s">
        <v>41</v>
      </c>
      <c r="B121" s="183" t="s">
        <v>44</v>
      </c>
      <c r="C121" s="183" t="s">
        <v>30</v>
      </c>
      <c r="D121" s="183">
        <v>2</v>
      </c>
      <c r="E121" s="191">
        <v>0</v>
      </c>
      <c r="F121" s="102">
        <v>0</v>
      </c>
      <c r="G121" s="102">
        <v>0</v>
      </c>
      <c r="H121" s="70">
        <v>3.2</v>
      </c>
      <c r="W121" s="183">
        <v>2.7072261111004303E-2</v>
      </c>
      <c r="X121" s="183">
        <v>0.99326974021417935</v>
      </c>
      <c r="Y121" s="183">
        <v>0.42271430694594797</v>
      </c>
      <c r="Z121" s="183">
        <v>5.0595078365627634E-2</v>
      </c>
      <c r="AC121" s="183">
        <v>1.1877607920541323E-3</v>
      </c>
      <c r="AD121" s="183">
        <v>1.0039966489678811</v>
      </c>
      <c r="AE121" s="183">
        <v>0.48147111034433049</v>
      </c>
      <c r="AF121" s="183">
        <v>0.10105983856283134</v>
      </c>
      <c r="AI121" s="217">
        <v>1</v>
      </c>
      <c r="AJ121" s="133">
        <v>0</v>
      </c>
      <c r="AK121" s="133">
        <v>1</v>
      </c>
      <c r="AL121" s="188">
        <v>0.14862101</v>
      </c>
      <c r="AM121" s="188">
        <v>4.4471129999999998E-2</v>
      </c>
    </row>
    <row r="122" spans="1:39" x14ac:dyDescent="0.25">
      <c r="A122" s="183" t="s">
        <v>44</v>
      </c>
      <c r="B122" s="183" t="s">
        <v>9</v>
      </c>
      <c r="C122" s="183" t="s">
        <v>19</v>
      </c>
      <c r="D122" s="183">
        <v>2</v>
      </c>
      <c r="E122" s="191">
        <v>0</v>
      </c>
      <c r="F122" s="102">
        <v>0</v>
      </c>
      <c r="G122" s="102">
        <v>0</v>
      </c>
      <c r="H122" s="70">
        <v>3.2</v>
      </c>
      <c r="W122" s="183">
        <v>2.7072261111004303E-2</v>
      </c>
      <c r="X122" s="183">
        <v>0.99326974021417935</v>
      </c>
      <c r="Y122" s="183">
        <v>0.42271430694594797</v>
      </c>
      <c r="Z122" s="183">
        <v>5.0595078365627634E-2</v>
      </c>
      <c r="AC122" s="183">
        <v>2.7072261111004303E-2</v>
      </c>
      <c r="AD122" s="183">
        <v>0.99326974021417935</v>
      </c>
      <c r="AE122" s="183">
        <v>0.42271430694594797</v>
      </c>
      <c r="AF122" s="183">
        <v>5.0595078365627634E-2</v>
      </c>
      <c r="AI122" s="217">
        <v>1</v>
      </c>
      <c r="AJ122" s="133">
        <v>0</v>
      </c>
      <c r="AK122" s="133">
        <v>1</v>
      </c>
      <c r="AL122" s="188">
        <v>0.14862101</v>
      </c>
      <c r="AM122" s="188">
        <v>4.4471129999999998E-2</v>
      </c>
    </row>
    <row r="123" spans="1:39" x14ac:dyDescent="0.25">
      <c r="A123" s="183" t="s">
        <v>44</v>
      </c>
      <c r="B123" s="183" t="s">
        <v>9</v>
      </c>
      <c r="C123" s="183" t="s">
        <v>20</v>
      </c>
      <c r="D123" s="183">
        <v>2</v>
      </c>
      <c r="E123" s="191">
        <v>0</v>
      </c>
      <c r="F123" s="102">
        <v>0</v>
      </c>
      <c r="G123" s="102">
        <v>0</v>
      </c>
      <c r="H123" s="70">
        <v>3.2</v>
      </c>
      <c r="W123" s="183">
        <v>2.7072261111004303E-2</v>
      </c>
      <c r="X123" s="183">
        <v>0.99326974021417935</v>
      </c>
      <c r="Y123" s="183">
        <v>0.42271430694594797</v>
      </c>
      <c r="Z123" s="183">
        <v>5.0595078365627634E-2</v>
      </c>
      <c r="AC123" s="183">
        <v>2.7072261111004303E-2</v>
      </c>
      <c r="AD123" s="183">
        <v>0.99326974021417935</v>
      </c>
      <c r="AE123" s="183">
        <v>0.42271430694594797</v>
      </c>
      <c r="AF123" s="183">
        <v>5.0595078365627634E-2</v>
      </c>
      <c r="AI123" s="217">
        <v>1</v>
      </c>
      <c r="AJ123" s="133">
        <v>0</v>
      </c>
      <c r="AK123" s="133">
        <v>1</v>
      </c>
      <c r="AL123" s="188">
        <v>0.14862101</v>
      </c>
      <c r="AM123" s="188">
        <v>4.4471129999999998E-2</v>
      </c>
    </row>
    <row r="124" spans="1:39" x14ac:dyDescent="0.25">
      <c r="A124" s="183" t="s">
        <v>44</v>
      </c>
      <c r="B124" s="183" t="s">
        <v>9</v>
      </c>
      <c r="C124" s="183" t="s">
        <v>21</v>
      </c>
      <c r="D124" s="183">
        <v>2</v>
      </c>
      <c r="E124" s="191">
        <v>0</v>
      </c>
      <c r="F124" s="102">
        <v>0</v>
      </c>
      <c r="G124" s="102">
        <v>0</v>
      </c>
      <c r="H124" s="70">
        <v>4.5</v>
      </c>
      <c r="W124" s="183">
        <v>2.7072261111004303E-2</v>
      </c>
      <c r="X124" s="183">
        <v>0.99326974021417935</v>
      </c>
      <c r="Y124" s="183">
        <v>0.42271430694594797</v>
      </c>
      <c r="Z124" s="183">
        <v>5.0595078365627634E-2</v>
      </c>
      <c r="AC124" s="183">
        <v>2.7072261111004303E-2</v>
      </c>
      <c r="AD124" s="183">
        <v>0.99326974021417935</v>
      </c>
      <c r="AE124" s="183">
        <v>0.42271430694594797</v>
      </c>
      <c r="AF124" s="183">
        <v>5.0595078365627634E-2</v>
      </c>
      <c r="AI124" s="217">
        <v>1</v>
      </c>
      <c r="AJ124" s="133">
        <v>0</v>
      </c>
      <c r="AK124" s="133">
        <v>1</v>
      </c>
      <c r="AL124" s="188">
        <v>0.14862101</v>
      </c>
      <c r="AM124" s="188">
        <v>4.4471129999999998E-2</v>
      </c>
    </row>
    <row r="125" spans="1:39" x14ac:dyDescent="0.25">
      <c r="A125" s="183" t="s">
        <v>44</v>
      </c>
      <c r="B125" s="183" t="s">
        <v>9</v>
      </c>
      <c r="C125" s="183" t="s">
        <v>22</v>
      </c>
      <c r="D125" s="183">
        <v>2</v>
      </c>
      <c r="E125" s="191">
        <v>0</v>
      </c>
      <c r="F125" s="102">
        <v>0</v>
      </c>
      <c r="G125" s="102">
        <v>0</v>
      </c>
      <c r="H125" s="70">
        <v>4.5</v>
      </c>
      <c r="W125" s="183">
        <v>2.9313504447006252E-2</v>
      </c>
      <c r="X125" s="183">
        <v>0.98886830769118483</v>
      </c>
      <c r="Y125" s="183">
        <v>0.24676177603351304</v>
      </c>
      <c r="Z125" s="183">
        <v>2.4946823585895402E-2</v>
      </c>
      <c r="AC125" s="183">
        <v>2.9313504447006252E-2</v>
      </c>
      <c r="AD125" s="183">
        <v>0.98886830769118483</v>
      </c>
      <c r="AE125" s="183">
        <v>0.24676177603351304</v>
      </c>
      <c r="AF125" s="183">
        <v>2.4946823585895402E-2</v>
      </c>
      <c r="AI125" s="217">
        <v>1</v>
      </c>
      <c r="AJ125" s="133">
        <v>0</v>
      </c>
      <c r="AK125" s="133">
        <v>1</v>
      </c>
      <c r="AL125" s="188">
        <v>0.14862101</v>
      </c>
      <c r="AM125" s="188">
        <v>4.4471129999999998E-2</v>
      </c>
    </row>
    <row r="126" spans="1:39" x14ac:dyDescent="0.25">
      <c r="A126" s="183" t="s">
        <v>44</v>
      </c>
      <c r="B126" s="183" t="s">
        <v>9</v>
      </c>
      <c r="C126" s="183" t="s">
        <v>23</v>
      </c>
      <c r="D126" s="183">
        <v>2</v>
      </c>
      <c r="E126" s="191">
        <v>0</v>
      </c>
      <c r="F126" s="102">
        <v>0</v>
      </c>
      <c r="G126" s="102">
        <v>0</v>
      </c>
      <c r="H126" s="70">
        <v>4.5</v>
      </c>
      <c r="W126" s="183">
        <v>2.9313504447006252E-2</v>
      </c>
      <c r="X126" s="183">
        <v>0.98886830769118483</v>
      </c>
      <c r="Y126" s="183">
        <v>0.24676177603351304</v>
      </c>
      <c r="Z126" s="183">
        <v>2.4946823585895402E-2</v>
      </c>
      <c r="AC126" s="183">
        <v>2.9313504447006252E-2</v>
      </c>
      <c r="AD126" s="183">
        <v>0.98886830769118483</v>
      </c>
      <c r="AE126" s="183">
        <v>0.24676177603351304</v>
      </c>
      <c r="AF126" s="183">
        <v>2.4946823585895402E-2</v>
      </c>
      <c r="AI126" s="217">
        <v>1</v>
      </c>
      <c r="AJ126" s="133">
        <v>0</v>
      </c>
      <c r="AK126" s="133">
        <v>1</v>
      </c>
      <c r="AL126" s="188">
        <v>0.14862101</v>
      </c>
      <c r="AM126" s="188">
        <v>4.4471129999999998E-2</v>
      </c>
    </row>
    <row r="127" spans="1:39" x14ac:dyDescent="0.25">
      <c r="A127" s="183" t="s">
        <v>44</v>
      </c>
      <c r="B127" s="183" t="s">
        <v>9</v>
      </c>
      <c r="C127" s="183" t="s">
        <v>24</v>
      </c>
      <c r="D127" s="183">
        <v>2</v>
      </c>
      <c r="E127" s="191">
        <v>0</v>
      </c>
      <c r="F127" s="102">
        <v>0</v>
      </c>
      <c r="G127" s="102">
        <v>0</v>
      </c>
      <c r="H127" s="70">
        <v>4.5</v>
      </c>
      <c r="W127" s="183">
        <v>2.9313504447006252E-2</v>
      </c>
      <c r="X127" s="183">
        <v>0.98886830769118483</v>
      </c>
      <c r="Y127" s="183">
        <v>0.24676177603351304</v>
      </c>
      <c r="Z127" s="183">
        <v>2.4946823585895402E-2</v>
      </c>
      <c r="AC127" s="183">
        <v>2.9313504447006252E-2</v>
      </c>
      <c r="AD127" s="183">
        <v>0.98886830769118483</v>
      </c>
      <c r="AE127" s="183">
        <v>0.24676177603351304</v>
      </c>
      <c r="AF127" s="183">
        <v>2.4946823585895402E-2</v>
      </c>
      <c r="AI127" s="217">
        <v>1</v>
      </c>
      <c r="AJ127" s="133">
        <v>0</v>
      </c>
      <c r="AK127" s="133">
        <v>1</v>
      </c>
      <c r="AL127" s="188">
        <v>0.14862101</v>
      </c>
      <c r="AM127" s="188">
        <v>4.4471129999999998E-2</v>
      </c>
    </row>
    <row r="128" spans="1:39" x14ac:dyDescent="0.25">
      <c r="A128" s="183" t="s">
        <v>44</v>
      </c>
      <c r="B128" s="183" t="s">
        <v>9</v>
      </c>
      <c r="C128" s="183" t="s">
        <v>25</v>
      </c>
      <c r="D128" s="183">
        <v>2</v>
      </c>
      <c r="E128" s="191">
        <v>0</v>
      </c>
      <c r="F128" s="102">
        <v>0</v>
      </c>
      <c r="G128" s="102">
        <v>0</v>
      </c>
      <c r="H128" s="70">
        <v>4.5</v>
      </c>
      <c r="W128" s="183">
        <v>2.9313504447006252E-2</v>
      </c>
      <c r="X128" s="183">
        <v>0.98886830769118483</v>
      </c>
      <c r="Y128" s="183">
        <v>0.24676177603351304</v>
      </c>
      <c r="Z128" s="183">
        <v>2.4946823585895402E-2</v>
      </c>
      <c r="AC128" s="183">
        <v>2.9313504447006252E-2</v>
      </c>
      <c r="AD128" s="183">
        <v>0.98886830769118483</v>
      </c>
      <c r="AE128" s="183">
        <v>0.24676177603351304</v>
      </c>
      <c r="AF128" s="183">
        <v>2.4946823585895402E-2</v>
      </c>
      <c r="AI128" s="217">
        <v>1</v>
      </c>
      <c r="AJ128" s="133">
        <v>0</v>
      </c>
      <c r="AK128" s="133">
        <v>1</v>
      </c>
      <c r="AL128" s="188">
        <v>0.14862101</v>
      </c>
      <c r="AM128" s="188">
        <v>4.4471129999999998E-2</v>
      </c>
    </row>
    <row r="129" spans="1:39" x14ac:dyDescent="0.25">
      <c r="A129" s="183" t="s">
        <v>44</v>
      </c>
      <c r="B129" s="183" t="s">
        <v>9</v>
      </c>
      <c r="C129" s="183" t="s">
        <v>26</v>
      </c>
      <c r="D129" s="183">
        <v>2</v>
      </c>
      <c r="E129" s="191">
        <v>0</v>
      </c>
      <c r="F129" s="102">
        <v>0</v>
      </c>
      <c r="G129" s="102">
        <v>0</v>
      </c>
      <c r="H129" s="70">
        <v>4.5</v>
      </c>
      <c r="W129" s="183">
        <v>2.9313504447006252E-2</v>
      </c>
      <c r="X129" s="183">
        <v>0.98886830769118483</v>
      </c>
      <c r="Y129" s="183">
        <v>0.24676177603351304</v>
      </c>
      <c r="Z129" s="183">
        <v>2.4946823585895402E-2</v>
      </c>
      <c r="AC129" s="183">
        <v>2.9313504447006252E-2</v>
      </c>
      <c r="AD129" s="183">
        <v>0.98886830769118483</v>
      </c>
      <c r="AE129" s="183">
        <v>0.24676177603351304</v>
      </c>
      <c r="AF129" s="183">
        <v>2.4946823585895402E-2</v>
      </c>
      <c r="AI129" s="217">
        <v>1</v>
      </c>
      <c r="AJ129" s="133">
        <v>0</v>
      </c>
      <c r="AK129" s="133">
        <v>1</v>
      </c>
      <c r="AL129" s="188">
        <v>0.14862101</v>
      </c>
      <c r="AM129" s="188">
        <v>4.4471129999999998E-2</v>
      </c>
    </row>
    <row r="130" spans="1:39" x14ac:dyDescent="0.25">
      <c r="A130" s="183" t="s">
        <v>44</v>
      </c>
      <c r="B130" s="183" t="s">
        <v>9</v>
      </c>
      <c r="C130" s="183" t="s">
        <v>27</v>
      </c>
      <c r="D130" s="183">
        <v>2</v>
      </c>
      <c r="E130" s="191">
        <v>0</v>
      </c>
      <c r="F130" s="102">
        <v>0</v>
      </c>
      <c r="G130" s="102">
        <v>0</v>
      </c>
      <c r="H130" s="70">
        <v>3.2</v>
      </c>
      <c r="W130" s="183">
        <v>2.7072261111004303E-2</v>
      </c>
      <c r="X130" s="183">
        <v>0.99326974021417935</v>
      </c>
      <c r="Y130" s="183">
        <v>0.42271430694594797</v>
      </c>
      <c r="Z130" s="183">
        <v>5.0595078365627634E-2</v>
      </c>
      <c r="AC130" s="183">
        <v>2.7072261111004303E-2</v>
      </c>
      <c r="AD130" s="183">
        <v>0.99326974021417935</v>
      </c>
      <c r="AE130" s="183">
        <v>0.42271430694594797</v>
      </c>
      <c r="AF130" s="183">
        <v>5.0595078365627634E-2</v>
      </c>
      <c r="AI130" s="217">
        <v>1</v>
      </c>
      <c r="AJ130" s="133">
        <v>0</v>
      </c>
      <c r="AK130" s="133">
        <v>1</v>
      </c>
      <c r="AL130" s="188">
        <v>0.14862101</v>
      </c>
      <c r="AM130" s="188">
        <v>4.4471129999999998E-2</v>
      </c>
    </row>
    <row r="131" spans="1:39" x14ac:dyDescent="0.25">
      <c r="A131" s="183" t="s">
        <v>44</v>
      </c>
      <c r="B131" s="183" t="s">
        <v>9</v>
      </c>
      <c r="C131" s="183" t="s">
        <v>28</v>
      </c>
      <c r="D131" s="183">
        <v>2</v>
      </c>
      <c r="E131" s="191">
        <v>0</v>
      </c>
      <c r="F131" s="102">
        <v>0</v>
      </c>
      <c r="G131" s="102">
        <v>0</v>
      </c>
      <c r="H131" s="70">
        <v>3.2</v>
      </c>
      <c r="W131" s="183">
        <v>2.7072261111004303E-2</v>
      </c>
      <c r="X131" s="183">
        <v>0.99326974021417935</v>
      </c>
      <c r="Y131" s="183">
        <v>0.42271430694594797</v>
      </c>
      <c r="Z131" s="183">
        <v>5.0595078365627634E-2</v>
      </c>
      <c r="AC131" s="183">
        <v>2.7072261111004303E-2</v>
      </c>
      <c r="AD131" s="183">
        <v>0.99326974021417935</v>
      </c>
      <c r="AE131" s="183">
        <v>0.42271430694594797</v>
      </c>
      <c r="AF131" s="183">
        <v>5.0595078365627634E-2</v>
      </c>
      <c r="AI131" s="217">
        <v>1</v>
      </c>
      <c r="AJ131" s="133">
        <v>0</v>
      </c>
      <c r="AK131" s="133">
        <v>1</v>
      </c>
      <c r="AL131" s="188">
        <v>0.14862101</v>
      </c>
      <c r="AM131" s="188">
        <v>4.4471129999999998E-2</v>
      </c>
    </row>
    <row r="132" spans="1:39" x14ac:dyDescent="0.25">
      <c r="A132" s="183" t="s">
        <v>44</v>
      </c>
      <c r="B132" s="183" t="s">
        <v>9</v>
      </c>
      <c r="C132" s="183" t="s">
        <v>29</v>
      </c>
      <c r="D132" s="183">
        <v>2</v>
      </c>
      <c r="E132" s="191">
        <v>0</v>
      </c>
      <c r="F132" s="102">
        <v>0</v>
      </c>
      <c r="G132" s="102">
        <v>0</v>
      </c>
      <c r="H132" s="70">
        <v>3.2</v>
      </c>
      <c r="W132" s="183">
        <v>2.7072261111004303E-2</v>
      </c>
      <c r="X132" s="183">
        <v>0.99326974021417935</v>
      </c>
      <c r="Y132" s="183">
        <v>0.42271430694594797</v>
      </c>
      <c r="Z132" s="183">
        <v>5.0595078365627634E-2</v>
      </c>
      <c r="AC132" s="183">
        <v>2.7072261111004303E-2</v>
      </c>
      <c r="AD132" s="183">
        <v>0.99326974021417935</v>
      </c>
      <c r="AE132" s="183">
        <v>0.42271430694594797</v>
      </c>
      <c r="AF132" s="183">
        <v>5.0595078365627634E-2</v>
      </c>
      <c r="AI132" s="217">
        <v>1</v>
      </c>
      <c r="AJ132" s="133">
        <v>0</v>
      </c>
      <c r="AK132" s="133">
        <v>1</v>
      </c>
      <c r="AL132" s="188">
        <v>0.14862101</v>
      </c>
      <c r="AM132" s="188">
        <v>4.4471129999999998E-2</v>
      </c>
    </row>
    <row r="133" spans="1:39" x14ac:dyDescent="0.25">
      <c r="A133" s="183" t="s">
        <v>44</v>
      </c>
      <c r="B133" s="183" t="s">
        <v>9</v>
      </c>
      <c r="C133" s="183" t="s">
        <v>30</v>
      </c>
      <c r="D133" s="183">
        <v>2</v>
      </c>
      <c r="E133" s="191">
        <v>0</v>
      </c>
      <c r="F133" s="102">
        <v>0</v>
      </c>
      <c r="G133" s="102">
        <v>0</v>
      </c>
      <c r="H133" s="70">
        <v>3.2</v>
      </c>
      <c r="W133" s="183">
        <v>2.7072261111004303E-2</v>
      </c>
      <c r="X133" s="183">
        <v>0.99326974021417935</v>
      </c>
      <c r="Y133" s="183">
        <v>0.42271430694594797</v>
      </c>
      <c r="Z133" s="183">
        <v>5.0595078365627634E-2</v>
      </c>
      <c r="AC133" s="183">
        <v>2.7072261111004303E-2</v>
      </c>
      <c r="AD133" s="183">
        <v>0.99326974021417935</v>
      </c>
      <c r="AE133" s="183">
        <v>0.42271430694594797</v>
      </c>
      <c r="AF133" s="183">
        <v>5.0595078365627634E-2</v>
      </c>
      <c r="AI133" s="217">
        <v>1</v>
      </c>
      <c r="AJ133" s="133">
        <v>0</v>
      </c>
      <c r="AK133" s="133">
        <v>1</v>
      </c>
      <c r="AL133" s="188">
        <v>0.14862101</v>
      </c>
      <c r="AM133" s="188">
        <v>4.4471129999999998E-2</v>
      </c>
    </row>
    <row r="134" spans="1:39" x14ac:dyDescent="0.25">
      <c r="A134" s="183" t="s">
        <v>45</v>
      </c>
      <c r="B134" s="183" t="s">
        <v>9</v>
      </c>
      <c r="C134" s="183" t="s">
        <v>19</v>
      </c>
      <c r="D134" s="183">
        <v>2</v>
      </c>
      <c r="E134" s="191">
        <v>0</v>
      </c>
      <c r="F134" s="102">
        <v>0</v>
      </c>
      <c r="G134" s="102">
        <v>0</v>
      </c>
      <c r="H134" s="70">
        <v>3.2</v>
      </c>
      <c r="W134" s="183">
        <v>2.7072261111004303E-2</v>
      </c>
      <c r="X134" s="183">
        <v>0.99326974021417935</v>
      </c>
      <c r="Y134" s="183">
        <v>0.42271430694594797</v>
      </c>
      <c r="Z134" s="183">
        <v>5.0595078365627634E-2</v>
      </c>
      <c r="AC134" s="183">
        <v>1.1877607920541323E-3</v>
      </c>
      <c r="AD134" s="183">
        <v>1.0039966489678811</v>
      </c>
      <c r="AE134" s="183">
        <v>0.48147111034433049</v>
      </c>
      <c r="AF134" s="183">
        <v>0.10105983856283134</v>
      </c>
      <c r="AI134" s="217">
        <v>1</v>
      </c>
      <c r="AJ134" s="133">
        <v>0</v>
      </c>
      <c r="AK134" s="133">
        <v>1</v>
      </c>
      <c r="AL134" s="188">
        <v>0.14862101</v>
      </c>
      <c r="AM134" s="188">
        <v>4.4471129999999998E-2</v>
      </c>
    </row>
    <row r="135" spans="1:39" x14ac:dyDescent="0.25">
      <c r="A135" s="183" t="s">
        <v>45</v>
      </c>
      <c r="B135" s="183" t="s">
        <v>9</v>
      </c>
      <c r="C135" s="183" t="s">
        <v>20</v>
      </c>
      <c r="D135" s="183">
        <v>2</v>
      </c>
      <c r="E135" s="191">
        <v>0</v>
      </c>
      <c r="F135" s="102">
        <v>0</v>
      </c>
      <c r="G135" s="102">
        <v>0</v>
      </c>
      <c r="H135" s="70">
        <v>3.2</v>
      </c>
      <c r="W135" s="183">
        <v>2.7072261111004303E-2</v>
      </c>
      <c r="X135" s="183">
        <v>0.99326974021417935</v>
      </c>
      <c r="Y135" s="183">
        <v>0.42271430694594797</v>
      </c>
      <c r="Z135" s="183">
        <v>5.0595078365627634E-2</v>
      </c>
      <c r="AC135" s="183">
        <v>1.1877607920541323E-3</v>
      </c>
      <c r="AD135" s="183">
        <v>1.0039966489678811</v>
      </c>
      <c r="AE135" s="183">
        <v>0.48147111034433049</v>
      </c>
      <c r="AF135" s="183">
        <v>0.10105983856283134</v>
      </c>
      <c r="AI135" s="217">
        <v>1</v>
      </c>
      <c r="AJ135" s="133">
        <v>0</v>
      </c>
      <c r="AK135" s="133">
        <v>1</v>
      </c>
      <c r="AL135" s="188">
        <v>0.14862101</v>
      </c>
      <c r="AM135" s="188">
        <v>4.4471129999999998E-2</v>
      </c>
    </row>
    <row r="136" spans="1:39" x14ac:dyDescent="0.25">
      <c r="A136" s="183" t="s">
        <v>45</v>
      </c>
      <c r="B136" s="183" t="s">
        <v>9</v>
      </c>
      <c r="C136" s="183" t="s">
        <v>21</v>
      </c>
      <c r="D136" s="183">
        <v>2</v>
      </c>
      <c r="E136" s="191">
        <v>0</v>
      </c>
      <c r="F136" s="102">
        <v>0</v>
      </c>
      <c r="G136" s="102">
        <v>0</v>
      </c>
      <c r="H136" s="70">
        <v>4.5</v>
      </c>
      <c r="W136" s="183">
        <v>2.7072261111004303E-2</v>
      </c>
      <c r="X136" s="183">
        <v>0.99326974021417935</v>
      </c>
      <c r="Y136" s="183">
        <v>0.42271430694594797</v>
      </c>
      <c r="Z136" s="183">
        <v>5.0595078365627634E-2</v>
      </c>
      <c r="AC136" s="183">
        <v>1.1877607920541323E-3</v>
      </c>
      <c r="AD136" s="183">
        <v>1.0039966489678811</v>
      </c>
      <c r="AE136" s="183">
        <v>0.48147111034433049</v>
      </c>
      <c r="AF136" s="183">
        <v>0.10105983856283134</v>
      </c>
      <c r="AI136" s="217">
        <v>1</v>
      </c>
      <c r="AJ136" s="133">
        <v>0</v>
      </c>
      <c r="AK136" s="133">
        <v>1</v>
      </c>
      <c r="AL136" s="188">
        <v>0.14862101</v>
      </c>
      <c r="AM136" s="188">
        <v>4.4471129999999998E-2</v>
      </c>
    </row>
    <row r="137" spans="1:39" x14ac:dyDescent="0.25">
      <c r="A137" s="183" t="s">
        <v>45</v>
      </c>
      <c r="B137" s="183" t="s">
        <v>9</v>
      </c>
      <c r="C137" s="183" t="s">
        <v>22</v>
      </c>
      <c r="D137" s="183">
        <v>2</v>
      </c>
      <c r="E137" s="191">
        <v>0</v>
      </c>
      <c r="F137" s="102">
        <v>0</v>
      </c>
      <c r="G137" s="102">
        <v>0</v>
      </c>
      <c r="H137" s="70">
        <v>4.5</v>
      </c>
      <c r="W137" s="183">
        <v>2.9313504447006252E-2</v>
      </c>
      <c r="X137" s="183">
        <v>0.98886830769118483</v>
      </c>
      <c r="Y137" s="183">
        <v>0.24676177603351304</v>
      </c>
      <c r="Z137" s="183">
        <v>2.4946823585895402E-2</v>
      </c>
      <c r="AC137" s="183">
        <v>1.5942437461412402E-2</v>
      </c>
      <c r="AD137" s="183">
        <v>0.99091357130520463</v>
      </c>
      <c r="AE137" s="183">
        <v>0.16772169711848881</v>
      </c>
      <c r="AF137" s="183">
        <v>3.1354216893132524E-2</v>
      </c>
      <c r="AI137" s="217">
        <v>1</v>
      </c>
      <c r="AJ137" s="133">
        <v>0</v>
      </c>
      <c r="AK137" s="133">
        <v>1</v>
      </c>
      <c r="AL137" s="188">
        <v>0.14862101</v>
      </c>
      <c r="AM137" s="188">
        <v>4.4471129999999998E-2</v>
      </c>
    </row>
    <row r="138" spans="1:39" x14ac:dyDescent="0.25">
      <c r="A138" s="183" t="s">
        <v>45</v>
      </c>
      <c r="B138" s="183" t="s">
        <v>9</v>
      </c>
      <c r="C138" s="183" t="s">
        <v>23</v>
      </c>
      <c r="D138" s="183">
        <v>2</v>
      </c>
      <c r="E138" s="191">
        <v>0</v>
      </c>
      <c r="F138" s="102">
        <v>0</v>
      </c>
      <c r="G138" s="102">
        <v>0</v>
      </c>
      <c r="H138" s="70">
        <v>4.5</v>
      </c>
      <c r="W138" s="183">
        <v>2.9313504447006252E-2</v>
      </c>
      <c r="X138" s="183">
        <v>0.98886830769118483</v>
      </c>
      <c r="Y138" s="183">
        <v>0.24676177603351304</v>
      </c>
      <c r="Z138" s="183">
        <v>2.4946823585895402E-2</v>
      </c>
      <c r="AC138" s="183">
        <v>1.5942437461412402E-2</v>
      </c>
      <c r="AD138" s="183">
        <v>0.99091357130520463</v>
      </c>
      <c r="AE138" s="183">
        <v>0.16772169711848881</v>
      </c>
      <c r="AF138" s="183">
        <v>3.1354216893132524E-2</v>
      </c>
      <c r="AI138" s="217">
        <v>1</v>
      </c>
      <c r="AJ138" s="133">
        <v>0</v>
      </c>
      <c r="AK138" s="133">
        <v>1</v>
      </c>
      <c r="AL138" s="188">
        <v>0.14862101</v>
      </c>
      <c r="AM138" s="188">
        <v>4.4471129999999998E-2</v>
      </c>
    </row>
    <row r="139" spans="1:39" x14ac:dyDescent="0.25">
      <c r="A139" s="183" t="s">
        <v>45</v>
      </c>
      <c r="B139" s="183" t="s">
        <v>9</v>
      </c>
      <c r="C139" s="183" t="s">
        <v>24</v>
      </c>
      <c r="D139" s="183">
        <v>2</v>
      </c>
      <c r="E139" s="191">
        <v>0</v>
      </c>
      <c r="F139" s="102">
        <v>0</v>
      </c>
      <c r="G139" s="102">
        <v>0</v>
      </c>
      <c r="H139" s="70">
        <v>4.5</v>
      </c>
      <c r="W139" s="183">
        <v>2.9313504447006252E-2</v>
      </c>
      <c r="X139" s="183">
        <v>0.98886830769118483</v>
      </c>
      <c r="Y139" s="183">
        <v>0.24676177603351304</v>
      </c>
      <c r="Z139" s="183">
        <v>2.4946823585895402E-2</v>
      </c>
      <c r="AC139" s="183">
        <v>1.5942437461412402E-2</v>
      </c>
      <c r="AD139" s="183">
        <v>0.99091357130520463</v>
      </c>
      <c r="AE139" s="183">
        <v>0.16772169711848881</v>
      </c>
      <c r="AF139" s="183">
        <v>3.1354216893132524E-2</v>
      </c>
      <c r="AI139" s="217">
        <v>1</v>
      </c>
      <c r="AJ139" s="133">
        <v>0</v>
      </c>
      <c r="AK139" s="133">
        <v>1</v>
      </c>
      <c r="AL139" s="188">
        <v>0.14862101</v>
      </c>
      <c r="AM139" s="188">
        <v>4.4471129999999998E-2</v>
      </c>
    </row>
    <row r="140" spans="1:39" x14ac:dyDescent="0.25">
      <c r="A140" s="183" t="s">
        <v>45</v>
      </c>
      <c r="B140" s="183" t="s">
        <v>9</v>
      </c>
      <c r="C140" s="183" t="s">
        <v>25</v>
      </c>
      <c r="D140" s="183">
        <v>2</v>
      </c>
      <c r="E140" s="191">
        <v>0</v>
      </c>
      <c r="F140" s="102">
        <v>0</v>
      </c>
      <c r="G140" s="102">
        <v>0</v>
      </c>
      <c r="H140" s="70">
        <v>4.5</v>
      </c>
      <c r="W140" s="183">
        <v>2.9313504447006252E-2</v>
      </c>
      <c r="X140" s="183">
        <v>0.98886830769118483</v>
      </c>
      <c r="Y140" s="183">
        <v>0.24676177603351304</v>
      </c>
      <c r="Z140" s="183">
        <v>2.4946823585895402E-2</v>
      </c>
      <c r="AC140" s="183">
        <v>1.5942437461412402E-2</v>
      </c>
      <c r="AD140" s="183">
        <v>0.99091357130520463</v>
      </c>
      <c r="AE140" s="183">
        <v>0.16772169711848881</v>
      </c>
      <c r="AF140" s="183">
        <v>3.1354216893132524E-2</v>
      </c>
      <c r="AI140" s="217">
        <v>1</v>
      </c>
      <c r="AJ140" s="133">
        <v>0</v>
      </c>
      <c r="AK140" s="133">
        <v>1</v>
      </c>
      <c r="AL140" s="188">
        <v>0.14862101</v>
      </c>
      <c r="AM140" s="188">
        <v>4.4471129999999998E-2</v>
      </c>
    </row>
    <row r="141" spans="1:39" x14ac:dyDescent="0.25">
      <c r="A141" s="183" t="s">
        <v>45</v>
      </c>
      <c r="B141" s="183" t="s">
        <v>9</v>
      </c>
      <c r="C141" s="183" t="s">
        <v>26</v>
      </c>
      <c r="D141" s="183">
        <v>2</v>
      </c>
      <c r="E141" s="191">
        <v>0</v>
      </c>
      <c r="F141" s="102">
        <v>0</v>
      </c>
      <c r="G141" s="102">
        <v>0</v>
      </c>
      <c r="H141" s="70">
        <v>4.5</v>
      </c>
      <c r="W141" s="183">
        <v>2.9313504447006252E-2</v>
      </c>
      <c r="X141" s="183">
        <v>0.98886830769118483</v>
      </c>
      <c r="Y141" s="183">
        <v>0.24676177603351304</v>
      </c>
      <c r="Z141" s="183">
        <v>2.4946823585895402E-2</v>
      </c>
      <c r="AC141" s="183">
        <v>1.5942437461412402E-2</v>
      </c>
      <c r="AD141" s="183">
        <v>0.99091357130520463</v>
      </c>
      <c r="AE141" s="183">
        <v>0.16772169711848881</v>
      </c>
      <c r="AF141" s="183">
        <v>3.1354216893132524E-2</v>
      </c>
      <c r="AI141" s="217">
        <v>1</v>
      </c>
      <c r="AJ141" s="133">
        <v>0</v>
      </c>
      <c r="AK141" s="133">
        <v>1</v>
      </c>
      <c r="AL141" s="188">
        <v>0.14862101</v>
      </c>
      <c r="AM141" s="188">
        <v>4.4471129999999998E-2</v>
      </c>
    </row>
    <row r="142" spans="1:39" x14ac:dyDescent="0.25">
      <c r="A142" s="183" t="s">
        <v>45</v>
      </c>
      <c r="B142" s="183" t="s">
        <v>9</v>
      </c>
      <c r="C142" s="183" t="s">
        <v>27</v>
      </c>
      <c r="D142" s="183">
        <v>2</v>
      </c>
      <c r="E142" s="191">
        <v>0</v>
      </c>
      <c r="F142" s="102">
        <v>0</v>
      </c>
      <c r="G142" s="102">
        <v>0</v>
      </c>
      <c r="H142" s="70">
        <v>3.2</v>
      </c>
      <c r="W142" s="183">
        <v>2.7072261111004303E-2</v>
      </c>
      <c r="X142" s="183">
        <v>0.99326974021417935</v>
      </c>
      <c r="Y142" s="183">
        <v>0.42271430694594797</v>
      </c>
      <c r="Z142" s="183">
        <v>5.0595078365627634E-2</v>
      </c>
      <c r="AC142" s="183">
        <v>1.1877607920541323E-3</v>
      </c>
      <c r="AD142" s="183">
        <v>1.0039966489678811</v>
      </c>
      <c r="AE142" s="183">
        <v>0.48147111034433049</v>
      </c>
      <c r="AF142" s="183">
        <v>0.10105983856283134</v>
      </c>
      <c r="AI142" s="217">
        <v>1</v>
      </c>
      <c r="AJ142" s="133">
        <v>0</v>
      </c>
      <c r="AK142" s="133">
        <v>1</v>
      </c>
      <c r="AL142" s="188">
        <v>0.14862101</v>
      </c>
      <c r="AM142" s="188">
        <v>4.4471129999999998E-2</v>
      </c>
    </row>
    <row r="143" spans="1:39" x14ac:dyDescent="0.25">
      <c r="A143" s="183" t="s">
        <v>45</v>
      </c>
      <c r="B143" s="183" t="s">
        <v>9</v>
      </c>
      <c r="C143" s="183" t="s">
        <v>28</v>
      </c>
      <c r="D143" s="183">
        <v>2</v>
      </c>
      <c r="E143" s="191">
        <v>0</v>
      </c>
      <c r="F143" s="102">
        <v>0</v>
      </c>
      <c r="G143" s="102">
        <v>0</v>
      </c>
      <c r="H143" s="70">
        <v>3.2</v>
      </c>
      <c r="W143" s="183">
        <v>2.7072261111004303E-2</v>
      </c>
      <c r="X143" s="183">
        <v>0.99326974021417935</v>
      </c>
      <c r="Y143" s="183">
        <v>0.42271430694594797</v>
      </c>
      <c r="Z143" s="183">
        <v>5.0595078365627634E-2</v>
      </c>
      <c r="AC143" s="183">
        <v>1.1877607920541323E-3</v>
      </c>
      <c r="AD143" s="183">
        <v>1.0039966489678811</v>
      </c>
      <c r="AE143" s="183">
        <v>0.48147111034433049</v>
      </c>
      <c r="AF143" s="183">
        <v>0.10105983856283134</v>
      </c>
      <c r="AI143" s="217">
        <v>1</v>
      </c>
      <c r="AJ143" s="133">
        <v>0</v>
      </c>
      <c r="AK143" s="133">
        <v>1</v>
      </c>
      <c r="AL143" s="188">
        <v>0.14862101</v>
      </c>
      <c r="AM143" s="188">
        <v>4.4471129999999998E-2</v>
      </c>
    </row>
    <row r="144" spans="1:39" x14ac:dyDescent="0.25">
      <c r="A144" s="183" t="s">
        <v>45</v>
      </c>
      <c r="B144" s="183" t="s">
        <v>9</v>
      </c>
      <c r="C144" s="183" t="s">
        <v>29</v>
      </c>
      <c r="D144" s="183">
        <v>2</v>
      </c>
      <c r="E144" s="191">
        <v>0</v>
      </c>
      <c r="F144" s="102">
        <v>0</v>
      </c>
      <c r="G144" s="102">
        <v>0</v>
      </c>
      <c r="H144" s="70">
        <v>3.2</v>
      </c>
      <c r="W144" s="183">
        <v>2.7072261111004303E-2</v>
      </c>
      <c r="X144" s="183">
        <v>0.99326974021417935</v>
      </c>
      <c r="Y144" s="183">
        <v>0.42271430694594797</v>
      </c>
      <c r="Z144" s="183">
        <v>5.0595078365627634E-2</v>
      </c>
      <c r="AC144" s="183">
        <v>1.1877607920541323E-3</v>
      </c>
      <c r="AD144" s="183">
        <v>1.0039966489678811</v>
      </c>
      <c r="AE144" s="183">
        <v>0.48147111034433049</v>
      </c>
      <c r="AF144" s="183">
        <v>0.10105983856283134</v>
      </c>
      <c r="AI144" s="217">
        <v>1</v>
      </c>
      <c r="AJ144" s="133">
        <v>0</v>
      </c>
      <c r="AK144" s="133">
        <v>1</v>
      </c>
      <c r="AL144" s="188">
        <v>0.14862101</v>
      </c>
      <c r="AM144" s="188">
        <v>4.4471129999999998E-2</v>
      </c>
    </row>
    <row r="145" spans="1:39" x14ac:dyDescent="0.25">
      <c r="A145" s="183" t="s">
        <v>45</v>
      </c>
      <c r="B145" s="183" t="s">
        <v>9</v>
      </c>
      <c r="C145" s="183" t="s">
        <v>30</v>
      </c>
      <c r="D145" s="183">
        <v>2</v>
      </c>
      <c r="E145" s="191">
        <v>0</v>
      </c>
      <c r="F145" s="102">
        <v>0</v>
      </c>
      <c r="G145" s="102">
        <v>0</v>
      </c>
      <c r="H145" s="70">
        <v>3.2</v>
      </c>
      <c r="W145" s="183">
        <v>2.7072261111004303E-2</v>
      </c>
      <c r="X145" s="183">
        <v>0.99326974021417935</v>
      </c>
      <c r="Y145" s="183">
        <v>0.42271430694594797</v>
      </c>
      <c r="Z145" s="183">
        <v>5.0595078365627634E-2</v>
      </c>
      <c r="AC145" s="183">
        <v>1.1877607920541323E-3</v>
      </c>
      <c r="AD145" s="183">
        <v>1.0039966489678811</v>
      </c>
      <c r="AE145" s="183">
        <v>0.48147111034433049</v>
      </c>
      <c r="AF145" s="183">
        <v>0.10105983856283134</v>
      </c>
      <c r="AI145" s="217">
        <v>1</v>
      </c>
      <c r="AJ145" s="133">
        <v>0</v>
      </c>
      <c r="AK145" s="133">
        <v>1</v>
      </c>
      <c r="AL145" s="188">
        <v>0.14862101</v>
      </c>
      <c r="AM145" s="188">
        <v>4.4471129999999998E-2</v>
      </c>
    </row>
    <row r="146" spans="1:39" x14ac:dyDescent="0.25">
      <c r="A146" s="183" t="s">
        <v>9</v>
      </c>
      <c r="B146" s="183" t="s">
        <v>46</v>
      </c>
      <c r="C146" s="183" t="s">
        <v>19</v>
      </c>
      <c r="D146" s="183">
        <v>2</v>
      </c>
      <c r="E146" s="191">
        <v>0</v>
      </c>
      <c r="F146" s="102">
        <v>0</v>
      </c>
      <c r="G146" s="102">
        <v>0</v>
      </c>
      <c r="H146" s="70">
        <v>3.2</v>
      </c>
      <c r="W146" s="183">
        <v>2.7072261111004303E-2</v>
      </c>
      <c r="X146" s="183">
        <v>0.99326974021417935</v>
      </c>
      <c r="Y146" s="183">
        <v>0.42271430694594797</v>
      </c>
      <c r="Z146" s="183">
        <v>5.0595078365627634E-2</v>
      </c>
      <c r="AC146" s="183">
        <v>2.7072261111004303E-2</v>
      </c>
      <c r="AD146" s="183">
        <v>0.99326974021417935</v>
      </c>
      <c r="AE146" s="183">
        <v>0.42271430694594797</v>
      </c>
      <c r="AF146" s="183">
        <v>5.0595078365627634E-2</v>
      </c>
      <c r="AI146" s="217">
        <v>1</v>
      </c>
      <c r="AJ146" s="133">
        <v>0</v>
      </c>
      <c r="AK146" s="133">
        <v>1</v>
      </c>
      <c r="AL146" s="188">
        <v>0.14862101</v>
      </c>
      <c r="AM146" s="188">
        <v>4.4471129999999998E-2</v>
      </c>
    </row>
    <row r="147" spans="1:39" x14ac:dyDescent="0.25">
      <c r="A147" s="183" t="s">
        <v>9</v>
      </c>
      <c r="B147" s="183" t="s">
        <v>46</v>
      </c>
      <c r="C147" s="183" t="s">
        <v>20</v>
      </c>
      <c r="D147" s="183">
        <v>2</v>
      </c>
      <c r="E147" s="191">
        <v>0</v>
      </c>
      <c r="F147" s="102">
        <v>0</v>
      </c>
      <c r="G147" s="102">
        <v>0</v>
      </c>
      <c r="H147" s="70">
        <v>3.2</v>
      </c>
      <c r="W147" s="183">
        <v>2.7072261111004303E-2</v>
      </c>
      <c r="X147" s="183">
        <v>0.99326974021417935</v>
      </c>
      <c r="Y147" s="183">
        <v>0.42271430694594797</v>
      </c>
      <c r="Z147" s="183">
        <v>5.0595078365627634E-2</v>
      </c>
      <c r="AC147" s="183">
        <v>2.7072261111004303E-2</v>
      </c>
      <c r="AD147" s="183">
        <v>0.99326974021417935</v>
      </c>
      <c r="AE147" s="183">
        <v>0.42271430694594797</v>
      </c>
      <c r="AF147" s="183">
        <v>5.0595078365627634E-2</v>
      </c>
      <c r="AI147" s="217">
        <v>1</v>
      </c>
      <c r="AJ147" s="133">
        <v>0</v>
      </c>
      <c r="AK147" s="133">
        <v>1</v>
      </c>
      <c r="AL147" s="188">
        <v>0.14862101</v>
      </c>
      <c r="AM147" s="188">
        <v>4.4471129999999998E-2</v>
      </c>
    </row>
    <row r="148" spans="1:39" x14ac:dyDescent="0.25">
      <c r="A148" s="183" t="s">
        <v>9</v>
      </c>
      <c r="B148" s="183" t="s">
        <v>46</v>
      </c>
      <c r="C148" s="183" t="s">
        <v>21</v>
      </c>
      <c r="D148" s="183">
        <v>2</v>
      </c>
      <c r="E148" s="191">
        <v>0</v>
      </c>
      <c r="F148" s="102">
        <v>0</v>
      </c>
      <c r="G148" s="102">
        <v>0</v>
      </c>
      <c r="H148" s="70">
        <v>4.5</v>
      </c>
      <c r="W148" s="183">
        <v>2.7072261111004303E-2</v>
      </c>
      <c r="X148" s="183">
        <v>0.99326974021417935</v>
      </c>
      <c r="Y148" s="183">
        <v>0.42271430694594797</v>
      </c>
      <c r="Z148" s="183">
        <v>5.0595078365627634E-2</v>
      </c>
      <c r="AC148" s="183">
        <v>2.7072261111004303E-2</v>
      </c>
      <c r="AD148" s="183">
        <v>0.99326974021417935</v>
      </c>
      <c r="AE148" s="183">
        <v>0.42271430694594797</v>
      </c>
      <c r="AF148" s="183">
        <v>5.0595078365627634E-2</v>
      </c>
      <c r="AI148" s="217">
        <v>1</v>
      </c>
      <c r="AJ148" s="133">
        <v>0</v>
      </c>
      <c r="AK148" s="133">
        <v>1</v>
      </c>
      <c r="AL148" s="188">
        <v>0.14862101</v>
      </c>
      <c r="AM148" s="188">
        <v>4.4471129999999998E-2</v>
      </c>
    </row>
    <row r="149" spans="1:39" x14ac:dyDescent="0.25">
      <c r="A149" s="183" t="s">
        <v>9</v>
      </c>
      <c r="B149" s="183" t="s">
        <v>46</v>
      </c>
      <c r="C149" s="183" t="s">
        <v>22</v>
      </c>
      <c r="D149" s="183">
        <v>2</v>
      </c>
      <c r="E149" s="191">
        <v>0</v>
      </c>
      <c r="F149" s="102">
        <v>0</v>
      </c>
      <c r="G149" s="102">
        <v>0</v>
      </c>
      <c r="H149" s="70">
        <v>4.5</v>
      </c>
      <c r="W149" s="183">
        <v>2.9313504447006252E-2</v>
      </c>
      <c r="X149" s="183">
        <v>0.98886830769118483</v>
      </c>
      <c r="Y149" s="183">
        <v>0.24676177603351304</v>
      </c>
      <c r="Z149" s="183">
        <v>2.4946823585895402E-2</v>
      </c>
      <c r="AC149" s="183">
        <v>2.9313504447006252E-2</v>
      </c>
      <c r="AD149" s="183">
        <v>0.98886830769118483</v>
      </c>
      <c r="AE149" s="183">
        <v>0.24676177603351304</v>
      </c>
      <c r="AF149" s="183">
        <v>2.4946823585895402E-2</v>
      </c>
      <c r="AI149" s="217">
        <v>1</v>
      </c>
      <c r="AJ149" s="133">
        <v>0</v>
      </c>
      <c r="AK149" s="133">
        <v>1</v>
      </c>
      <c r="AL149" s="188">
        <v>0.14862101</v>
      </c>
      <c r="AM149" s="188">
        <v>4.4471129999999998E-2</v>
      </c>
    </row>
    <row r="150" spans="1:39" x14ac:dyDescent="0.25">
      <c r="A150" s="183" t="s">
        <v>9</v>
      </c>
      <c r="B150" s="183" t="s">
        <v>46</v>
      </c>
      <c r="C150" s="183" t="s">
        <v>23</v>
      </c>
      <c r="D150" s="183">
        <v>2</v>
      </c>
      <c r="E150" s="191">
        <v>0</v>
      </c>
      <c r="F150" s="102">
        <v>0</v>
      </c>
      <c r="G150" s="102">
        <v>0</v>
      </c>
      <c r="H150" s="70">
        <v>4.5</v>
      </c>
      <c r="W150" s="183">
        <v>2.9313504447006252E-2</v>
      </c>
      <c r="X150" s="183">
        <v>0.98886830769118483</v>
      </c>
      <c r="Y150" s="183">
        <v>0.24676177603351304</v>
      </c>
      <c r="Z150" s="183">
        <v>2.4946823585895402E-2</v>
      </c>
      <c r="AC150" s="183">
        <v>2.9313504447006252E-2</v>
      </c>
      <c r="AD150" s="183">
        <v>0.98886830769118483</v>
      </c>
      <c r="AE150" s="183">
        <v>0.24676177603351304</v>
      </c>
      <c r="AF150" s="183">
        <v>2.4946823585895402E-2</v>
      </c>
      <c r="AI150" s="217">
        <v>1</v>
      </c>
      <c r="AJ150" s="133">
        <v>0</v>
      </c>
      <c r="AK150" s="133">
        <v>1</v>
      </c>
      <c r="AL150" s="188">
        <v>0.14862101</v>
      </c>
      <c r="AM150" s="188">
        <v>4.4471129999999998E-2</v>
      </c>
    </row>
    <row r="151" spans="1:39" x14ac:dyDescent="0.25">
      <c r="A151" s="183" t="s">
        <v>9</v>
      </c>
      <c r="B151" s="183" t="s">
        <v>46</v>
      </c>
      <c r="C151" s="183" t="s">
        <v>24</v>
      </c>
      <c r="D151" s="183">
        <v>2</v>
      </c>
      <c r="E151" s="191">
        <v>0</v>
      </c>
      <c r="F151" s="102">
        <v>0</v>
      </c>
      <c r="G151" s="102">
        <v>0</v>
      </c>
      <c r="H151" s="70">
        <v>4.5</v>
      </c>
      <c r="W151" s="183">
        <v>2.9313504447006252E-2</v>
      </c>
      <c r="X151" s="183">
        <v>0.98886830769118483</v>
      </c>
      <c r="Y151" s="183">
        <v>0.24676177603351304</v>
      </c>
      <c r="Z151" s="183">
        <v>2.4946823585895402E-2</v>
      </c>
      <c r="AC151" s="183">
        <v>2.9313504447006252E-2</v>
      </c>
      <c r="AD151" s="183">
        <v>0.98886830769118483</v>
      </c>
      <c r="AE151" s="183">
        <v>0.24676177603351304</v>
      </c>
      <c r="AF151" s="183">
        <v>2.4946823585895402E-2</v>
      </c>
      <c r="AI151" s="217">
        <v>1</v>
      </c>
      <c r="AJ151" s="133">
        <v>0</v>
      </c>
      <c r="AK151" s="133">
        <v>1</v>
      </c>
      <c r="AL151" s="188">
        <v>0.14862101</v>
      </c>
      <c r="AM151" s="188">
        <v>4.4471129999999998E-2</v>
      </c>
    </row>
    <row r="152" spans="1:39" x14ac:dyDescent="0.25">
      <c r="A152" s="183" t="s">
        <v>9</v>
      </c>
      <c r="B152" s="183" t="s">
        <v>46</v>
      </c>
      <c r="C152" s="183" t="s">
        <v>25</v>
      </c>
      <c r="D152" s="183">
        <v>2</v>
      </c>
      <c r="E152" s="191">
        <v>0</v>
      </c>
      <c r="F152" s="102">
        <v>0</v>
      </c>
      <c r="G152" s="102">
        <v>0</v>
      </c>
      <c r="H152" s="70">
        <v>4.5</v>
      </c>
      <c r="W152" s="183">
        <v>2.9313504447006252E-2</v>
      </c>
      <c r="X152" s="183">
        <v>0.98886830769118483</v>
      </c>
      <c r="Y152" s="183">
        <v>0.24676177603351304</v>
      </c>
      <c r="Z152" s="183">
        <v>2.4946823585895402E-2</v>
      </c>
      <c r="AC152" s="183">
        <v>2.9313504447006252E-2</v>
      </c>
      <c r="AD152" s="183">
        <v>0.98886830769118483</v>
      </c>
      <c r="AE152" s="183">
        <v>0.24676177603351304</v>
      </c>
      <c r="AF152" s="183">
        <v>2.4946823585895402E-2</v>
      </c>
      <c r="AI152" s="217">
        <v>1</v>
      </c>
      <c r="AJ152" s="133">
        <v>0</v>
      </c>
      <c r="AK152" s="133">
        <v>1</v>
      </c>
      <c r="AL152" s="188">
        <v>0.14862101</v>
      </c>
      <c r="AM152" s="188">
        <v>4.4471129999999998E-2</v>
      </c>
    </row>
    <row r="153" spans="1:39" x14ac:dyDescent="0.25">
      <c r="A153" s="183" t="s">
        <v>9</v>
      </c>
      <c r="B153" s="183" t="s">
        <v>46</v>
      </c>
      <c r="C153" s="183" t="s">
        <v>26</v>
      </c>
      <c r="D153" s="183">
        <v>2</v>
      </c>
      <c r="E153" s="191">
        <v>0</v>
      </c>
      <c r="F153" s="102">
        <v>0</v>
      </c>
      <c r="G153" s="102">
        <v>0</v>
      </c>
      <c r="H153" s="70">
        <v>4.5</v>
      </c>
      <c r="W153" s="183">
        <v>2.9313504447006252E-2</v>
      </c>
      <c r="X153" s="183">
        <v>0.98886830769118483</v>
      </c>
      <c r="Y153" s="183">
        <v>0.24676177603351304</v>
      </c>
      <c r="Z153" s="183">
        <v>2.4946823585895402E-2</v>
      </c>
      <c r="AC153" s="183">
        <v>2.9313504447006252E-2</v>
      </c>
      <c r="AD153" s="183">
        <v>0.98886830769118483</v>
      </c>
      <c r="AE153" s="183">
        <v>0.24676177603351304</v>
      </c>
      <c r="AF153" s="183">
        <v>2.4946823585895402E-2</v>
      </c>
      <c r="AI153" s="217">
        <v>1</v>
      </c>
      <c r="AJ153" s="133">
        <v>0</v>
      </c>
      <c r="AK153" s="133">
        <v>1</v>
      </c>
      <c r="AL153" s="188">
        <v>0.14862101</v>
      </c>
      <c r="AM153" s="188">
        <v>4.4471129999999998E-2</v>
      </c>
    </row>
    <row r="154" spans="1:39" x14ac:dyDescent="0.25">
      <c r="A154" s="183" t="s">
        <v>9</v>
      </c>
      <c r="B154" s="183" t="s">
        <v>46</v>
      </c>
      <c r="C154" s="183" t="s">
        <v>27</v>
      </c>
      <c r="D154" s="183">
        <v>2</v>
      </c>
      <c r="E154" s="191">
        <v>0</v>
      </c>
      <c r="F154" s="102">
        <v>0</v>
      </c>
      <c r="G154" s="102">
        <v>0</v>
      </c>
      <c r="H154" s="70">
        <v>3.2</v>
      </c>
      <c r="W154" s="183">
        <v>2.7072261111004303E-2</v>
      </c>
      <c r="X154" s="183">
        <v>0.99326974021417935</v>
      </c>
      <c r="Y154" s="183">
        <v>0.42271430694594797</v>
      </c>
      <c r="Z154" s="183">
        <v>5.0595078365627634E-2</v>
      </c>
      <c r="AC154" s="183">
        <v>2.7072261111004303E-2</v>
      </c>
      <c r="AD154" s="183">
        <v>0.99326974021417935</v>
      </c>
      <c r="AE154" s="183">
        <v>0.42271430694594797</v>
      </c>
      <c r="AF154" s="183">
        <v>5.0595078365627634E-2</v>
      </c>
      <c r="AI154" s="217">
        <v>1</v>
      </c>
      <c r="AJ154" s="133">
        <v>0</v>
      </c>
      <c r="AK154" s="133">
        <v>1</v>
      </c>
      <c r="AL154" s="188">
        <v>0.14862101</v>
      </c>
      <c r="AM154" s="188">
        <v>4.4471129999999998E-2</v>
      </c>
    </row>
    <row r="155" spans="1:39" x14ac:dyDescent="0.25">
      <c r="A155" s="183" t="s">
        <v>9</v>
      </c>
      <c r="B155" s="183" t="s">
        <v>46</v>
      </c>
      <c r="C155" s="183" t="s">
        <v>28</v>
      </c>
      <c r="D155" s="183">
        <v>2</v>
      </c>
      <c r="E155" s="191">
        <v>0</v>
      </c>
      <c r="F155" s="102">
        <v>0</v>
      </c>
      <c r="G155" s="102">
        <v>0</v>
      </c>
      <c r="H155" s="70">
        <v>3.2</v>
      </c>
      <c r="W155" s="183">
        <v>2.7072261111004303E-2</v>
      </c>
      <c r="X155" s="183">
        <v>0.99326974021417935</v>
      </c>
      <c r="Y155" s="183">
        <v>0.42271430694594797</v>
      </c>
      <c r="Z155" s="183">
        <v>5.0595078365627634E-2</v>
      </c>
      <c r="AC155" s="183">
        <v>2.7072261111004303E-2</v>
      </c>
      <c r="AD155" s="183">
        <v>0.99326974021417935</v>
      </c>
      <c r="AE155" s="183">
        <v>0.42271430694594797</v>
      </c>
      <c r="AF155" s="183">
        <v>5.0595078365627634E-2</v>
      </c>
      <c r="AI155" s="217">
        <v>1</v>
      </c>
      <c r="AJ155" s="133">
        <v>0</v>
      </c>
      <c r="AK155" s="133">
        <v>1</v>
      </c>
      <c r="AL155" s="188">
        <v>0.14862101</v>
      </c>
      <c r="AM155" s="188">
        <v>4.4471129999999998E-2</v>
      </c>
    </row>
    <row r="156" spans="1:39" x14ac:dyDescent="0.25">
      <c r="A156" s="183" t="s">
        <v>9</v>
      </c>
      <c r="B156" s="183" t="s">
        <v>46</v>
      </c>
      <c r="C156" s="183" t="s">
        <v>29</v>
      </c>
      <c r="D156" s="183">
        <v>2</v>
      </c>
      <c r="E156" s="191">
        <v>0</v>
      </c>
      <c r="F156" s="102">
        <v>0</v>
      </c>
      <c r="G156" s="102">
        <v>0</v>
      </c>
      <c r="H156" s="70">
        <v>3.2</v>
      </c>
      <c r="W156" s="183">
        <v>2.7072261111004303E-2</v>
      </c>
      <c r="X156" s="183">
        <v>0.99326974021417935</v>
      </c>
      <c r="Y156" s="183">
        <v>0.42271430694594797</v>
      </c>
      <c r="Z156" s="183">
        <v>5.0595078365627634E-2</v>
      </c>
      <c r="AC156" s="183">
        <v>2.7072261111004303E-2</v>
      </c>
      <c r="AD156" s="183">
        <v>0.99326974021417935</v>
      </c>
      <c r="AE156" s="183">
        <v>0.42271430694594797</v>
      </c>
      <c r="AF156" s="183">
        <v>5.0595078365627634E-2</v>
      </c>
      <c r="AI156" s="217">
        <v>1</v>
      </c>
      <c r="AJ156" s="133">
        <v>0</v>
      </c>
      <c r="AK156" s="133">
        <v>1</v>
      </c>
      <c r="AL156" s="188">
        <v>0.14862101</v>
      </c>
      <c r="AM156" s="188">
        <v>4.4471129999999998E-2</v>
      </c>
    </row>
    <row r="157" spans="1:39" x14ac:dyDescent="0.25">
      <c r="A157" s="183" t="s">
        <v>9</v>
      </c>
      <c r="B157" s="183" t="s">
        <v>46</v>
      </c>
      <c r="C157" s="183" t="s">
        <v>30</v>
      </c>
      <c r="D157" s="183">
        <v>2</v>
      </c>
      <c r="E157" s="191">
        <v>0</v>
      </c>
      <c r="F157" s="102">
        <v>0</v>
      </c>
      <c r="G157" s="102">
        <v>0</v>
      </c>
      <c r="H157" s="70">
        <v>3.2</v>
      </c>
      <c r="W157" s="183">
        <v>2.7072261111004303E-2</v>
      </c>
      <c r="X157" s="183">
        <v>0.99326974021417935</v>
      </c>
      <c r="Y157" s="183">
        <v>0.42271430694594797</v>
      </c>
      <c r="Z157" s="183">
        <v>5.0595078365627634E-2</v>
      </c>
      <c r="AC157" s="183">
        <v>2.7072261111004303E-2</v>
      </c>
      <c r="AD157" s="183">
        <v>0.99326974021417935</v>
      </c>
      <c r="AE157" s="183">
        <v>0.42271430694594797</v>
      </c>
      <c r="AF157" s="183">
        <v>5.0595078365627634E-2</v>
      </c>
      <c r="AI157" s="217">
        <v>1</v>
      </c>
      <c r="AJ157" s="133">
        <v>0</v>
      </c>
      <c r="AK157" s="133">
        <v>1</v>
      </c>
      <c r="AL157" s="188">
        <v>0.14862101</v>
      </c>
      <c r="AM157" s="188">
        <v>4.4471129999999998E-2</v>
      </c>
    </row>
    <row r="158" spans="1:39" x14ac:dyDescent="0.25">
      <c r="A158" s="183" t="s">
        <v>46</v>
      </c>
      <c r="B158" s="183" t="s">
        <v>48</v>
      </c>
      <c r="C158" s="183" t="s">
        <v>19</v>
      </c>
      <c r="D158" s="183">
        <v>2</v>
      </c>
      <c r="E158" s="191">
        <v>0</v>
      </c>
      <c r="F158" s="102">
        <v>0</v>
      </c>
      <c r="G158" s="102">
        <v>0</v>
      </c>
      <c r="H158" s="70">
        <v>3.2</v>
      </c>
      <c r="W158" s="183">
        <v>2.7072261111004303E-2</v>
      </c>
      <c r="X158" s="183">
        <v>0.99326974021417935</v>
      </c>
      <c r="Y158" s="183">
        <v>0.42271430694594797</v>
      </c>
      <c r="Z158" s="183">
        <v>5.0595078365627634E-2</v>
      </c>
      <c r="AC158" s="183">
        <v>2.7072261111004303E-2</v>
      </c>
      <c r="AD158" s="183">
        <v>0.99326974021417935</v>
      </c>
      <c r="AE158" s="183">
        <v>0.42271430694594797</v>
      </c>
      <c r="AF158" s="183">
        <v>5.0595078365627634E-2</v>
      </c>
      <c r="AI158" s="217">
        <v>1</v>
      </c>
      <c r="AJ158" s="133">
        <v>0</v>
      </c>
      <c r="AK158" s="133">
        <v>1</v>
      </c>
      <c r="AL158" s="188">
        <v>0.14862101</v>
      </c>
      <c r="AM158" s="188">
        <v>4.4471129999999998E-2</v>
      </c>
    </row>
    <row r="159" spans="1:39" x14ac:dyDescent="0.25">
      <c r="A159" s="183" t="s">
        <v>46</v>
      </c>
      <c r="B159" s="183" t="s">
        <v>48</v>
      </c>
      <c r="C159" s="183" t="s">
        <v>20</v>
      </c>
      <c r="D159" s="183">
        <v>2</v>
      </c>
      <c r="E159" s="191">
        <v>0</v>
      </c>
      <c r="F159" s="102">
        <v>0</v>
      </c>
      <c r="G159" s="102">
        <v>0</v>
      </c>
      <c r="H159" s="70">
        <v>3.2</v>
      </c>
      <c r="W159" s="183">
        <v>2.7072261111004303E-2</v>
      </c>
      <c r="X159" s="183">
        <v>0.99326974021417935</v>
      </c>
      <c r="Y159" s="183">
        <v>0.42271430694594797</v>
      </c>
      <c r="Z159" s="183">
        <v>5.0595078365627634E-2</v>
      </c>
      <c r="AC159" s="183">
        <v>2.7072261111004303E-2</v>
      </c>
      <c r="AD159" s="183">
        <v>0.99326974021417935</v>
      </c>
      <c r="AE159" s="183">
        <v>0.42271430694594797</v>
      </c>
      <c r="AF159" s="183">
        <v>5.0595078365627634E-2</v>
      </c>
      <c r="AI159" s="217">
        <v>1</v>
      </c>
      <c r="AJ159" s="133">
        <v>0</v>
      </c>
      <c r="AK159" s="133">
        <v>1</v>
      </c>
      <c r="AL159" s="188">
        <v>0.14862101</v>
      </c>
      <c r="AM159" s="188">
        <v>4.4471129999999998E-2</v>
      </c>
    </row>
    <row r="160" spans="1:39" x14ac:dyDescent="0.25">
      <c r="A160" s="183" t="s">
        <v>46</v>
      </c>
      <c r="B160" s="183" t="s">
        <v>48</v>
      </c>
      <c r="C160" s="183" t="s">
        <v>21</v>
      </c>
      <c r="D160" s="183">
        <v>2</v>
      </c>
      <c r="E160" s="191">
        <v>0</v>
      </c>
      <c r="F160" s="102">
        <v>0</v>
      </c>
      <c r="G160" s="102">
        <v>0</v>
      </c>
      <c r="H160" s="70">
        <v>4.5</v>
      </c>
      <c r="W160" s="183">
        <v>2.7072261111004303E-2</v>
      </c>
      <c r="X160" s="183">
        <v>0.99326974021417935</v>
      </c>
      <c r="Y160" s="183">
        <v>0.42271430694594797</v>
      </c>
      <c r="Z160" s="183">
        <v>5.0595078365627634E-2</v>
      </c>
      <c r="AC160" s="183">
        <v>2.7072261111004303E-2</v>
      </c>
      <c r="AD160" s="183">
        <v>0.99326974021417935</v>
      </c>
      <c r="AE160" s="183">
        <v>0.42271430694594797</v>
      </c>
      <c r="AF160" s="183">
        <v>5.0595078365627634E-2</v>
      </c>
      <c r="AI160" s="217">
        <v>1</v>
      </c>
      <c r="AJ160" s="133">
        <v>0</v>
      </c>
      <c r="AK160" s="133">
        <v>1</v>
      </c>
      <c r="AL160" s="188">
        <v>0.14862101</v>
      </c>
      <c r="AM160" s="188">
        <v>4.4471129999999998E-2</v>
      </c>
    </row>
    <row r="161" spans="1:39" x14ac:dyDescent="0.25">
      <c r="A161" s="183" t="s">
        <v>46</v>
      </c>
      <c r="B161" s="183" t="s">
        <v>48</v>
      </c>
      <c r="C161" s="183" t="s">
        <v>22</v>
      </c>
      <c r="D161" s="183">
        <v>2</v>
      </c>
      <c r="E161" s="191">
        <v>0</v>
      </c>
      <c r="F161" s="102">
        <v>0</v>
      </c>
      <c r="G161" s="102">
        <v>0</v>
      </c>
      <c r="H161" s="70">
        <v>4.5</v>
      </c>
      <c r="W161" s="183">
        <v>2.9313504447006252E-2</v>
      </c>
      <c r="X161" s="183">
        <v>0.98886830769118483</v>
      </c>
      <c r="Y161" s="183">
        <v>0.24676177603351304</v>
      </c>
      <c r="Z161" s="183">
        <v>2.4946823585895402E-2</v>
      </c>
      <c r="AC161" s="183">
        <v>2.9313504447006252E-2</v>
      </c>
      <c r="AD161" s="183">
        <v>0.98886830769118483</v>
      </c>
      <c r="AE161" s="183">
        <v>0.24676177603351304</v>
      </c>
      <c r="AF161" s="183">
        <v>2.4946823585895402E-2</v>
      </c>
      <c r="AI161" s="217">
        <v>1</v>
      </c>
      <c r="AJ161" s="133">
        <v>0</v>
      </c>
      <c r="AK161" s="133">
        <v>1</v>
      </c>
      <c r="AL161" s="188">
        <v>0.14862101</v>
      </c>
      <c r="AM161" s="188">
        <v>4.4471129999999998E-2</v>
      </c>
    </row>
    <row r="162" spans="1:39" x14ac:dyDescent="0.25">
      <c r="A162" s="183" t="s">
        <v>46</v>
      </c>
      <c r="B162" s="183" t="s">
        <v>48</v>
      </c>
      <c r="C162" s="183" t="s">
        <v>23</v>
      </c>
      <c r="D162" s="183">
        <v>2</v>
      </c>
      <c r="E162" s="191">
        <v>0</v>
      </c>
      <c r="F162" s="102">
        <v>0</v>
      </c>
      <c r="G162" s="102">
        <v>0</v>
      </c>
      <c r="H162" s="70">
        <v>4.5</v>
      </c>
      <c r="W162" s="183">
        <v>2.9313504447006252E-2</v>
      </c>
      <c r="X162" s="183">
        <v>0.98886830769118483</v>
      </c>
      <c r="Y162" s="183">
        <v>0.24676177603351304</v>
      </c>
      <c r="Z162" s="183">
        <v>2.4946823585895402E-2</v>
      </c>
      <c r="AC162" s="183">
        <v>2.9313504447006252E-2</v>
      </c>
      <c r="AD162" s="183">
        <v>0.98886830769118483</v>
      </c>
      <c r="AE162" s="183">
        <v>0.24676177603351304</v>
      </c>
      <c r="AF162" s="183">
        <v>2.4946823585895402E-2</v>
      </c>
      <c r="AI162" s="217">
        <v>1</v>
      </c>
      <c r="AJ162" s="133">
        <v>0</v>
      </c>
      <c r="AK162" s="133">
        <v>1</v>
      </c>
      <c r="AL162" s="188">
        <v>0.14862101</v>
      </c>
      <c r="AM162" s="188">
        <v>4.4471129999999998E-2</v>
      </c>
    </row>
    <row r="163" spans="1:39" x14ac:dyDescent="0.25">
      <c r="A163" s="183" t="s">
        <v>46</v>
      </c>
      <c r="B163" s="183" t="s">
        <v>48</v>
      </c>
      <c r="C163" s="183" t="s">
        <v>24</v>
      </c>
      <c r="D163" s="183">
        <v>2</v>
      </c>
      <c r="E163" s="191">
        <v>0</v>
      </c>
      <c r="F163" s="102">
        <v>0</v>
      </c>
      <c r="G163" s="102">
        <v>0</v>
      </c>
      <c r="H163" s="70">
        <v>4.5</v>
      </c>
      <c r="W163" s="183">
        <v>2.9313504447006252E-2</v>
      </c>
      <c r="X163" s="183">
        <v>0.98886830769118483</v>
      </c>
      <c r="Y163" s="183">
        <v>0.24676177603351304</v>
      </c>
      <c r="Z163" s="183">
        <v>2.4946823585895402E-2</v>
      </c>
      <c r="AC163" s="183">
        <v>2.9313504447006252E-2</v>
      </c>
      <c r="AD163" s="183">
        <v>0.98886830769118483</v>
      </c>
      <c r="AE163" s="183">
        <v>0.24676177603351304</v>
      </c>
      <c r="AF163" s="183">
        <v>2.4946823585895402E-2</v>
      </c>
      <c r="AI163" s="217">
        <v>1</v>
      </c>
      <c r="AJ163" s="133">
        <v>0</v>
      </c>
      <c r="AK163" s="133">
        <v>1</v>
      </c>
      <c r="AL163" s="188">
        <v>0.14862101</v>
      </c>
      <c r="AM163" s="188">
        <v>4.4471129999999998E-2</v>
      </c>
    </row>
    <row r="164" spans="1:39" x14ac:dyDescent="0.25">
      <c r="A164" s="183" t="s">
        <v>46</v>
      </c>
      <c r="B164" s="183" t="s">
        <v>48</v>
      </c>
      <c r="C164" s="183" t="s">
        <v>25</v>
      </c>
      <c r="D164" s="183">
        <v>2</v>
      </c>
      <c r="E164" s="191">
        <v>0</v>
      </c>
      <c r="F164" s="102">
        <v>0</v>
      </c>
      <c r="G164" s="102">
        <v>0</v>
      </c>
      <c r="H164" s="70">
        <v>4.5</v>
      </c>
      <c r="W164" s="183">
        <v>2.9313504447006252E-2</v>
      </c>
      <c r="X164" s="183">
        <v>0.98886830769118483</v>
      </c>
      <c r="Y164" s="183">
        <v>0.24676177603351304</v>
      </c>
      <c r="Z164" s="183">
        <v>2.4946823585895402E-2</v>
      </c>
      <c r="AC164" s="183">
        <v>2.9313504447006252E-2</v>
      </c>
      <c r="AD164" s="183">
        <v>0.98886830769118483</v>
      </c>
      <c r="AE164" s="183">
        <v>0.24676177603351304</v>
      </c>
      <c r="AF164" s="183">
        <v>2.4946823585895402E-2</v>
      </c>
      <c r="AI164" s="217">
        <v>1</v>
      </c>
      <c r="AJ164" s="133">
        <v>0</v>
      </c>
      <c r="AK164" s="133">
        <v>1</v>
      </c>
      <c r="AL164" s="188">
        <v>0.14862101</v>
      </c>
      <c r="AM164" s="188">
        <v>4.4471129999999998E-2</v>
      </c>
    </row>
    <row r="165" spans="1:39" x14ac:dyDescent="0.25">
      <c r="A165" s="183" t="s">
        <v>46</v>
      </c>
      <c r="B165" s="183" t="s">
        <v>48</v>
      </c>
      <c r="C165" s="183" t="s">
        <v>26</v>
      </c>
      <c r="D165" s="183">
        <v>2</v>
      </c>
      <c r="E165" s="191">
        <v>0</v>
      </c>
      <c r="F165" s="102">
        <v>0</v>
      </c>
      <c r="G165" s="102">
        <v>0</v>
      </c>
      <c r="H165" s="70">
        <v>4.5</v>
      </c>
      <c r="W165" s="183">
        <v>2.9313504447006252E-2</v>
      </c>
      <c r="X165" s="183">
        <v>0.98886830769118483</v>
      </c>
      <c r="Y165" s="183">
        <v>0.24676177603351304</v>
      </c>
      <c r="Z165" s="183">
        <v>2.4946823585895402E-2</v>
      </c>
      <c r="AC165" s="183">
        <v>2.9313504447006252E-2</v>
      </c>
      <c r="AD165" s="183">
        <v>0.98886830769118483</v>
      </c>
      <c r="AE165" s="183">
        <v>0.24676177603351304</v>
      </c>
      <c r="AF165" s="183">
        <v>2.4946823585895402E-2</v>
      </c>
      <c r="AI165" s="217">
        <v>1</v>
      </c>
      <c r="AJ165" s="133">
        <v>0</v>
      </c>
      <c r="AK165" s="133">
        <v>1</v>
      </c>
      <c r="AL165" s="188">
        <v>0.14862101</v>
      </c>
      <c r="AM165" s="188">
        <v>4.4471129999999998E-2</v>
      </c>
    </row>
    <row r="166" spans="1:39" x14ac:dyDescent="0.25">
      <c r="A166" s="183" t="s">
        <v>46</v>
      </c>
      <c r="B166" s="183" t="s">
        <v>48</v>
      </c>
      <c r="C166" s="183" t="s">
        <v>27</v>
      </c>
      <c r="D166" s="183">
        <v>2</v>
      </c>
      <c r="E166" s="191">
        <v>0</v>
      </c>
      <c r="F166" s="102">
        <v>0</v>
      </c>
      <c r="G166" s="102">
        <v>0</v>
      </c>
      <c r="H166" s="70">
        <v>3.2</v>
      </c>
      <c r="W166" s="183">
        <v>2.7072261111004303E-2</v>
      </c>
      <c r="X166" s="183">
        <v>0.99326974021417935</v>
      </c>
      <c r="Y166" s="183">
        <v>0.42271430694594797</v>
      </c>
      <c r="Z166" s="183">
        <v>5.0595078365627634E-2</v>
      </c>
      <c r="AC166" s="183">
        <v>2.7072261111004303E-2</v>
      </c>
      <c r="AD166" s="183">
        <v>0.99326974021417935</v>
      </c>
      <c r="AE166" s="183">
        <v>0.42271430694594797</v>
      </c>
      <c r="AF166" s="183">
        <v>5.0595078365627634E-2</v>
      </c>
      <c r="AI166" s="217">
        <v>1</v>
      </c>
      <c r="AJ166" s="133">
        <v>0</v>
      </c>
      <c r="AK166" s="133">
        <v>1</v>
      </c>
      <c r="AL166" s="188">
        <v>0.14862101</v>
      </c>
      <c r="AM166" s="188">
        <v>4.4471129999999998E-2</v>
      </c>
    </row>
    <row r="167" spans="1:39" x14ac:dyDescent="0.25">
      <c r="A167" s="183" t="s">
        <v>46</v>
      </c>
      <c r="B167" s="183" t="s">
        <v>48</v>
      </c>
      <c r="C167" s="183" t="s">
        <v>28</v>
      </c>
      <c r="D167" s="183">
        <v>2</v>
      </c>
      <c r="E167" s="191">
        <v>0</v>
      </c>
      <c r="F167" s="102">
        <v>0</v>
      </c>
      <c r="G167" s="102">
        <v>0</v>
      </c>
      <c r="H167" s="70">
        <v>3.2</v>
      </c>
      <c r="W167" s="183">
        <v>2.7072261111004303E-2</v>
      </c>
      <c r="X167" s="183">
        <v>0.99326974021417935</v>
      </c>
      <c r="Y167" s="183">
        <v>0.42271430694594797</v>
      </c>
      <c r="Z167" s="183">
        <v>5.0595078365627634E-2</v>
      </c>
      <c r="AC167" s="183">
        <v>2.7072261111004303E-2</v>
      </c>
      <c r="AD167" s="183">
        <v>0.99326974021417935</v>
      </c>
      <c r="AE167" s="183">
        <v>0.42271430694594797</v>
      </c>
      <c r="AF167" s="183">
        <v>5.0595078365627634E-2</v>
      </c>
      <c r="AI167" s="217">
        <v>1</v>
      </c>
      <c r="AJ167" s="133">
        <v>0</v>
      </c>
      <c r="AK167" s="133">
        <v>1</v>
      </c>
      <c r="AL167" s="188">
        <v>0.14862101</v>
      </c>
      <c r="AM167" s="188">
        <v>4.4471129999999998E-2</v>
      </c>
    </row>
    <row r="168" spans="1:39" x14ac:dyDescent="0.25">
      <c r="A168" s="183" t="s">
        <v>46</v>
      </c>
      <c r="B168" s="183" t="s">
        <v>48</v>
      </c>
      <c r="C168" s="183" t="s">
        <v>29</v>
      </c>
      <c r="D168" s="183">
        <v>2</v>
      </c>
      <c r="E168" s="191">
        <v>0</v>
      </c>
      <c r="F168" s="102">
        <v>0</v>
      </c>
      <c r="G168" s="102">
        <v>0</v>
      </c>
      <c r="H168" s="70">
        <v>3.2</v>
      </c>
      <c r="W168" s="183">
        <v>2.7072261111004303E-2</v>
      </c>
      <c r="X168" s="183">
        <v>0.99326974021417935</v>
      </c>
      <c r="Y168" s="183">
        <v>0.42271430694594797</v>
      </c>
      <c r="Z168" s="183">
        <v>5.0595078365627634E-2</v>
      </c>
      <c r="AC168" s="183">
        <v>2.7072261111004303E-2</v>
      </c>
      <c r="AD168" s="183">
        <v>0.99326974021417935</v>
      </c>
      <c r="AE168" s="183">
        <v>0.42271430694594797</v>
      </c>
      <c r="AF168" s="183">
        <v>5.0595078365627634E-2</v>
      </c>
      <c r="AI168" s="217">
        <v>1</v>
      </c>
      <c r="AJ168" s="133">
        <v>0</v>
      </c>
      <c r="AK168" s="133">
        <v>1</v>
      </c>
      <c r="AL168" s="188">
        <v>0.14862101</v>
      </c>
      <c r="AM168" s="188">
        <v>4.4471129999999998E-2</v>
      </c>
    </row>
    <row r="169" spans="1:39" x14ac:dyDescent="0.25">
      <c r="A169" s="183" t="s">
        <v>46</v>
      </c>
      <c r="B169" s="183" t="s">
        <v>48</v>
      </c>
      <c r="C169" s="183" t="s">
        <v>30</v>
      </c>
      <c r="D169" s="183">
        <v>2</v>
      </c>
      <c r="E169" s="191">
        <v>0</v>
      </c>
      <c r="F169" s="102">
        <v>0</v>
      </c>
      <c r="G169" s="102">
        <v>0</v>
      </c>
      <c r="H169" s="70">
        <v>3.2</v>
      </c>
      <c r="W169" s="183">
        <v>2.7072261111004303E-2</v>
      </c>
      <c r="X169" s="183">
        <v>0.99326974021417935</v>
      </c>
      <c r="Y169" s="183">
        <v>0.42271430694594797</v>
      </c>
      <c r="Z169" s="183">
        <v>5.0595078365627634E-2</v>
      </c>
      <c r="AC169" s="183">
        <v>2.7072261111004303E-2</v>
      </c>
      <c r="AD169" s="183">
        <v>0.99326974021417935</v>
      </c>
      <c r="AE169" s="183">
        <v>0.42271430694594797</v>
      </c>
      <c r="AF169" s="183">
        <v>5.0595078365627634E-2</v>
      </c>
      <c r="AI169" s="217">
        <v>1</v>
      </c>
      <c r="AJ169" s="133">
        <v>0</v>
      </c>
      <c r="AK169" s="133">
        <v>1</v>
      </c>
      <c r="AL169" s="188">
        <v>0.14862101</v>
      </c>
      <c r="AM169" s="188">
        <v>4.4471129999999998E-2</v>
      </c>
    </row>
    <row r="170" spans="1:39" x14ac:dyDescent="0.25">
      <c r="A170" s="183" t="s">
        <v>455</v>
      </c>
      <c r="B170" s="183" t="s">
        <v>56</v>
      </c>
      <c r="C170" s="183" t="s">
        <v>19</v>
      </c>
      <c r="D170" s="183">
        <v>1</v>
      </c>
      <c r="E170" s="183">
        <v>0</v>
      </c>
      <c r="F170" s="183">
        <v>1</v>
      </c>
      <c r="G170" s="188">
        <v>0.42240891000000003</v>
      </c>
      <c r="H170" s="188">
        <v>4.8960289999999997E-2</v>
      </c>
      <c r="W170" s="183">
        <v>2.7072261111004303E-2</v>
      </c>
      <c r="X170" s="183">
        <v>0.99326974021417935</v>
      </c>
      <c r="Y170" s="183">
        <v>0.42271430694594797</v>
      </c>
      <c r="Z170" s="183">
        <v>5.0595078365627634E-2</v>
      </c>
      <c r="AC170" s="183">
        <v>2.7072261111004303E-2</v>
      </c>
      <c r="AD170" s="183">
        <v>0.99326974021417935</v>
      </c>
      <c r="AE170" s="183">
        <v>0.42271430694594797</v>
      </c>
      <c r="AF170" s="183">
        <v>5.0595078365627634E-2</v>
      </c>
      <c r="AI170" s="217">
        <v>1</v>
      </c>
      <c r="AJ170" s="133">
        <v>0</v>
      </c>
      <c r="AK170" s="133">
        <v>1</v>
      </c>
      <c r="AL170" s="188">
        <v>0.14862101</v>
      </c>
      <c r="AM170" s="188">
        <v>4.4471129999999998E-2</v>
      </c>
    </row>
    <row r="171" spans="1:39" x14ac:dyDescent="0.25">
      <c r="A171" s="183" t="s">
        <v>455</v>
      </c>
      <c r="B171" s="183" t="s">
        <v>56</v>
      </c>
      <c r="C171" s="183" t="s">
        <v>20</v>
      </c>
      <c r="D171" s="183">
        <v>1</v>
      </c>
      <c r="E171" s="183">
        <v>0</v>
      </c>
      <c r="F171" s="183">
        <v>1</v>
      </c>
      <c r="G171" s="188">
        <v>0.42240891000000003</v>
      </c>
      <c r="H171" s="188">
        <v>4.8960289999999997E-2</v>
      </c>
      <c r="W171" s="183">
        <v>2.7072261111004303E-2</v>
      </c>
      <c r="X171" s="183">
        <v>0.99326974021417935</v>
      </c>
      <c r="Y171" s="183">
        <v>0.42271430694594797</v>
      </c>
      <c r="Z171" s="183">
        <v>5.0595078365627634E-2</v>
      </c>
      <c r="AC171" s="183">
        <v>2.7072261111004303E-2</v>
      </c>
      <c r="AD171" s="183">
        <v>0.99326974021417935</v>
      </c>
      <c r="AE171" s="183">
        <v>0.42271430694594797</v>
      </c>
      <c r="AF171" s="183">
        <v>5.0595078365627634E-2</v>
      </c>
      <c r="AI171" s="217">
        <v>1</v>
      </c>
      <c r="AJ171" s="133">
        <v>0</v>
      </c>
      <c r="AK171" s="133">
        <v>1</v>
      </c>
      <c r="AL171" s="188">
        <v>0.14862101</v>
      </c>
      <c r="AM171" s="188">
        <v>4.4471129999999998E-2</v>
      </c>
    </row>
    <row r="172" spans="1:39" x14ac:dyDescent="0.25">
      <c r="A172" s="183" t="s">
        <v>455</v>
      </c>
      <c r="B172" s="183" t="s">
        <v>56</v>
      </c>
      <c r="C172" s="183" t="s">
        <v>21</v>
      </c>
      <c r="D172" s="183">
        <v>1</v>
      </c>
      <c r="E172" s="183">
        <v>0</v>
      </c>
      <c r="F172" s="183">
        <v>1</v>
      </c>
      <c r="G172" s="188">
        <v>0.42240891000000003</v>
      </c>
      <c r="H172" s="188">
        <v>4.8960289999999997E-2</v>
      </c>
      <c r="W172" s="183">
        <v>2.7072261111004303E-2</v>
      </c>
      <c r="X172" s="183">
        <v>0.99326974021417935</v>
      </c>
      <c r="Y172" s="183">
        <v>0.42271430694594797</v>
      </c>
      <c r="Z172" s="183">
        <v>5.0595078365627634E-2</v>
      </c>
      <c r="AC172" s="183">
        <v>2.7072261111004303E-2</v>
      </c>
      <c r="AD172" s="183">
        <v>0.99326974021417935</v>
      </c>
      <c r="AE172" s="183">
        <v>0.42271430694594797</v>
      </c>
      <c r="AF172" s="183">
        <v>5.0595078365627634E-2</v>
      </c>
      <c r="AI172" s="217">
        <v>1</v>
      </c>
      <c r="AJ172" s="133">
        <v>0</v>
      </c>
      <c r="AK172" s="133">
        <v>1</v>
      </c>
      <c r="AL172" s="188">
        <v>0.14862101</v>
      </c>
      <c r="AM172" s="188">
        <v>4.4471129999999998E-2</v>
      </c>
    </row>
    <row r="173" spans="1:39" x14ac:dyDescent="0.25">
      <c r="A173" s="183" t="s">
        <v>455</v>
      </c>
      <c r="B173" s="183" t="s">
        <v>56</v>
      </c>
      <c r="C173" s="183" t="s">
        <v>22</v>
      </c>
      <c r="D173" s="183">
        <v>1</v>
      </c>
      <c r="E173" s="183">
        <v>0</v>
      </c>
      <c r="F173" s="183">
        <v>1</v>
      </c>
      <c r="G173" s="188">
        <v>0.2888249</v>
      </c>
      <c r="H173" s="188">
        <v>1.9796190000000002E-2</v>
      </c>
      <c r="W173" s="183">
        <v>2.9313504447006252E-2</v>
      </c>
      <c r="X173" s="183">
        <v>0.98886830769118483</v>
      </c>
      <c r="Y173" s="183">
        <v>0.24676177603351304</v>
      </c>
      <c r="Z173" s="183">
        <v>2.4946823585895402E-2</v>
      </c>
      <c r="AC173" s="183">
        <v>2.9313504447006252E-2</v>
      </c>
      <c r="AD173" s="183">
        <v>0.98886830769118483</v>
      </c>
      <c r="AE173" s="183">
        <v>0.24676177603351304</v>
      </c>
      <c r="AF173" s="183">
        <v>2.4946823585895402E-2</v>
      </c>
      <c r="AI173" s="217">
        <v>1</v>
      </c>
      <c r="AJ173" s="133">
        <v>0</v>
      </c>
      <c r="AK173" s="133">
        <v>1</v>
      </c>
      <c r="AL173" s="188">
        <v>0.14862101</v>
      </c>
      <c r="AM173" s="188">
        <v>4.4471129999999998E-2</v>
      </c>
    </row>
    <row r="174" spans="1:39" x14ac:dyDescent="0.25">
      <c r="A174" s="183" t="s">
        <v>455</v>
      </c>
      <c r="B174" s="183" t="s">
        <v>56</v>
      </c>
      <c r="C174" s="183" t="s">
        <v>23</v>
      </c>
      <c r="D174" s="183">
        <v>1</v>
      </c>
      <c r="E174" s="183">
        <v>0</v>
      </c>
      <c r="F174" s="183">
        <v>1</v>
      </c>
      <c r="G174" s="188">
        <v>0.2888249</v>
      </c>
      <c r="H174" s="188">
        <v>1.9796190000000002E-2</v>
      </c>
      <c r="W174" s="183">
        <v>2.9313504447006252E-2</v>
      </c>
      <c r="X174" s="183">
        <v>0.98886830769118483</v>
      </c>
      <c r="Y174" s="183">
        <v>0.24676177603351304</v>
      </c>
      <c r="Z174" s="183">
        <v>2.4946823585895402E-2</v>
      </c>
      <c r="AC174" s="183">
        <v>2.9313504447006252E-2</v>
      </c>
      <c r="AD174" s="183">
        <v>0.98886830769118483</v>
      </c>
      <c r="AE174" s="183">
        <v>0.24676177603351304</v>
      </c>
      <c r="AF174" s="183">
        <v>2.4946823585895402E-2</v>
      </c>
      <c r="AI174" s="217">
        <v>1</v>
      </c>
      <c r="AJ174" s="133">
        <v>0</v>
      </c>
      <c r="AK174" s="133">
        <v>1</v>
      </c>
      <c r="AL174" s="188">
        <v>0.14862101</v>
      </c>
      <c r="AM174" s="188">
        <v>4.4471129999999998E-2</v>
      </c>
    </row>
    <row r="175" spans="1:39" x14ac:dyDescent="0.25">
      <c r="A175" s="183" t="s">
        <v>455</v>
      </c>
      <c r="B175" s="183" t="s">
        <v>56</v>
      </c>
      <c r="C175" s="183" t="s">
        <v>24</v>
      </c>
      <c r="D175" s="183">
        <v>1</v>
      </c>
      <c r="E175" s="183">
        <v>0</v>
      </c>
      <c r="F175" s="183">
        <v>1</v>
      </c>
      <c r="G175" s="188">
        <v>0.2888249</v>
      </c>
      <c r="H175" s="188">
        <v>1.9796190000000002E-2</v>
      </c>
      <c r="W175" s="183">
        <v>2.9313504447006252E-2</v>
      </c>
      <c r="X175" s="183">
        <v>0.98886830769118483</v>
      </c>
      <c r="Y175" s="183">
        <v>0.24676177603351304</v>
      </c>
      <c r="Z175" s="183">
        <v>2.4946823585895402E-2</v>
      </c>
      <c r="AC175" s="183">
        <v>2.9313504447006252E-2</v>
      </c>
      <c r="AD175" s="183">
        <v>0.98886830769118483</v>
      </c>
      <c r="AE175" s="183">
        <v>0.24676177603351304</v>
      </c>
      <c r="AF175" s="183">
        <v>2.4946823585895402E-2</v>
      </c>
      <c r="AI175" s="217">
        <v>1</v>
      </c>
      <c r="AJ175" s="133">
        <v>0</v>
      </c>
      <c r="AK175" s="133">
        <v>1</v>
      </c>
      <c r="AL175" s="188">
        <v>0.14862101</v>
      </c>
      <c r="AM175" s="188">
        <v>4.4471129999999998E-2</v>
      </c>
    </row>
    <row r="176" spans="1:39" x14ac:dyDescent="0.25">
      <c r="A176" s="183" t="s">
        <v>455</v>
      </c>
      <c r="B176" s="183" t="s">
        <v>56</v>
      </c>
      <c r="C176" s="183" t="s">
        <v>25</v>
      </c>
      <c r="D176" s="183">
        <v>1</v>
      </c>
      <c r="E176" s="183">
        <v>0</v>
      </c>
      <c r="F176" s="183">
        <v>1</v>
      </c>
      <c r="G176" s="188">
        <v>0.2888249</v>
      </c>
      <c r="H176" s="188">
        <v>1.9796190000000002E-2</v>
      </c>
      <c r="W176" s="183">
        <v>2.9313504447006252E-2</v>
      </c>
      <c r="X176" s="183">
        <v>0.98886830769118483</v>
      </c>
      <c r="Y176" s="183">
        <v>0.24676177603351304</v>
      </c>
      <c r="Z176" s="183">
        <v>2.4946823585895402E-2</v>
      </c>
      <c r="AC176" s="183">
        <v>2.9313504447006252E-2</v>
      </c>
      <c r="AD176" s="183">
        <v>0.98886830769118483</v>
      </c>
      <c r="AE176" s="183">
        <v>0.24676177603351304</v>
      </c>
      <c r="AF176" s="183">
        <v>2.4946823585895402E-2</v>
      </c>
      <c r="AI176" s="217">
        <v>1</v>
      </c>
      <c r="AJ176" s="133">
        <v>0</v>
      </c>
      <c r="AK176" s="133">
        <v>1</v>
      </c>
      <c r="AL176" s="188">
        <v>0.14862101</v>
      </c>
      <c r="AM176" s="188">
        <v>4.4471129999999998E-2</v>
      </c>
    </row>
    <row r="177" spans="1:39" x14ac:dyDescent="0.25">
      <c r="A177" s="183" t="s">
        <v>455</v>
      </c>
      <c r="B177" s="183" t="s">
        <v>56</v>
      </c>
      <c r="C177" s="183" t="s">
        <v>26</v>
      </c>
      <c r="D177" s="183">
        <v>1</v>
      </c>
      <c r="E177" s="183">
        <v>0</v>
      </c>
      <c r="F177" s="183">
        <v>1</v>
      </c>
      <c r="G177" s="188">
        <v>0.2888249</v>
      </c>
      <c r="H177" s="188">
        <v>1.9796190000000002E-2</v>
      </c>
      <c r="W177" s="183">
        <v>2.9313504447006252E-2</v>
      </c>
      <c r="X177" s="183">
        <v>0.98886830769118483</v>
      </c>
      <c r="Y177" s="183">
        <v>0.24676177603351304</v>
      </c>
      <c r="Z177" s="183">
        <v>2.4946823585895402E-2</v>
      </c>
      <c r="AC177" s="183">
        <v>2.9313504447006252E-2</v>
      </c>
      <c r="AD177" s="183">
        <v>0.98886830769118483</v>
      </c>
      <c r="AE177" s="183">
        <v>0.24676177603351304</v>
      </c>
      <c r="AF177" s="183">
        <v>2.4946823585895402E-2</v>
      </c>
      <c r="AI177" s="217">
        <v>1</v>
      </c>
      <c r="AJ177" s="133">
        <v>0</v>
      </c>
      <c r="AK177" s="133">
        <v>1</v>
      </c>
      <c r="AL177" s="188">
        <v>0.14862101</v>
      </c>
      <c r="AM177" s="188">
        <v>4.4471129999999998E-2</v>
      </c>
    </row>
    <row r="178" spans="1:39" x14ac:dyDescent="0.25">
      <c r="A178" s="183" t="s">
        <v>455</v>
      </c>
      <c r="B178" s="183" t="s">
        <v>56</v>
      </c>
      <c r="C178" s="183" t="s">
        <v>27</v>
      </c>
      <c r="D178" s="183">
        <v>1</v>
      </c>
      <c r="E178" s="183">
        <v>0</v>
      </c>
      <c r="F178" s="183">
        <v>1</v>
      </c>
      <c r="G178" s="188">
        <v>0.42240891000000003</v>
      </c>
      <c r="H178" s="188">
        <v>4.8960289999999997E-2</v>
      </c>
      <c r="W178" s="183">
        <v>2.7072261111004303E-2</v>
      </c>
      <c r="X178" s="183">
        <v>0.99326974021417935</v>
      </c>
      <c r="Y178" s="183">
        <v>0.42271430694594797</v>
      </c>
      <c r="Z178" s="183">
        <v>5.0595078365627634E-2</v>
      </c>
      <c r="AC178" s="183">
        <v>2.7072261111004303E-2</v>
      </c>
      <c r="AD178" s="183">
        <v>0.99326974021417935</v>
      </c>
      <c r="AE178" s="183">
        <v>0.42271430694594797</v>
      </c>
      <c r="AF178" s="183">
        <v>5.0595078365627634E-2</v>
      </c>
      <c r="AI178" s="217">
        <v>1</v>
      </c>
      <c r="AJ178" s="133">
        <v>0</v>
      </c>
      <c r="AK178" s="133">
        <v>1</v>
      </c>
      <c r="AL178" s="188">
        <v>0.14862101</v>
      </c>
      <c r="AM178" s="188">
        <v>4.4471129999999998E-2</v>
      </c>
    </row>
    <row r="179" spans="1:39" x14ac:dyDescent="0.25">
      <c r="A179" s="183" t="s">
        <v>455</v>
      </c>
      <c r="B179" s="183" t="s">
        <v>56</v>
      </c>
      <c r="C179" s="183" t="s">
        <v>28</v>
      </c>
      <c r="D179" s="183">
        <v>1</v>
      </c>
      <c r="E179" s="183">
        <v>0</v>
      </c>
      <c r="F179" s="183">
        <v>1</v>
      </c>
      <c r="G179" s="188">
        <v>0.42240891000000003</v>
      </c>
      <c r="H179" s="188">
        <v>4.8960289999999997E-2</v>
      </c>
      <c r="W179" s="183">
        <v>2.7072261111004303E-2</v>
      </c>
      <c r="X179" s="183">
        <v>0.99326974021417935</v>
      </c>
      <c r="Y179" s="183">
        <v>0.42271430694594797</v>
      </c>
      <c r="Z179" s="183">
        <v>5.0595078365627634E-2</v>
      </c>
      <c r="AC179" s="183">
        <v>2.7072261111004303E-2</v>
      </c>
      <c r="AD179" s="183">
        <v>0.99326974021417935</v>
      </c>
      <c r="AE179" s="183">
        <v>0.42271430694594797</v>
      </c>
      <c r="AF179" s="183">
        <v>5.0595078365627634E-2</v>
      </c>
      <c r="AI179" s="217">
        <v>1</v>
      </c>
      <c r="AJ179" s="133">
        <v>0</v>
      </c>
      <c r="AK179" s="133">
        <v>1</v>
      </c>
      <c r="AL179" s="188">
        <v>0.14862101</v>
      </c>
      <c r="AM179" s="188">
        <v>4.4471129999999998E-2</v>
      </c>
    </row>
    <row r="180" spans="1:39" x14ac:dyDescent="0.25">
      <c r="A180" s="183" t="s">
        <v>455</v>
      </c>
      <c r="B180" s="183" t="s">
        <v>56</v>
      </c>
      <c r="C180" s="183" t="s">
        <v>29</v>
      </c>
      <c r="D180" s="183">
        <v>1</v>
      </c>
      <c r="E180" s="183">
        <v>0</v>
      </c>
      <c r="F180" s="183">
        <v>1</v>
      </c>
      <c r="G180" s="188">
        <v>0.42240891000000003</v>
      </c>
      <c r="H180" s="188">
        <v>4.8960289999999997E-2</v>
      </c>
      <c r="W180" s="183">
        <v>2.7072261111004303E-2</v>
      </c>
      <c r="X180" s="183">
        <v>0.99326974021417935</v>
      </c>
      <c r="Y180" s="183">
        <v>0.42271430694594797</v>
      </c>
      <c r="Z180" s="183">
        <v>5.0595078365627634E-2</v>
      </c>
      <c r="AC180" s="183">
        <v>2.7072261111004303E-2</v>
      </c>
      <c r="AD180" s="183">
        <v>0.99326974021417935</v>
      </c>
      <c r="AE180" s="183">
        <v>0.42271430694594797</v>
      </c>
      <c r="AF180" s="183">
        <v>5.0595078365627634E-2</v>
      </c>
      <c r="AI180" s="217">
        <v>1</v>
      </c>
      <c r="AJ180" s="133">
        <v>0</v>
      </c>
      <c r="AK180" s="133">
        <v>1</v>
      </c>
      <c r="AL180" s="188">
        <v>0.14862101</v>
      </c>
      <c r="AM180" s="188">
        <v>4.4471129999999998E-2</v>
      </c>
    </row>
    <row r="181" spans="1:39" x14ac:dyDescent="0.25">
      <c r="A181" s="183" t="s">
        <v>455</v>
      </c>
      <c r="B181" s="183" t="s">
        <v>56</v>
      </c>
      <c r="C181" s="183" t="s">
        <v>30</v>
      </c>
      <c r="D181" s="183">
        <v>1</v>
      </c>
      <c r="E181" s="183">
        <v>0</v>
      </c>
      <c r="F181" s="183">
        <v>1</v>
      </c>
      <c r="G181" s="188">
        <v>0.42240891000000003</v>
      </c>
      <c r="H181" s="188">
        <v>4.8960289999999997E-2</v>
      </c>
      <c r="W181" s="183">
        <v>2.7072261111004303E-2</v>
      </c>
      <c r="X181" s="183">
        <v>0.99326974021417935</v>
      </c>
      <c r="Y181" s="183">
        <v>0.42271430694594797</v>
      </c>
      <c r="Z181" s="183">
        <v>5.0595078365627634E-2</v>
      </c>
      <c r="AC181" s="183">
        <v>2.7072261111004303E-2</v>
      </c>
      <c r="AD181" s="183">
        <v>0.99326974021417935</v>
      </c>
      <c r="AE181" s="183">
        <v>0.42271430694594797</v>
      </c>
      <c r="AF181" s="183">
        <v>5.0595078365627634E-2</v>
      </c>
      <c r="AI181" s="217">
        <v>1</v>
      </c>
      <c r="AJ181" s="133">
        <v>0</v>
      </c>
      <c r="AK181" s="133">
        <v>1</v>
      </c>
      <c r="AL181" s="188">
        <v>0.14862101</v>
      </c>
      <c r="AM181" s="188">
        <v>4.4471129999999998E-2</v>
      </c>
    </row>
    <row r="182" spans="1:39" x14ac:dyDescent="0.25">
      <c r="A182" s="183" t="s">
        <v>58</v>
      </c>
      <c r="B182" s="183" t="s">
        <v>57</v>
      </c>
      <c r="C182" s="183" t="s">
        <v>19</v>
      </c>
      <c r="D182" s="183">
        <v>1</v>
      </c>
      <c r="E182" s="183">
        <v>0</v>
      </c>
      <c r="F182" s="183">
        <v>1</v>
      </c>
      <c r="G182" s="188">
        <v>0.42240891000000003</v>
      </c>
      <c r="H182" s="188">
        <v>4.8960289999999997E-2</v>
      </c>
      <c r="W182" s="183">
        <v>2.7072261111004303E-2</v>
      </c>
      <c r="X182" s="183">
        <v>0.99326974021417935</v>
      </c>
      <c r="Y182" s="183">
        <v>0.42271430694594797</v>
      </c>
      <c r="Z182" s="183">
        <v>5.0595078365627634E-2</v>
      </c>
      <c r="AC182" s="183">
        <v>2.7072261111004303E-2</v>
      </c>
      <c r="AD182" s="183">
        <v>0.99326974021417935</v>
      </c>
      <c r="AE182" s="183">
        <v>0.42271430694594797</v>
      </c>
      <c r="AF182" s="183">
        <v>5.0595078365627634E-2</v>
      </c>
      <c r="AI182" s="217">
        <v>1</v>
      </c>
      <c r="AJ182" s="133">
        <v>0</v>
      </c>
      <c r="AK182" s="133">
        <v>1</v>
      </c>
      <c r="AL182" s="188">
        <v>0.14862101</v>
      </c>
      <c r="AM182" s="188">
        <v>4.4471129999999998E-2</v>
      </c>
    </row>
    <row r="183" spans="1:39" x14ac:dyDescent="0.25">
      <c r="A183" s="183" t="s">
        <v>58</v>
      </c>
      <c r="B183" s="183" t="s">
        <v>57</v>
      </c>
      <c r="C183" s="183" t="s">
        <v>20</v>
      </c>
      <c r="D183" s="183">
        <v>1</v>
      </c>
      <c r="E183" s="183">
        <v>0</v>
      </c>
      <c r="F183" s="183">
        <v>1</v>
      </c>
      <c r="G183" s="188">
        <v>0.42240891000000003</v>
      </c>
      <c r="H183" s="188">
        <v>4.8960289999999997E-2</v>
      </c>
      <c r="W183" s="183">
        <v>2.7072261111004303E-2</v>
      </c>
      <c r="X183" s="183">
        <v>0.99326974021417935</v>
      </c>
      <c r="Y183" s="183">
        <v>0.42271430694594797</v>
      </c>
      <c r="Z183" s="183">
        <v>5.0595078365627634E-2</v>
      </c>
      <c r="AC183" s="183">
        <v>2.7072261111004303E-2</v>
      </c>
      <c r="AD183" s="183">
        <v>0.99326974021417935</v>
      </c>
      <c r="AE183" s="183">
        <v>0.42271430694594797</v>
      </c>
      <c r="AF183" s="183">
        <v>5.0595078365627634E-2</v>
      </c>
      <c r="AI183" s="217">
        <v>1</v>
      </c>
      <c r="AJ183" s="133">
        <v>0</v>
      </c>
      <c r="AK183" s="133">
        <v>1</v>
      </c>
      <c r="AL183" s="188">
        <v>0.14862101</v>
      </c>
      <c r="AM183" s="188">
        <v>4.4471129999999998E-2</v>
      </c>
    </row>
    <row r="184" spans="1:39" x14ac:dyDescent="0.25">
      <c r="A184" s="183" t="s">
        <v>58</v>
      </c>
      <c r="B184" s="183" t="s">
        <v>57</v>
      </c>
      <c r="C184" s="183" t="s">
        <v>21</v>
      </c>
      <c r="D184" s="183">
        <v>1</v>
      </c>
      <c r="E184" s="183">
        <v>0</v>
      </c>
      <c r="F184" s="183">
        <v>1</v>
      </c>
      <c r="G184" s="188">
        <v>0.42240891000000003</v>
      </c>
      <c r="H184" s="188">
        <v>4.8960289999999997E-2</v>
      </c>
      <c r="W184" s="183">
        <v>2.7072261111004303E-2</v>
      </c>
      <c r="X184" s="183">
        <v>0.99326974021417935</v>
      </c>
      <c r="Y184" s="183">
        <v>0.42271430694594797</v>
      </c>
      <c r="Z184" s="183">
        <v>5.0595078365627634E-2</v>
      </c>
      <c r="AC184" s="183">
        <v>2.7072261111004303E-2</v>
      </c>
      <c r="AD184" s="183">
        <v>0.99326974021417935</v>
      </c>
      <c r="AE184" s="183">
        <v>0.42271430694594797</v>
      </c>
      <c r="AF184" s="183">
        <v>5.0595078365627634E-2</v>
      </c>
      <c r="AI184" s="217">
        <v>1</v>
      </c>
      <c r="AJ184" s="133">
        <v>0</v>
      </c>
      <c r="AK184" s="133">
        <v>1</v>
      </c>
      <c r="AL184" s="188">
        <v>0.14862101</v>
      </c>
      <c r="AM184" s="188">
        <v>4.4471129999999998E-2</v>
      </c>
    </row>
    <row r="185" spans="1:39" x14ac:dyDescent="0.25">
      <c r="A185" s="183" t="s">
        <v>58</v>
      </c>
      <c r="B185" s="183" t="s">
        <v>57</v>
      </c>
      <c r="C185" s="183" t="s">
        <v>22</v>
      </c>
      <c r="D185" s="183">
        <v>1</v>
      </c>
      <c r="E185" s="183">
        <v>0</v>
      </c>
      <c r="F185" s="183">
        <v>1</v>
      </c>
      <c r="G185" s="188">
        <v>0.14862101</v>
      </c>
      <c r="H185" s="188">
        <v>4.4471129999999998E-2</v>
      </c>
      <c r="W185" s="183">
        <v>2.9313504447006252E-2</v>
      </c>
      <c r="X185" s="183">
        <v>0.98886830769118483</v>
      </c>
      <c r="Y185" s="183">
        <v>0.24676177603351304</v>
      </c>
      <c r="Z185" s="183">
        <v>2.4946823585895402E-2</v>
      </c>
      <c r="AC185" s="183">
        <v>2.9313504447006252E-2</v>
      </c>
      <c r="AD185" s="183">
        <v>0.98886830769118483</v>
      </c>
      <c r="AE185" s="183">
        <v>0.24676177603351304</v>
      </c>
      <c r="AF185" s="183">
        <v>2.4946823585895402E-2</v>
      </c>
      <c r="AI185" s="217">
        <v>1</v>
      </c>
      <c r="AJ185" s="133">
        <v>0</v>
      </c>
      <c r="AK185" s="133">
        <v>1</v>
      </c>
      <c r="AL185" s="188">
        <v>0.14862101</v>
      </c>
      <c r="AM185" s="188">
        <v>4.4471129999999998E-2</v>
      </c>
    </row>
    <row r="186" spans="1:39" x14ac:dyDescent="0.25">
      <c r="A186" s="183" t="s">
        <v>58</v>
      </c>
      <c r="B186" s="183" t="s">
        <v>57</v>
      </c>
      <c r="C186" s="183" t="s">
        <v>23</v>
      </c>
      <c r="D186" s="183">
        <v>1</v>
      </c>
      <c r="E186" s="183">
        <v>0</v>
      </c>
      <c r="F186" s="183">
        <v>1</v>
      </c>
      <c r="G186" s="188">
        <v>0.14862101</v>
      </c>
      <c r="H186" s="188">
        <v>4.4471129999999998E-2</v>
      </c>
      <c r="W186" s="183">
        <v>2.9313504447006252E-2</v>
      </c>
      <c r="X186" s="183">
        <v>0.98886830769118483</v>
      </c>
      <c r="Y186" s="183">
        <v>0.24676177603351304</v>
      </c>
      <c r="Z186" s="183">
        <v>2.4946823585895402E-2</v>
      </c>
      <c r="AC186" s="183">
        <v>2.9313504447006252E-2</v>
      </c>
      <c r="AD186" s="183">
        <v>0.98886830769118483</v>
      </c>
      <c r="AE186" s="183">
        <v>0.24676177603351304</v>
      </c>
      <c r="AF186" s="183">
        <v>2.4946823585895402E-2</v>
      </c>
      <c r="AI186" s="217">
        <v>1</v>
      </c>
      <c r="AJ186" s="133">
        <v>0</v>
      </c>
      <c r="AK186" s="133">
        <v>1</v>
      </c>
      <c r="AL186" s="188">
        <v>0.14862101</v>
      </c>
      <c r="AM186" s="188">
        <v>4.4471129999999998E-2</v>
      </c>
    </row>
    <row r="187" spans="1:39" x14ac:dyDescent="0.25">
      <c r="A187" s="183" t="s">
        <v>58</v>
      </c>
      <c r="B187" s="183" t="s">
        <v>57</v>
      </c>
      <c r="C187" s="183" t="s">
        <v>24</v>
      </c>
      <c r="D187" s="183">
        <v>1</v>
      </c>
      <c r="E187" s="183">
        <v>0</v>
      </c>
      <c r="F187" s="183">
        <v>1</v>
      </c>
      <c r="G187" s="188">
        <v>0.14862101</v>
      </c>
      <c r="H187" s="188">
        <v>4.4471129999999998E-2</v>
      </c>
      <c r="W187" s="183">
        <v>2.9313504447006252E-2</v>
      </c>
      <c r="X187" s="183">
        <v>0.98886830769118483</v>
      </c>
      <c r="Y187" s="183">
        <v>0.24676177603351304</v>
      </c>
      <c r="Z187" s="183">
        <v>2.4946823585895402E-2</v>
      </c>
      <c r="AC187" s="183">
        <v>2.9313504447006252E-2</v>
      </c>
      <c r="AD187" s="183">
        <v>0.98886830769118483</v>
      </c>
      <c r="AE187" s="183">
        <v>0.24676177603351304</v>
      </c>
      <c r="AF187" s="183">
        <v>2.4946823585895402E-2</v>
      </c>
      <c r="AI187" s="217">
        <v>1</v>
      </c>
      <c r="AJ187" s="133">
        <v>0</v>
      </c>
      <c r="AK187" s="133">
        <v>1</v>
      </c>
      <c r="AL187" s="188">
        <v>0.14862101</v>
      </c>
      <c r="AM187" s="188">
        <v>4.4471129999999998E-2</v>
      </c>
    </row>
    <row r="188" spans="1:39" x14ac:dyDescent="0.25">
      <c r="A188" s="183" t="s">
        <v>58</v>
      </c>
      <c r="B188" s="183" t="s">
        <v>57</v>
      </c>
      <c r="C188" s="183" t="s">
        <v>25</v>
      </c>
      <c r="D188" s="183">
        <v>1</v>
      </c>
      <c r="E188" s="183">
        <v>0</v>
      </c>
      <c r="F188" s="183">
        <v>1</v>
      </c>
      <c r="G188" s="188">
        <v>0.14862101</v>
      </c>
      <c r="H188" s="188">
        <v>4.4471129999999998E-2</v>
      </c>
      <c r="W188" s="183">
        <v>2.9313504447006252E-2</v>
      </c>
      <c r="X188" s="183">
        <v>0.98886830769118483</v>
      </c>
      <c r="Y188" s="183">
        <v>0.24676177603351304</v>
      </c>
      <c r="Z188" s="183">
        <v>2.4946823585895402E-2</v>
      </c>
      <c r="AC188" s="183">
        <v>2.9313504447006252E-2</v>
      </c>
      <c r="AD188" s="183">
        <v>0.98886830769118483</v>
      </c>
      <c r="AE188" s="183">
        <v>0.24676177603351304</v>
      </c>
      <c r="AF188" s="183">
        <v>2.4946823585895402E-2</v>
      </c>
      <c r="AI188" s="217">
        <v>1</v>
      </c>
      <c r="AJ188" s="133">
        <v>0</v>
      </c>
      <c r="AK188" s="133">
        <v>1</v>
      </c>
      <c r="AL188" s="188">
        <v>0.14862101</v>
      </c>
      <c r="AM188" s="188">
        <v>4.4471129999999998E-2</v>
      </c>
    </row>
    <row r="189" spans="1:39" x14ac:dyDescent="0.25">
      <c r="A189" s="183" t="s">
        <v>58</v>
      </c>
      <c r="B189" s="183" t="s">
        <v>57</v>
      </c>
      <c r="C189" s="183" t="s">
        <v>26</v>
      </c>
      <c r="D189" s="183">
        <v>1</v>
      </c>
      <c r="E189" s="183">
        <v>0</v>
      </c>
      <c r="F189" s="183">
        <v>1</v>
      </c>
      <c r="G189" s="188">
        <v>0.14862101</v>
      </c>
      <c r="H189" s="188">
        <v>4.4471129999999998E-2</v>
      </c>
      <c r="W189" s="183">
        <v>2.9313504447006252E-2</v>
      </c>
      <c r="X189" s="183">
        <v>0.98886830769118483</v>
      </c>
      <c r="Y189" s="183">
        <v>0.24676177603351304</v>
      </c>
      <c r="Z189" s="183">
        <v>2.4946823585895402E-2</v>
      </c>
      <c r="AC189" s="183">
        <v>2.9313504447006252E-2</v>
      </c>
      <c r="AD189" s="183">
        <v>0.98886830769118483</v>
      </c>
      <c r="AE189" s="183">
        <v>0.24676177603351304</v>
      </c>
      <c r="AF189" s="183">
        <v>2.4946823585895402E-2</v>
      </c>
      <c r="AI189" s="217">
        <v>1</v>
      </c>
      <c r="AJ189" s="133">
        <v>0</v>
      </c>
      <c r="AK189" s="133">
        <v>1</v>
      </c>
      <c r="AL189" s="188">
        <v>0.14862101</v>
      </c>
      <c r="AM189" s="188">
        <v>4.4471129999999998E-2</v>
      </c>
    </row>
    <row r="190" spans="1:39" x14ac:dyDescent="0.25">
      <c r="A190" s="183" t="s">
        <v>58</v>
      </c>
      <c r="B190" s="183" t="s">
        <v>57</v>
      </c>
      <c r="C190" s="183" t="s">
        <v>27</v>
      </c>
      <c r="D190" s="183">
        <v>1</v>
      </c>
      <c r="E190" s="183">
        <v>0</v>
      </c>
      <c r="F190" s="183">
        <v>1</v>
      </c>
      <c r="G190" s="188">
        <v>0.42240891000000003</v>
      </c>
      <c r="H190" s="188">
        <v>4.8960289999999997E-2</v>
      </c>
      <c r="W190" s="183">
        <v>2.7072261111004303E-2</v>
      </c>
      <c r="X190" s="183">
        <v>0.99326974021417935</v>
      </c>
      <c r="Y190" s="183">
        <v>0.42271430694594797</v>
      </c>
      <c r="Z190" s="183">
        <v>5.0595078365627634E-2</v>
      </c>
      <c r="AC190" s="183">
        <v>2.7072261111004303E-2</v>
      </c>
      <c r="AD190" s="183">
        <v>0.99326974021417935</v>
      </c>
      <c r="AE190" s="183">
        <v>0.42271430694594797</v>
      </c>
      <c r="AF190" s="183">
        <v>5.0595078365627634E-2</v>
      </c>
      <c r="AI190" s="217">
        <v>1</v>
      </c>
      <c r="AJ190" s="133">
        <v>0</v>
      </c>
      <c r="AK190" s="133">
        <v>1</v>
      </c>
      <c r="AL190" s="188">
        <v>0.14862101</v>
      </c>
      <c r="AM190" s="188">
        <v>4.4471129999999998E-2</v>
      </c>
    </row>
    <row r="191" spans="1:39" x14ac:dyDescent="0.25">
      <c r="A191" s="183" t="s">
        <v>58</v>
      </c>
      <c r="B191" s="183" t="s">
        <v>57</v>
      </c>
      <c r="C191" s="183" t="s">
        <v>28</v>
      </c>
      <c r="D191" s="183">
        <v>1</v>
      </c>
      <c r="E191" s="183">
        <v>0</v>
      </c>
      <c r="F191" s="183">
        <v>1</v>
      </c>
      <c r="G191" s="188">
        <v>0.42240891000000003</v>
      </c>
      <c r="H191" s="188">
        <v>4.8960289999999997E-2</v>
      </c>
      <c r="W191" s="183">
        <v>2.7072261111004303E-2</v>
      </c>
      <c r="X191" s="183">
        <v>0.99326974021417935</v>
      </c>
      <c r="Y191" s="183">
        <v>0.42271430694594797</v>
      </c>
      <c r="Z191" s="183">
        <v>5.0595078365627634E-2</v>
      </c>
      <c r="AC191" s="183">
        <v>2.7072261111004303E-2</v>
      </c>
      <c r="AD191" s="183">
        <v>0.99326974021417935</v>
      </c>
      <c r="AE191" s="183">
        <v>0.42271430694594797</v>
      </c>
      <c r="AF191" s="183">
        <v>5.0595078365627634E-2</v>
      </c>
      <c r="AI191" s="217">
        <v>1</v>
      </c>
      <c r="AJ191" s="133">
        <v>0</v>
      </c>
      <c r="AK191" s="133">
        <v>1</v>
      </c>
      <c r="AL191" s="188">
        <v>0.14862101</v>
      </c>
      <c r="AM191" s="188">
        <v>4.4471129999999998E-2</v>
      </c>
    </row>
    <row r="192" spans="1:39" x14ac:dyDescent="0.25">
      <c r="A192" s="183" t="s">
        <v>58</v>
      </c>
      <c r="B192" s="183" t="s">
        <v>57</v>
      </c>
      <c r="C192" s="183" t="s">
        <v>29</v>
      </c>
      <c r="D192" s="183">
        <v>1</v>
      </c>
      <c r="E192" s="183">
        <v>0</v>
      </c>
      <c r="F192" s="183">
        <v>1</v>
      </c>
      <c r="G192" s="188">
        <v>0.42240891000000003</v>
      </c>
      <c r="H192" s="188">
        <v>4.8960289999999997E-2</v>
      </c>
      <c r="W192" s="183">
        <v>2.7072261111004303E-2</v>
      </c>
      <c r="X192" s="183">
        <v>0.99326974021417935</v>
      </c>
      <c r="Y192" s="183">
        <v>0.42271430694594797</v>
      </c>
      <c r="Z192" s="183">
        <v>5.0595078365627634E-2</v>
      </c>
      <c r="AC192" s="183">
        <v>2.7072261111004303E-2</v>
      </c>
      <c r="AD192" s="183">
        <v>0.99326974021417935</v>
      </c>
      <c r="AE192" s="183">
        <v>0.42271430694594797</v>
      </c>
      <c r="AF192" s="183">
        <v>5.0595078365627634E-2</v>
      </c>
      <c r="AI192" s="217">
        <v>1</v>
      </c>
      <c r="AJ192" s="133">
        <v>0</v>
      </c>
      <c r="AK192" s="133">
        <v>1</v>
      </c>
      <c r="AL192" s="188">
        <v>0.14862101</v>
      </c>
      <c r="AM192" s="188">
        <v>4.4471129999999998E-2</v>
      </c>
    </row>
    <row r="193" spans="1:39" x14ac:dyDescent="0.25">
      <c r="A193" s="183" t="s">
        <v>58</v>
      </c>
      <c r="B193" s="183" t="s">
        <v>57</v>
      </c>
      <c r="C193" s="183" t="s">
        <v>30</v>
      </c>
      <c r="D193" s="183">
        <v>1</v>
      </c>
      <c r="E193" s="183">
        <v>0</v>
      </c>
      <c r="F193" s="183">
        <v>1</v>
      </c>
      <c r="G193" s="188">
        <v>0.42240891000000003</v>
      </c>
      <c r="H193" s="188">
        <v>4.8960289999999997E-2</v>
      </c>
      <c r="W193" s="183">
        <v>2.7072261111004303E-2</v>
      </c>
      <c r="X193" s="183">
        <v>0.99326974021417935</v>
      </c>
      <c r="Y193" s="183">
        <v>0.42271430694594797</v>
      </c>
      <c r="Z193" s="183">
        <v>5.0595078365627634E-2</v>
      </c>
      <c r="AC193" s="183">
        <v>2.7072261111004303E-2</v>
      </c>
      <c r="AD193" s="183">
        <v>0.99326974021417935</v>
      </c>
      <c r="AE193" s="183">
        <v>0.42271430694594797</v>
      </c>
      <c r="AF193" s="183">
        <v>5.0595078365627634E-2</v>
      </c>
      <c r="AI193" s="217">
        <v>1</v>
      </c>
      <c r="AJ193" s="133">
        <v>0</v>
      </c>
      <c r="AK193" s="133">
        <v>1</v>
      </c>
      <c r="AL193" s="188">
        <v>0.14862101</v>
      </c>
      <c r="AM193" s="188">
        <v>4.4471129999999998E-2</v>
      </c>
    </row>
    <row r="194" spans="1:39" x14ac:dyDescent="0.25">
      <c r="A194" s="183" t="s">
        <v>59</v>
      </c>
      <c r="B194" s="183" t="s">
        <v>455</v>
      </c>
      <c r="C194" s="183" t="s">
        <v>19</v>
      </c>
      <c r="D194" s="183">
        <v>1</v>
      </c>
      <c r="E194" s="183">
        <v>0</v>
      </c>
      <c r="F194" s="183">
        <v>1</v>
      </c>
      <c r="G194" s="188">
        <v>0.42240891000000003</v>
      </c>
      <c r="H194" s="188">
        <v>4.8960289999999997E-2</v>
      </c>
      <c r="W194" s="183">
        <v>2.7072261111004303E-2</v>
      </c>
      <c r="X194" s="183">
        <v>0.99326974021417935</v>
      </c>
      <c r="Y194" s="183">
        <v>0.42271430694594797</v>
      </c>
      <c r="Z194" s="183">
        <v>5.0595078365627634E-2</v>
      </c>
      <c r="AC194" s="183">
        <v>2.7072261111004303E-2</v>
      </c>
      <c r="AD194" s="183">
        <v>0.99326974021417935</v>
      </c>
      <c r="AE194" s="183">
        <v>0.42271430694594797</v>
      </c>
      <c r="AF194" s="183">
        <v>5.0595078365627634E-2</v>
      </c>
      <c r="AI194" s="217">
        <v>1</v>
      </c>
      <c r="AJ194" s="133">
        <v>0</v>
      </c>
      <c r="AK194" s="133">
        <v>1</v>
      </c>
      <c r="AL194" s="188">
        <v>0.14862101</v>
      </c>
      <c r="AM194" s="188">
        <v>4.4471129999999998E-2</v>
      </c>
    </row>
    <row r="195" spans="1:39" x14ac:dyDescent="0.25">
      <c r="A195" s="183" t="s">
        <v>59</v>
      </c>
      <c r="B195" s="183" t="s">
        <v>455</v>
      </c>
      <c r="C195" s="183" t="s">
        <v>20</v>
      </c>
      <c r="D195" s="183">
        <v>1</v>
      </c>
      <c r="E195" s="183">
        <v>0</v>
      </c>
      <c r="F195" s="183">
        <v>1</v>
      </c>
      <c r="G195" s="188">
        <v>0.42240891000000003</v>
      </c>
      <c r="H195" s="188">
        <v>4.8960289999999997E-2</v>
      </c>
      <c r="W195" s="183">
        <v>2.7072261111004303E-2</v>
      </c>
      <c r="X195" s="183">
        <v>0.99326974021417935</v>
      </c>
      <c r="Y195" s="183">
        <v>0.42271430694594797</v>
      </c>
      <c r="Z195" s="183">
        <v>5.0595078365627634E-2</v>
      </c>
      <c r="AC195" s="183">
        <v>2.7072261111004303E-2</v>
      </c>
      <c r="AD195" s="183">
        <v>0.99326974021417935</v>
      </c>
      <c r="AE195" s="183">
        <v>0.42271430694594797</v>
      </c>
      <c r="AF195" s="183">
        <v>5.0595078365627634E-2</v>
      </c>
      <c r="AI195" s="217">
        <v>1</v>
      </c>
      <c r="AJ195" s="133">
        <v>0</v>
      </c>
      <c r="AK195" s="133">
        <v>1</v>
      </c>
      <c r="AL195" s="188">
        <v>0.14862101</v>
      </c>
      <c r="AM195" s="188">
        <v>4.4471129999999998E-2</v>
      </c>
    </row>
    <row r="196" spans="1:39" x14ac:dyDescent="0.25">
      <c r="A196" s="183" t="s">
        <v>59</v>
      </c>
      <c r="B196" s="183" t="s">
        <v>455</v>
      </c>
      <c r="C196" s="183" t="s">
        <v>21</v>
      </c>
      <c r="D196" s="183">
        <v>1</v>
      </c>
      <c r="E196" s="183">
        <v>0</v>
      </c>
      <c r="F196" s="183">
        <v>1</v>
      </c>
      <c r="G196" s="188">
        <v>0.42240891000000003</v>
      </c>
      <c r="H196" s="188">
        <v>4.8960289999999997E-2</v>
      </c>
      <c r="W196" s="183">
        <v>2.7072261111004303E-2</v>
      </c>
      <c r="X196" s="183">
        <v>0.99326974021417935</v>
      </c>
      <c r="Y196" s="183">
        <v>0.42271430694594797</v>
      </c>
      <c r="Z196" s="183">
        <v>5.0595078365627634E-2</v>
      </c>
      <c r="AC196" s="183">
        <v>2.7072261111004303E-2</v>
      </c>
      <c r="AD196" s="183">
        <v>0.99326974021417935</v>
      </c>
      <c r="AE196" s="183">
        <v>0.42271430694594797</v>
      </c>
      <c r="AF196" s="183">
        <v>5.0595078365627634E-2</v>
      </c>
      <c r="AI196" s="217">
        <v>1</v>
      </c>
      <c r="AJ196" s="133">
        <v>0</v>
      </c>
      <c r="AK196" s="133">
        <v>1</v>
      </c>
      <c r="AL196" s="188">
        <v>0.14862101</v>
      </c>
      <c r="AM196" s="188">
        <v>4.4471129999999998E-2</v>
      </c>
    </row>
    <row r="197" spans="1:39" x14ac:dyDescent="0.25">
      <c r="A197" s="183" t="s">
        <v>59</v>
      </c>
      <c r="B197" s="183" t="s">
        <v>455</v>
      </c>
      <c r="C197" s="183" t="s">
        <v>22</v>
      </c>
      <c r="D197" s="183">
        <v>1</v>
      </c>
      <c r="E197" s="183">
        <v>0</v>
      </c>
      <c r="F197" s="183">
        <v>1</v>
      </c>
      <c r="G197" s="188">
        <v>0.14862101</v>
      </c>
      <c r="H197" s="188">
        <v>4.4471129999999998E-2</v>
      </c>
      <c r="W197" s="183">
        <v>2.9313504447006252E-2</v>
      </c>
      <c r="X197" s="183">
        <v>0.98886830769118483</v>
      </c>
      <c r="Y197" s="183">
        <v>0.24676177603351304</v>
      </c>
      <c r="Z197" s="183">
        <v>2.4946823585895402E-2</v>
      </c>
      <c r="AC197" s="183">
        <v>2.9313504447006252E-2</v>
      </c>
      <c r="AD197" s="183">
        <v>0.98886830769118483</v>
      </c>
      <c r="AE197" s="183">
        <v>0.24676177603351304</v>
      </c>
      <c r="AF197" s="183">
        <v>2.4946823585895402E-2</v>
      </c>
      <c r="AI197" s="217">
        <v>1</v>
      </c>
      <c r="AJ197" s="133">
        <v>0</v>
      </c>
      <c r="AK197" s="133">
        <v>1</v>
      </c>
      <c r="AL197" s="188">
        <v>0.14862101</v>
      </c>
      <c r="AM197" s="188">
        <v>4.4471129999999998E-2</v>
      </c>
    </row>
    <row r="198" spans="1:39" x14ac:dyDescent="0.25">
      <c r="A198" s="183" t="s">
        <v>59</v>
      </c>
      <c r="B198" s="183" t="s">
        <v>455</v>
      </c>
      <c r="C198" s="183" t="s">
        <v>23</v>
      </c>
      <c r="D198" s="183">
        <v>1</v>
      </c>
      <c r="E198" s="183">
        <v>0</v>
      </c>
      <c r="F198" s="183">
        <v>1</v>
      </c>
      <c r="G198" s="188">
        <v>0.14862101</v>
      </c>
      <c r="H198" s="188">
        <v>4.4471129999999998E-2</v>
      </c>
      <c r="W198" s="183">
        <v>2.9313504447006252E-2</v>
      </c>
      <c r="X198" s="183">
        <v>0.98886830769118483</v>
      </c>
      <c r="Y198" s="183">
        <v>0.24676177603351304</v>
      </c>
      <c r="Z198" s="183">
        <v>2.4946823585895402E-2</v>
      </c>
      <c r="AC198" s="183">
        <v>2.9313504447006252E-2</v>
      </c>
      <c r="AD198" s="183">
        <v>0.98886830769118483</v>
      </c>
      <c r="AE198" s="183">
        <v>0.24676177603351304</v>
      </c>
      <c r="AF198" s="183">
        <v>2.4946823585895402E-2</v>
      </c>
      <c r="AI198" s="217">
        <v>1</v>
      </c>
      <c r="AJ198" s="133">
        <v>0</v>
      </c>
      <c r="AK198" s="133">
        <v>1</v>
      </c>
      <c r="AL198" s="188">
        <v>0.14862101</v>
      </c>
      <c r="AM198" s="188">
        <v>4.4471129999999998E-2</v>
      </c>
    </row>
    <row r="199" spans="1:39" x14ac:dyDescent="0.25">
      <c r="A199" s="183" t="s">
        <v>59</v>
      </c>
      <c r="B199" s="183" t="s">
        <v>455</v>
      </c>
      <c r="C199" s="183" t="s">
        <v>24</v>
      </c>
      <c r="D199" s="183">
        <v>1</v>
      </c>
      <c r="E199" s="183">
        <v>0</v>
      </c>
      <c r="F199" s="183">
        <v>1</v>
      </c>
      <c r="G199" s="188">
        <v>0.14862101</v>
      </c>
      <c r="H199" s="188">
        <v>4.4471129999999998E-2</v>
      </c>
      <c r="W199" s="183">
        <v>2.9313504447006252E-2</v>
      </c>
      <c r="X199" s="183">
        <v>0.98886830769118483</v>
      </c>
      <c r="Y199" s="183">
        <v>0.24676177603351304</v>
      </c>
      <c r="Z199" s="183">
        <v>2.4946823585895402E-2</v>
      </c>
      <c r="AC199" s="183">
        <v>2.9313504447006252E-2</v>
      </c>
      <c r="AD199" s="183">
        <v>0.98886830769118483</v>
      </c>
      <c r="AE199" s="183">
        <v>0.24676177603351304</v>
      </c>
      <c r="AF199" s="183">
        <v>2.4946823585895402E-2</v>
      </c>
      <c r="AI199" s="217">
        <v>1</v>
      </c>
      <c r="AJ199" s="133">
        <v>0</v>
      </c>
      <c r="AK199" s="133">
        <v>1</v>
      </c>
      <c r="AL199" s="188">
        <v>0.14862101</v>
      </c>
      <c r="AM199" s="188">
        <v>4.4471129999999998E-2</v>
      </c>
    </row>
    <row r="200" spans="1:39" x14ac:dyDescent="0.25">
      <c r="A200" s="183" t="s">
        <v>59</v>
      </c>
      <c r="B200" s="183" t="s">
        <v>455</v>
      </c>
      <c r="C200" s="183" t="s">
        <v>25</v>
      </c>
      <c r="D200" s="183">
        <v>1</v>
      </c>
      <c r="E200" s="183">
        <v>0</v>
      </c>
      <c r="F200" s="183">
        <v>1</v>
      </c>
      <c r="G200" s="188">
        <v>0.14862101</v>
      </c>
      <c r="H200" s="188">
        <v>4.4471129999999998E-2</v>
      </c>
      <c r="W200" s="183">
        <v>2.9313504447006252E-2</v>
      </c>
      <c r="X200" s="183">
        <v>0.98886830769118483</v>
      </c>
      <c r="Y200" s="183">
        <v>0.24676177603351304</v>
      </c>
      <c r="Z200" s="183">
        <v>2.4946823585895402E-2</v>
      </c>
      <c r="AC200" s="183">
        <v>2.9313504447006252E-2</v>
      </c>
      <c r="AD200" s="183">
        <v>0.98886830769118483</v>
      </c>
      <c r="AE200" s="183">
        <v>0.24676177603351304</v>
      </c>
      <c r="AF200" s="183">
        <v>2.4946823585895402E-2</v>
      </c>
      <c r="AI200" s="217">
        <v>1</v>
      </c>
      <c r="AJ200" s="133">
        <v>0</v>
      </c>
      <c r="AK200" s="133">
        <v>1</v>
      </c>
      <c r="AL200" s="188">
        <v>0.14862101</v>
      </c>
      <c r="AM200" s="188">
        <v>4.4471129999999998E-2</v>
      </c>
    </row>
    <row r="201" spans="1:39" x14ac:dyDescent="0.25">
      <c r="A201" s="183" t="s">
        <v>59</v>
      </c>
      <c r="B201" s="183" t="s">
        <v>455</v>
      </c>
      <c r="C201" s="183" t="s">
        <v>26</v>
      </c>
      <c r="D201" s="183">
        <v>1</v>
      </c>
      <c r="E201" s="183">
        <v>0</v>
      </c>
      <c r="F201" s="183">
        <v>1</v>
      </c>
      <c r="G201" s="188">
        <v>0.14862101</v>
      </c>
      <c r="H201" s="188">
        <v>4.4471129999999998E-2</v>
      </c>
      <c r="W201" s="183">
        <v>2.9313504447006252E-2</v>
      </c>
      <c r="X201" s="183">
        <v>0.98886830769118483</v>
      </c>
      <c r="Y201" s="183">
        <v>0.24676177603351304</v>
      </c>
      <c r="Z201" s="183">
        <v>2.4946823585895402E-2</v>
      </c>
      <c r="AC201" s="183">
        <v>2.9313504447006252E-2</v>
      </c>
      <c r="AD201" s="183">
        <v>0.98886830769118483</v>
      </c>
      <c r="AE201" s="183">
        <v>0.24676177603351304</v>
      </c>
      <c r="AF201" s="183">
        <v>2.4946823585895402E-2</v>
      </c>
      <c r="AI201" s="217">
        <v>1</v>
      </c>
      <c r="AJ201" s="133">
        <v>0</v>
      </c>
      <c r="AK201" s="133">
        <v>1</v>
      </c>
      <c r="AL201" s="188">
        <v>0.14862101</v>
      </c>
      <c r="AM201" s="188">
        <v>4.4471129999999998E-2</v>
      </c>
    </row>
    <row r="202" spans="1:39" x14ac:dyDescent="0.25">
      <c r="A202" s="183" t="s">
        <v>59</v>
      </c>
      <c r="B202" s="183" t="s">
        <v>455</v>
      </c>
      <c r="C202" s="183" t="s">
        <v>27</v>
      </c>
      <c r="D202" s="183">
        <v>1</v>
      </c>
      <c r="E202" s="183">
        <v>0</v>
      </c>
      <c r="F202" s="183">
        <v>1</v>
      </c>
      <c r="G202" s="188">
        <v>0.42240891000000003</v>
      </c>
      <c r="H202" s="188">
        <v>4.8960289999999997E-2</v>
      </c>
      <c r="W202" s="183">
        <v>2.7072261111004303E-2</v>
      </c>
      <c r="X202" s="183">
        <v>0.99326974021417935</v>
      </c>
      <c r="Y202" s="183">
        <v>0.42271430694594797</v>
      </c>
      <c r="Z202" s="183">
        <v>5.0595078365627634E-2</v>
      </c>
      <c r="AC202" s="183">
        <v>2.7072261111004303E-2</v>
      </c>
      <c r="AD202" s="183">
        <v>0.99326974021417935</v>
      </c>
      <c r="AE202" s="183">
        <v>0.42271430694594797</v>
      </c>
      <c r="AF202" s="183">
        <v>5.0595078365627634E-2</v>
      </c>
      <c r="AI202" s="217">
        <v>1</v>
      </c>
      <c r="AJ202" s="133">
        <v>0</v>
      </c>
      <c r="AK202" s="133">
        <v>1</v>
      </c>
      <c r="AL202" s="188">
        <v>0.14862101</v>
      </c>
      <c r="AM202" s="188">
        <v>4.4471129999999998E-2</v>
      </c>
    </row>
    <row r="203" spans="1:39" x14ac:dyDescent="0.25">
      <c r="A203" s="183" t="s">
        <v>59</v>
      </c>
      <c r="B203" s="183" t="s">
        <v>455</v>
      </c>
      <c r="C203" s="183" t="s">
        <v>28</v>
      </c>
      <c r="D203" s="183">
        <v>1</v>
      </c>
      <c r="E203" s="183">
        <v>0</v>
      </c>
      <c r="F203" s="183">
        <v>1</v>
      </c>
      <c r="G203" s="188">
        <v>0.42240891000000003</v>
      </c>
      <c r="H203" s="188">
        <v>4.8960289999999997E-2</v>
      </c>
      <c r="W203" s="183">
        <v>2.7072261111004303E-2</v>
      </c>
      <c r="X203" s="183">
        <v>0.99326974021417935</v>
      </c>
      <c r="Y203" s="183">
        <v>0.42271430694594797</v>
      </c>
      <c r="Z203" s="183">
        <v>5.0595078365627634E-2</v>
      </c>
      <c r="AC203" s="183">
        <v>2.7072261111004303E-2</v>
      </c>
      <c r="AD203" s="183">
        <v>0.99326974021417935</v>
      </c>
      <c r="AE203" s="183">
        <v>0.42271430694594797</v>
      </c>
      <c r="AF203" s="183">
        <v>5.0595078365627634E-2</v>
      </c>
      <c r="AI203" s="217">
        <v>1</v>
      </c>
      <c r="AJ203" s="133">
        <v>0</v>
      </c>
      <c r="AK203" s="133">
        <v>1</v>
      </c>
      <c r="AL203" s="188">
        <v>0.14862101</v>
      </c>
      <c r="AM203" s="188">
        <v>4.4471129999999998E-2</v>
      </c>
    </row>
    <row r="204" spans="1:39" x14ac:dyDescent="0.25">
      <c r="A204" s="183" t="s">
        <v>59</v>
      </c>
      <c r="B204" s="183" t="s">
        <v>455</v>
      </c>
      <c r="C204" s="183" t="s">
        <v>29</v>
      </c>
      <c r="D204" s="183">
        <v>1</v>
      </c>
      <c r="E204" s="183">
        <v>0</v>
      </c>
      <c r="F204" s="183">
        <v>1</v>
      </c>
      <c r="G204" s="188">
        <v>0.42240891000000003</v>
      </c>
      <c r="H204" s="188">
        <v>4.8960289999999997E-2</v>
      </c>
      <c r="W204" s="183">
        <v>2.7072261111004303E-2</v>
      </c>
      <c r="X204" s="183">
        <v>0.99326974021417935</v>
      </c>
      <c r="Y204" s="183">
        <v>0.42271430694594797</v>
      </c>
      <c r="Z204" s="183">
        <v>5.0595078365627634E-2</v>
      </c>
      <c r="AC204" s="183">
        <v>2.7072261111004303E-2</v>
      </c>
      <c r="AD204" s="183">
        <v>0.99326974021417935</v>
      </c>
      <c r="AE204" s="183">
        <v>0.42271430694594797</v>
      </c>
      <c r="AF204" s="183">
        <v>5.0595078365627634E-2</v>
      </c>
      <c r="AI204" s="217">
        <v>1</v>
      </c>
      <c r="AJ204" s="133">
        <v>0</v>
      </c>
      <c r="AK204" s="133">
        <v>1</v>
      </c>
      <c r="AL204" s="188">
        <v>0.14862101</v>
      </c>
      <c r="AM204" s="188">
        <v>4.4471129999999998E-2</v>
      </c>
    </row>
    <row r="205" spans="1:39" x14ac:dyDescent="0.25">
      <c r="A205" s="183" t="s">
        <v>59</v>
      </c>
      <c r="B205" s="183" t="s">
        <v>455</v>
      </c>
      <c r="C205" s="183" t="s">
        <v>30</v>
      </c>
      <c r="D205" s="183">
        <v>1</v>
      </c>
      <c r="E205" s="183">
        <v>0</v>
      </c>
      <c r="F205" s="183">
        <v>1</v>
      </c>
      <c r="G205" s="188">
        <v>0.42240891000000003</v>
      </c>
      <c r="H205" s="188">
        <v>4.8960289999999997E-2</v>
      </c>
      <c r="W205" s="183">
        <v>2.7072261111004303E-2</v>
      </c>
      <c r="X205" s="183">
        <v>0.99326974021417935</v>
      </c>
      <c r="Y205" s="183">
        <v>0.42271430694594797</v>
      </c>
      <c r="Z205" s="183">
        <v>5.0595078365627634E-2</v>
      </c>
      <c r="AC205" s="183">
        <v>2.7072261111004303E-2</v>
      </c>
      <c r="AD205" s="183">
        <v>0.99326974021417935</v>
      </c>
      <c r="AE205" s="183">
        <v>0.42271430694594797</v>
      </c>
      <c r="AF205" s="183">
        <v>5.0595078365627634E-2</v>
      </c>
      <c r="AI205" s="217">
        <v>1</v>
      </c>
      <c r="AJ205" s="133">
        <v>0</v>
      </c>
      <c r="AK205" s="133">
        <v>1</v>
      </c>
      <c r="AL205" s="188">
        <v>0.14862101</v>
      </c>
      <c r="AM205" s="188">
        <v>4.4471129999999998E-2</v>
      </c>
    </row>
    <row r="206" spans="1:39" x14ac:dyDescent="0.25">
      <c r="A206" s="183" t="s">
        <v>55</v>
      </c>
      <c r="B206" s="183" t="s">
        <v>54</v>
      </c>
      <c r="C206" s="183" t="s">
        <v>19</v>
      </c>
      <c r="D206" s="183">
        <v>1</v>
      </c>
      <c r="E206" s="183">
        <v>0</v>
      </c>
      <c r="F206" s="183">
        <v>1</v>
      </c>
      <c r="G206" s="188">
        <v>0.42240891000000003</v>
      </c>
      <c r="H206" s="188">
        <v>4.8960289999999997E-2</v>
      </c>
      <c r="W206" s="183">
        <v>2.7072261111004303E-2</v>
      </c>
      <c r="X206" s="183">
        <v>0.99326974021417935</v>
      </c>
      <c r="Y206" s="183">
        <v>0.42271430694594797</v>
      </c>
      <c r="Z206" s="183">
        <v>5.0595078365627634E-2</v>
      </c>
      <c r="AC206" s="183">
        <v>1.1877607920541323E-3</v>
      </c>
      <c r="AD206" s="183">
        <v>1.0039966489678811</v>
      </c>
      <c r="AE206" s="183">
        <v>0.48147111034433049</v>
      </c>
      <c r="AF206" s="183">
        <v>0.10105983856283134</v>
      </c>
      <c r="AI206" s="217">
        <v>1</v>
      </c>
      <c r="AJ206" s="133">
        <v>0</v>
      </c>
      <c r="AK206" s="133">
        <v>1</v>
      </c>
      <c r="AL206" s="188">
        <v>0.14862101</v>
      </c>
      <c r="AM206" s="188">
        <v>4.4471129999999998E-2</v>
      </c>
    </row>
    <row r="207" spans="1:39" x14ac:dyDescent="0.25">
      <c r="A207" s="183" t="s">
        <v>55</v>
      </c>
      <c r="B207" s="183" t="s">
        <v>54</v>
      </c>
      <c r="C207" s="183" t="s">
        <v>20</v>
      </c>
      <c r="D207" s="183">
        <v>1</v>
      </c>
      <c r="E207" s="183">
        <v>0</v>
      </c>
      <c r="F207" s="183">
        <v>1</v>
      </c>
      <c r="G207" s="188">
        <v>0.42240891000000003</v>
      </c>
      <c r="H207" s="188">
        <v>4.8960289999999997E-2</v>
      </c>
      <c r="W207" s="183">
        <v>2.7072261111004303E-2</v>
      </c>
      <c r="X207" s="183">
        <v>0.99326974021417935</v>
      </c>
      <c r="Y207" s="183">
        <v>0.42271430694594797</v>
      </c>
      <c r="Z207" s="183">
        <v>5.0595078365627634E-2</v>
      </c>
      <c r="AC207" s="183">
        <v>1.1877607920541323E-3</v>
      </c>
      <c r="AD207" s="183">
        <v>1.0039966489678811</v>
      </c>
      <c r="AE207" s="183">
        <v>0.48147111034433049</v>
      </c>
      <c r="AF207" s="183">
        <v>0.10105983856283134</v>
      </c>
      <c r="AI207" s="217">
        <v>1</v>
      </c>
      <c r="AJ207" s="133">
        <v>0</v>
      </c>
      <c r="AK207" s="133">
        <v>1</v>
      </c>
      <c r="AL207" s="188">
        <v>0.14862101</v>
      </c>
      <c r="AM207" s="188">
        <v>4.4471129999999998E-2</v>
      </c>
    </row>
    <row r="208" spans="1:39" x14ac:dyDescent="0.25">
      <c r="A208" s="183" t="s">
        <v>55</v>
      </c>
      <c r="B208" s="183" t="s">
        <v>54</v>
      </c>
      <c r="C208" s="183" t="s">
        <v>21</v>
      </c>
      <c r="D208" s="183">
        <v>1</v>
      </c>
      <c r="E208" s="183">
        <v>0</v>
      </c>
      <c r="F208" s="183">
        <v>1</v>
      </c>
      <c r="G208" s="188">
        <v>0.42240891000000003</v>
      </c>
      <c r="H208" s="188">
        <v>4.8960289999999997E-2</v>
      </c>
      <c r="W208" s="183">
        <v>2.7072261111004303E-2</v>
      </c>
      <c r="X208" s="183">
        <v>0.99326974021417935</v>
      </c>
      <c r="Y208" s="183">
        <v>0.42271430694594797</v>
      </c>
      <c r="Z208" s="183">
        <v>5.0595078365627634E-2</v>
      </c>
      <c r="AC208" s="183">
        <v>1.1877607920541323E-3</v>
      </c>
      <c r="AD208" s="183">
        <v>1.0039966489678811</v>
      </c>
      <c r="AE208" s="183">
        <v>0.48147111034433049</v>
      </c>
      <c r="AF208" s="183">
        <v>0.10105983856283134</v>
      </c>
      <c r="AI208" s="217">
        <v>1</v>
      </c>
      <c r="AJ208" s="133">
        <v>0</v>
      </c>
      <c r="AK208" s="133">
        <v>1</v>
      </c>
      <c r="AL208" s="188">
        <v>0.14862101</v>
      </c>
      <c r="AM208" s="188">
        <v>4.4471129999999998E-2</v>
      </c>
    </row>
    <row r="209" spans="1:39" x14ac:dyDescent="0.25">
      <c r="A209" s="183" t="s">
        <v>55</v>
      </c>
      <c r="B209" s="183" t="s">
        <v>54</v>
      </c>
      <c r="C209" s="183" t="s">
        <v>22</v>
      </c>
      <c r="D209" s="183">
        <v>1</v>
      </c>
      <c r="E209" s="183">
        <v>0</v>
      </c>
      <c r="F209" s="183">
        <v>1</v>
      </c>
      <c r="G209" s="188">
        <v>0.14862101</v>
      </c>
      <c r="H209" s="188">
        <v>4.4471129999999998E-2</v>
      </c>
      <c r="W209" s="183">
        <v>2.9313504447006252E-2</v>
      </c>
      <c r="X209" s="183">
        <v>0.98886830769118483</v>
      </c>
      <c r="Y209" s="183">
        <v>0.24676177603351304</v>
      </c>
      <c r="Z209" s="183">
        <v>2.4946823585895402E-2</v>
      </c>
      <c r="AC209" s="183">
        <v>1.5942437461412402E-2</v>
      </c>
      <c r="AD209" s="183">
        <v>0.99091357130520463</v>
      </c>
      <c r="AE209" s="183">
        <v>0.16772169711848881</v>
      </c>
      <c r="AF209" s="183">
        <v>3.1354216893132524E-2</v>
      </c>
      <c r="AI209" s="217">
        <v>1</v>
      </c>
      <c r="AJ209" s="133">
        <v>0</v>
      </c>
      <c r="AK209" s="133">
        <v>1</v>
      </c>
      <c r="AL209" s="188">
        <v>0.14862101</v>
      </c>
      <c r="AM209" s="188">
        <v>4.4471129999999998E-2</v>
      </c>
    </row>
    <row r="210" spans="1:39" x14ac:dyDescent="0.25">
      <c r="A210" s="183" t="s">
        <v>55</v>
      </c>
      <c r="B210" s="183" t="s">
        <v>54</v>
      </c>
      <c r="C210" s="183" t="s">
        <v>23</v>
      </c>
      <c r="D210" s="183">
        <v>1</v>
      </c>
      <c r="E210" s="183">
        <v>0</v>
      </c>
      <c r="F210" s="183">
        <v>1</v>
      </c>
      <c r="G210" s="188">
        <v>0.14862101</v>
      </c>
      <c r="H210" s="188">
        <v>4.4471129999999998E-2</v>
      </c>
      <c r="W210" s="183">
        <v>2.9313504447006252E-2</v>
      </c>
      <c r="X210" s="183">
        <v>0.98886830769118483</v>
      </c>
      <c r="Y210" s="183">
        <v>0.24676177603351304</v>
      </c>
      <c r="Z210" s="183">
        <v>2.4946823585895402E-2</v>
      </c>
      <c r="AC210" s="183">
        <v>1.5942437461412402E-2</v>
      </c>
      <c r="AD210" s="183">
        <v>0.99091357130520463</v>
      </c>
      <c r="AE210" s="183">
        <v>0.16772169711848881</v>
      </c>
      <c r="AF210" s="183">
        <v>3.1354216893132524E-2</v>
      </c>
      <c r="AI210" s="217">
        <v>1</v>
      </c>
      <c r="AJ210" s="133">
        <v>0</v>
      </c>
      <c r="AK210" s="133">
        <v>1</v>
      </c>
      <c r="AL210" s="188">
        <v>0.14862101</v>
      </c>
      <c r="AM210" s="188">
        <v>4.4471129999999998E-2</v>
      </c>
    </row>
    <row r="211" spans="1:39" x14ac:dyDescent="0.25">
      <c r="A211" s="183" t="s">
        <v>55</v>
      </c>
      <c r="B211" s="183" t="s">
        <v>54</v>
      </c>
      <c r="C211" s="183" t="s">
        <v>24</v>
      </c>
      <c r="D211" s="183">
        <v>1</v>
      </c>
      <c r="E211" s="183">
        <v>0</v>
      </c>
      <c r="F211" s="183">
        <v>1</v>
      </c>
      <c r="G211" s="188">
        <v>0.14862101</v>
      </c>
      <c r="H211" s="188">
        <v>4.4471129999999998E-2</v>
      </c>
      <c r="W211" s="183">
        <v>2.9313504447006252E-2</v>
      </c>
      <c r="X211" s="183">
        <v>0.98886830769118483</v>
      </c>
      <c r="Y211" s="183">
        <v>0.24676177603351304</v>
      </c>
      <c r="Z211" s="183">
        <v>2.4946823585895402E-2</v>
      </c>
      <c r="AC211" s="183">
        <v>1.5942437461412402E-2</v>
      </c>
      <c r="AD211" s="183">
        <v>0.99091357130520463</v>
      </c>
      <c r="AE211" s="183">
        <v>0.16772169711848881</v>
      </c>
      <c r="AF211" s="183">
        <v>3.1354216893132524E-2</v>
      </c>
      <c r="AI211" s="217">
        <v>1</v>
      </c>
      <c r="AJ211" s="133">
        <v>0</v>
      </c>
      <c r="AK211" s="133">
        <v>1</v>
      </c>
      <c r="AL211" s="188">
        <v>0.14862101</v>
      </c>
      <c r="AM211" s="188">
        <v>4.4471129999999998E-2</v>
      </c>
    </row>
    <row r="212" spans="1:39" x14ac:dyDescent="0.25">
      <c r="A212" s="183" t="s">
        <v>55</v>
      </c>
      <c r="B212" s="183" t="s">
        <v>54</v>
      </c>
      <c r="C212" s="183" t="s">
        <v>25</v>
      </c>
      <c r="D212" s="183">
        <v>1</v>
      </c>
      <c r="E212" s="183">
        <v>0</v>
      </c>
      <c r="F212" s="183">
        <v>1</v>
      </c>
      <c r="G212" s="188">
        <v>0.14862101</v>
      </c>
      <c r="H212" s="188">
        <v>4.4471129999999998E-2</v>
      </c>
      <c r="W212" s="183">
        <v>2.9313504447006252E-2</v>
      </c>
      <c r="X212" s="183">
        <v>0.98886830769118483</v>
      </c>
      <c r="Y212" s="183">
        <v>0.24676177603351304</v>
      </c>
      <c r="Z212" s="183">
        <v>2.4946823585895402E-2</v>
      </c>
      <c r="AC212" s="183">
        <v>1.5942437461412402E-2</v>
      </c>
      <c r="AD212" s="183">
        <v>0.99091357130520463</v>
      </c>
      <c r="AE212" s="183">
        <v>0.16772169711848881</v>
      </c>
      <c r="AF212" s="183">
        <v>3.1354216893132524E-2</v>
      </c>
      <c r="AI212" s="217">
        <v>1</v>
      </c>
      <c r="AJ212" s="133">
        <v>0</v>
      </c>
      <c r="AK212" s="133">
        <v>1</v>
      </c>
      <c r="AL212" s="188">
        <v>0.14862101</v>
      </c>
      <c r="AM212" s="188">
        <v>4.4471129999999998E-2</v>
      </c>
    </row>
    <row r="213" spans="1:39" x14ac:dyDescent="0.25">
      <c r="A213" s="183" t="s">
        <v>55</v>
      </c>
      <c r="B213" s="183" t="s">
        <v>54</v>
      </c>
      <c r="C213" s="183" t="s">
        <v>26</v>
      </c>
      <c r="D213" s="183">
        <v>1</v>
      </c>
      <c r="E213" s="183">
        <v>0</v>
      </c>
      <c r="F213" s="183">
        <v>1</v>
      </c>
      <c r="G213" s="188">
        <v>0.14862101</v>
      </c>
      <c r="H213" s="188">
        <v>4.4471129999999998E-2</v>
      </c>
      <c r="W213" s="183">
        <v>2.9313504447006252E-2</v>
      </c>
      <c r="X213" s="183">
        <v>0.98886830769118483</v>
      </c>
      <c r="Y213" s="183">
        <v>0.24676177603351304</v>
      </c>
      <c r="Z213" s="183">
        <v>2.4946823585895402E-2</v>
      </c>
      <c r="AC213" s="183">
        <v>1.5942437461412402E-2</v>
      </c>
      <c r="AD213" s="183">
        <v>0.99091357130520463</v>
      </c>
      <c r="AE213" s="183">
        <v>0.16772169711848881</v>
      </c>
      <c r="AF213" s="183">
        <v>3.1354216893132524E-2</v>
      </c>
      <c r="AI213" s="217">
        <v>1</v>
      </c>
      <c r="AJ213" s="133">
        <v>0</v>
      </c>
      <c r="AK213" s="133">
        <v>1</v>
      </c>
      <c r="AL213" s="188">
        <v>0.14862101</v>
      </c>
      <c r="AM213" s="188">
        <v>4.4471129999999998E-2</v>
      </c>
    </row>
    <row r="214" spans="1:39" x14ac:dyDescent="0.25">
      <c r="A214" s="183" t="s">
        <v>55</v>
      </c>
      <c r="B214" s="183" t="s">
        <v>54</v>
      </c>
      <c r="C214" s="183" t="s">
        <v>27</v>
      </c>
      <c r="D214" s="183">
        <v>1</v>
      </c>
      <c r="E214" s="183">
        <v>0</v>
      </c>
      <c r="F214" s="183">
        <v>1</v>
      </c>
      <c r="G214" s="188">
        <v>0.42240891000000003</v>
      </c>
      <c r="H214" s="188">
        <v>4.8960289999999997E-2</v>
      </c>
      <c r="W214" s="183">
        <v>2.7072261111004303E-2</v>
      </c>
      <c r="X214" s="183">
        <v>0.99326974021417935</v>
      </c>
      <c r="Y214" s="183">
        <v>0.42271430694594797</v>
      </c>
      <c r="Z214" s="183">
        <v>5.0595078365627634E-2</v>
      </c>
      <c r="AC214" s="183">
        <v>1.1877607920541323E-3</v>
      </c>
      <c r="AD214" s="183">
        <v>1.0039966489678811</v>
      </c>
      <c r="AE214" s="183">
        <v>0.48147111034433049</v>
      </c>
      <c r="AF214" s="183">
        <v>0.10105983856283134</v>
      </c>
      <c r="AI214" s="217">
        <v>1</v>
      </c>
      <c r="AJ214" s="133">
        <v>0</v>
      </c>
      <c r="AK214" s="133">
        <v>1</v>
      </c>
      <c r="AL214" s="188">
        <v>0.14862101</v>
      </c>
      <c r="AM214" s="188">
        <v>4.4471129999999998E-2</v>
      </c>
    </row>
    <row r="215" spans="1:39" x14ac:dyDescent="0.25">
      <c r="A215" s="183" t="s">
        <v>55</v>
      </c>
      <c r="B215" s="183" t="s">
        <v>54</v>
      </c>
      <c r="C215" s="183" t="s">
        <v>28</v>
      </c>
      <c r="D215" s="183">
        <v>1</v>
      </c>
      <c r="E215" s="183">
        <v>0</v>
      </c>
      <c r="F215" s="183">
        <v>1</v>
      </c>
      <c r="G215" s="188">
        <v>0.42240891000000003</v>
      </c>
      <c r="H215" s="188">
        <v>4.8960289999999997E-2</v>
      </c>
      <c r="W215" s="183">
        <v>2.7072261111004303E-2</v>
      </c>
      <c r="X215" s="183">
        <v>0.99326974021417935</v>
      </c>
      <c r="Y215" s="183">
        <v>0.42271430694594797</v>
      </c>
      <c r="Z215" s="183">
        <v>5.0595078365627634E-2</v>
      </c>
      <c r="AC215" s="183">
        <v>1.1877607920541323E-3</v>
      </c>
      <c r="AD215" s="183">
        <v>1.0039966489678811</v>
      </c>
      <c r="AE215" s="183">
        <v>0.48147111034433049</v>
      </c>
      <c r="AF215" s="183">
        <v>0.10105983856283134</v>
      </c>
      <c r="AI215" s="217">
        <v>1</v>
      </c>
      <c r="AJ215" s="133">
        <v>0</v>
      </c>
      <c r="AK215" s="133">
        <v>1</v>
      </c>
      <c r="AL215" s="188">
        <v>0.14862101</v>
      </c>
      <c r="AM215" s="188">
        <v>4.4471129999999998E-2</v>
      </c>
    </row>
    <row r="216" spans="1:39" x14ac:dyDescent="0.25">
      <c r="A216" s="183" t="s">
        <v>55</v>
      </c>
      <c r="B216" s="183" t="s">
        <v>54</v>
      </c>
      <c r="C216" s="183" t="s">
        <v>29</v>
      </c>
      <c r="D216" s="183">
        <v>1</v>
      </c>
      <c r="E216" s="183">
        <v>0</v>
      </c>
      <c r="F216" s="183">
        <v>1</v>
      </c>
      <c r="G216" s="188">
        <v>0.42240891000000003</v>
      </c>
      <c r="H216" s="188">
        <v>4.8960289999999997E-2</v>
      </c>
      <c r="W216" s="183">
        <v>2.7072261111004303E-2</v>
      </c>
      <c r="X216" s="183">
        <v>0.99326974021417935</v>
      </c>
      <c r="Y216" s="183">
        <v>0.42271430694594797</v>
      </c>
      <c r="Z216" s="183">
        <v>5.0595078365627634E-2</v>
      </c>
      <c r="AC216" s="183">
        <v>1.1877607920541323E-3</v>
      </c>
      <c r="AD216" s="183">
        <v>1.0039966489678811</v>
      </c>
      <c r="AE216" s="183">
        <v>0.48147111034433049</v>
      </c>
      <c r="AF216" s="183">
        <v>0.10105983856283134</v>
      </c>
      <c r="AI216" s="217">
        <v>1</v>
      </c>
      <c r="AJ216" s="133">
        <v>0</v>
      </c>
      <c r="AK216" s="133">
        <v>1</v>
      </c>
      <c r="AL216" s="188">
        <v>0.14862101</v>
      </c>
      <c r="AM216" s="188">
        <v>4.4471129999999998E-2</v>
      </c>
    </row>
    <row r="217" spans="1:39" x14ac:dyDescent="0.25">
      <c r="A217" s="183" t="s">
        <v>55</v>
      </c>
      <c r="B217" s="183" t="s">
        <v>54</v>
      </c>
      <c r="C217" s="183" t="s">
        <v>30</v>
      </c>
      <c r="D217" s="183">
        <v>1</v>
      </c>
      <c r="E217" s="183">
        <v>0</v>
      </c>
      <c r="F217" s="183">
        <v>1</v>
      </c>
      <c r="G217" s="188">
        <v>0.42240891000000003</v>
      </c>
      <c r="H217" s="188">
        <v>4.8960289999999997E-2</v>
      </c>
      <c r="W217" s="183">
        <v>2.7072261111004303E-2</v>
      </c>
      <c r="X217" s="183">
        <v>0.99326974021417935</v>
      </c>
      <c r="Y217" s="183">
        <v>0.42271430694594797</v>
      </c>
      <c r="Z217" s="183">
        <v>5.0595078365627634E-2</v>
      </c>
      <c r="AC217" s="183">
        <v>1.1877607920541323E-3</v>
      </c>
      <c r="AD217" s="183">
        <v>1.0039966489678811</v>
      </c>
      <c r="AE217" s="183">
        <v>0.48147111034433049</v>
      </c>
      <c r="AF217" s="183">
        <v>0.10105983856283134</v>
      </c>
      <c r="AI217" s="217">
        <v>1</v>
      </c>
      <c r="AJ217" s="133">
        <v>0</v>
      </c>
      <c r="AK217" s="133">
        <v>1</v>
      </c>
      <c r="AL217" s="188">
        <v>0.14862101</v>
      </c>
      <c r="AM217" s="188">
        <v>4.4471129999999998E-2</v>
      </c>
    </row>
    <row r="218" spans="1:39" x14ac:dyDescent="0.25">
      <c r="A218" s="183" t="s">
        <v>54</v>
      </c>
      <c r="B218" s="183" t="s">
        <v>50</v>
      </c>
      <c r="C218" s="183" t="s">
        <v>19</v>
      </c>
      <c r="D218" s="183">
        <v>1</v>
      </c>
      <c r="E218" s="183">
        <v>0</v>
      </c>
      <c r="F218" s="183">
        <v>1</v>
      </c>
      <c r="G218" s="188">
        <v>0.42240891000000003</v>
      </c>
      <c r="H218" s="188">
        <v>4.8960289999999997E-2</v>
      </c>
      <c r="W218" s="183">
        <v>2.7072261111004303E-2</v>
      </c>
      <c r="X218" s="183">
        <v>0.99326974021417935</v>
      </c>
      <c r="Y218" s="183">
        <v>0.42271430694594797</v>
      </c>
      <c r="Z218" s="183">
        <v>5.0595078365627634E-2</v>
      </c>
      <c r="AC218" s="183">
        <v>1.1877607920541323E-3</v>
      </c>
      <c r="AD218" s="183">
        <v>1.0039966489678811</v>
      </c>
      <c r="AE218" s="183">
        <v>0.48147111034433049</v>
      </c>
      <c r="AF218" s="183">
        <v>0.10105983856283134</v>
      </c>
      <c r="AI218" s="217">
        <v>1</v>
      </c>
      <c r="AJ218" s="133">
        <v>0</v>
      </c>
      <c r="AK218" s="133">
        <v>1</v>
      </c>
      <c r="AL218" s="188">
        <v>0.14862101</v>
      </c>
      <c r="AM218" s="188">
        <v>4.4471129999999998E-2</v>
      </c>
    </row>
    <row r="219" spans="1:39" x14ac:dyDescent="0.25">
      <c r="A219" s="183" t="s">
        <v>54</v>
      </c>
      <c r="B219" s="183" t="s">
        <v>50</v>
      </c>
      <c r="C219" s="183" t="s">
        <v>20</v>
      </c>
      <c r="D219" s="183">
        <v>1</v>
      </c>
      <c r="E219" s="183">
        <v>0</v>
      </c>
      <c r="F219" s="183">
        <v>1</v>
      </c>
      <c r="G219" s="188">
        <v>0.42240891000000003</v>
      </c>
      <c r="H219" s="188">
        <v>4.8960289999999997E-2</v>
      </c>
      <c r="W219" s="183">
        <v>2.7072261111004303E-2</v>
      </c>
      <c r="X219" s="183">
        <v>0.99326974021417935</v>
      </c>
      <c r="Y219" s="183">
        <v>0.42271430694594797</v>
      </c>
      <c r="Z219" s="183">
        <v>5.0595078365627634E-2</v>
      </c>
      <c r="AC219" s="183">
        <v>1.1877607920541323E-3</v>
      </c>
      <c r="AD219" s="183">
        <v>1.0039966489678811</v>
      </c>
      <c r="AE219" s="183">
        <v>0.48147111034433049</v>
      </c>
      <c r="AF219" s="183">
        <v>0.10105983856283134</v>
      </c>
      <c r="AI219" s="217">
        <v>1</v>
      </c>
      <c r="AJ219" s="133">
        <v>0</v>
      </c>
      <c r="AK219" s="133">
        <v>1</v>
      </c>
      <c r="AL219" s="188">
        <v>0.14862101</v>
      </c>
      <c r="AM219" s="188">
        <v>4.4471129999999998E-2</v>
      </c>
    </row>
    <row r="220" spans="1:39" x14ac:dyDescent="0.25">
      <c r="A220" s="183" t="s">
        <v>54</v>
      </c>
      <c r="B220" s="183" t="s">
        <v>50</v>
      </c>
      <c r="C220" s="183" t="s">
        <v>21</v>
      </c>
      <c r="D220" s="183">
        <v>1</v>
      </c>
      <c r="E220" s="183">
        <v>0</v>
      </c>
      <c r="F220" s="183">
        <v>1</v>
      </c>
      <c r="G220" s="188">
        <v>0.42240891000000003</v>
      </c>
      <c r="H220" s="188">
        <v>4.8960289999999997E-2</v>
      </c>
      <c r="W220" s="183">
        <v>2.7072261111004303E-2</v>
      </c>
      <c r="X220" s="183">
        <v>0.99326974021417935</v>
      </c>
      <c r="Y220" s="183">
        <v>0.42271430694594797</v>
      </c>
      <c r="Z220" s="183">
        <v>5.0595078365627634E-2</v>
      </c>
      <c r="AC220" s="183">
        <v>1.1877607920541323E-3</v>
      </c>
      <c r="AD220" s="183">
        <v>1.0039966489678811</v>
      </c>
      <c r="AE220" s="183">
        <v>0.48147111034433049</v>
      </c>
      <c r="AF220" s="183">
        <v>0.10105983856283134</v>
      </c>
      <c r="AI220" s="217">
        <v>1</v>
      </c>
      <c r="AJ220" s="133">
        <v>0</v>
      </c>
      <c r="AK220" s="133">
        <v>1</v>
      </c>
      <c r="AL220" s="188">
        <v>0.14862101</v>
      </c>
      <c r="AM220" s="188">
        <v>4.4471129999999998E-2</v>
      </c>
    </row>
    <row r="221" spans="1:39" x14ac:dyDescent="0.25">
      <c r="A221" s="183" t="s">
        <v>54</v>
      </c>
      <c r="B221" s="183" t="s">
        <v>50</v>
      </c>
      <c r="C221" s="183" t="s">
        <v>22</v>
      </c>
      <c r="D221" s="183">
        <v>1</v>
      </c>
      <c r="E221" s="183">
        <v>0</v>
      </c>
      <c r="F221" s="183">
        <v>1</v>
      </c>
      <c r="G221" s="188">
        <v>0.14862101</v>
      </c>
      <c r="H221" s="188">
        <v>4.4471129999999998E-2</v>
      </c>
      <c r="W221" s="183">
        <v>2.9313504447006252E-2</v>
      </c>
      <c r="X221" s="183">
        <v>0.98886830769118483</v>
      </c>
      <c r="Y221" s="183">
        <v>0.24676177603351304</v>
      </c>
      <c r="Z221" s="183">
        <v>2.4946823585895402E-2</v>
      </c>
      <c r="AC221" s="183">
        <v>1.5942437461412402E-2</v>
      </c>
      <c r="AD221" s="183">
        <v>0.99091357130520463</v>
      </c>
      <c r="AE221" s="183">
        <v>0.16772169711848881</v>
      </c>
      <c r="AF221" s="183">
        <v>3.1354216893132524E-2</v>
      </c>
      <c r="AI221" s="217">
        <v>1</v>
      </c>
      <c r="AJ221" s="133">
        <v>0</v>
      </c>
      <c r="AK221" s="133">
        <v>1</v>
      </c>
      <c r="AL221" s="188">
        <v>0.14862101</v>
      </c>
      <c r="AM221" s="188">
        <v>4.4471129999999998E-2</v>
      </c>
    </row>
    <row r="222" spans="1:39" x14ac:dyDescent="0.25">
      <c r="A222" s="183" t="s">
        <v>54</v>
      </c>
      <c r="B222" s="183" t="s">
        <v>50</v>
      </c>
      <c r="C222" s="183" t="s">
        <v>23</v>
      </c>
      <c r="D222" s="183">
        <v>1</v>
      </c>
      <c r="E222" s="183">
        <v>0</v>
      </c>
      <c r="F222" s="183">
        <v>1</v>
      </c>
      <c r="G222" s="188">
        <v>0.14862101</v>
      </c>
      <c r="H222" s="188">
        <v>4.4471129999999998E-2</v>
      </c>
      <c r="W222" s="183">
        <v>2.9313504447006252E-2</v>
      </c>
      <c r="X222" s="183">
        <v>0.98886830769118483</v>
      </c>
      <c r="Y222" s="183">
        <v>0.24676177603351304</v>
      </c>
      <c r="Z222" s="183">
        <v>2.4946823585895402E-2</v>
      </c>
      <c r="AC222" s="183">
        <v>1.5942437461412402E-2</v>
      </c>
      <c r="AD222" s="183">
        <v>0.99091357130520463</v>
      </c>
      <c r="AE222" s="183">
        <v>0.16772169711848881</v>
      </c>
      <c r="AF222" s="183">
        <v>3.1354216893132524E-2</v>
      </c>
      <c r="AI222" s="217">
        <v>1</v>
      </c>
      <c r="AJ222" s="133">
        <v>0</v>
      </c>
      <c r="AK222" s="133">
        <v>1</v>
      </c>
      <c r="AL222" s="188">
        <v>0.14862101</v>
      </c>
      <c r="AM222" s="188">
        <v>4.4471129999999998E-2</v>
      </c>
    </row>
    <row r="223" spans="1:39" x14ac:dyDescent="0.25">
      <c r="A223" s="183" t="s">
        <v>54</v>
      </c>
      <c r="B223" s="183" t="s">
        <v>50</v>
      </c>
      <c r="C223" s="183" t="s">
        <v>24</v>
      </c>
      <c r="D223" s="183">
        <v>1</v>
      </c>
      <c r="E223" s="183">
        <v>0</v>
      </c>
      <c r="F223" s="183">
        <v>1</v>
      </c>
      <c r="G223" s="188">
        <v>0.14862101</v>
      </c>
      <c r="H223" s="188">
        <v>4.4471129999999998E-2</v>
      </c>
      <c r="W223" s="183">
        <v>2.9313504447006252E-2</v>
      </c>
      <c r="X223" s="183">
        <v>0.98886830769118483</v>
      </c>
      <c r="Y223" s="183">
        <v>0.24676177603351304</v>
      </c>
      <c r="Z223" s="183">
        <v>2.4946823585895402E-2</v>
      </c>
      <c r="AC223" s="183">
        <v>1.5942437461412402E-2</v>
      </c>
      <c r="AD223" s="183">
        <v>0.99091357130520463</v>
      </c>
      <c r="AE223" s="183">
        <v>0.16772169711848881</v>
      </c>
      <c r="AF223" s="183">
        <v>3.1354216893132524E-2</v>
      </c>
      <c r="AI223" s="217">
        <v>1</v>
      </c>
      <c r="AJ223" s="133">
        <v>0</v>
      </c>
      <c r="AK223" s="133">
        <v>1</v>
      </c>
      <c r="AL223" s="188">
        <v>0.14862101</v>
      </c>
      <c r="AM223" s="188">
        <v>4.4471129999999998E-2</v>
      </c>
    </row>
    <row r="224" spans="1:39" x14ac:dyDescent="0.25">
      <c r="A224" s="183" t="s">
        <v>54</v>
      </c>
      <c r="B224" s="183" t="s">
        <v>50</v>
      </c>
      <c r="C224" s="183" t="s">
        <v>25</v>
      </c>
      <c r="D224" s="183">
        <v>1</v>
      </c>
      <c r="E224" s="183">
        <v>0</v>
      </c>
      <c r="F224" s="183">
        <v>1</v>
      </c>
      <c r="G224" s="188">
        <v>0.14862101</v>
      </c>
      <c r="H224" s="188">
        <v>4.4471129999999998E-2</v>
      </c>
      <c r="W224" s="183">
        <v>2.9313504447006252E-2</v>
      </c>
      <c r="X224" s="183">
        <v>0.98886830769118483</v>
      </c>
      <c r="Y224" s="183">
        <v>0.24676177603351304</v>
      </c>
      <c r="Z224" s="183">
        <v>2.4946823585895402E-2</v>
      </c>
      <c r="AC224" s="183">
        <v>1.5942437461412402E-2</v>
      </c>
      <c r="AD224" s="183">
        <v>0.99091357130520463</v>
      </c>
      <c r="AE224" s="183">
        <v>0.16772169711848881</v>
      </c>
      <c r="AF224" s="183">
        <v>3.1354216893132524E-2</v>
      </c>
      <c r="AI224" s="217">
        <v>1</v>
      </c>
      <c r="AJ224" s="133">
        <v>0</v>
      </c>
      <c r="AK224" s="133">
        <v>1</v>
      </c>
      <c r="AL224" s="188">
        <v>0.14862101</v>
      </c>
      <c r="AM224" s="188">
        <v>4.4471129999999998E-2</v>
      </c>
    </row>
    <row r="225" spans="1:39" x14ac:dyDescent="0.25">
      <c r="A225" s="183" t="s">
        <v>54</v>
      </c>
      <c r="B225" s="183" t="s">
        <v>50</v>
      </c>
      <c r="C225" s="183" t="s">
        <v>26</v>
      </c>
      <c r="D225" s="183">
        <v>1</v>
      </c>
      <c r="E225" s="183">
        <v>0</v>
      </c>
      <c r="F225" s="183">
        <v>1</v>
      </c>
      <c r="G225" s="188">
        <v>0.14862101</v>
      </c>
      <c r="H225" s="188">
        <v>4.4471129999999998E-2</v>
      </c>
      <c r="W225" s="183">
        <v>2.9313504447006252E-2</v>
      </c>
      <c r="X225" s="183">
        <v>0.98886830769118483</v>
      </c>
      <c r="Y225" s="183">
        <v>0.24676177603351304</v>
      </c>
      <c r="Z225" s="183">
        <v>2.4946823585895402E-2</v>
      </c>
      <c r="AC225" s="183">
        <v>1.5942437461412402E-2</v>
      </c>
      <c r="AD225" s="183">
        <v>0.99091357130520463</v>
      </c>
      <c r="AE225" s="183">
        <v>0.16772169711848881</v>
      </c>
      <c r="AF225" s="183">
        <v>3.1354216893132524E-2</v>
      </c>
      <c r="AI225" s="217">
        <v>1</v>
      </c>
      <c r="AJ225" s="133">
        <v>0</v>
      </c>
      <c r="AK225" s="133">
        <v>1</v>
      </c>
      <c r="AL225" s="188">
        <v>0.14862101</v>
      </c>
      <c r="AM225" s="188">
        <v>4.4471129999999998E-2</v>
      </c>
    </row>
    <row r="226" spans="1:39" x14ac:dyDescent="0.25">
      <c r="A226" s="183" t="s">
        <v>54</v>
      </c>
      <c r="B226" s="183" t="s">
        <v>50</v>
      </c>
      <c r="C226" s="183" t="s">
        <v>27</v>
      </c>
      <c r="D226" s="183">
        <v>1</v>
      </c>
      <c r="E226" s="183">
        <v>0</v>
      </c>
      <c r="F226" s="183">
        <v>1</v>
      </c>
      <c r="G226" s="188">
        <v>0.42240891000000003</v>
      </c>
      <c r="H226" s="188">
        <v>4.8960289999999997E-2</v>
      </c>
      <c r="W226" s="183">
        <v>2.7072261111004303E-2</v>
      </c>
      <c r="X226" s="183">
        <v>0.99326974021417935</v>
      </c>
      <c r="Y226" s="183">
        <v>0.42271430694594797</v>
      </c>
      <c r="Z226" s="183">
        <v>5.0595078365627634E-2</v>
      </c>
      <c r="AC226" s="183">
        <v>1.1877607920541323E-3</v>
      </c>
      <c r="AD226" s="183">
        <v>1.0039966489678811</v>
      </c>
      <c r="AE226" s="183">
        <v>0.48147111034433049</v>
      </c>
      <c r="AF226" s="183">
        <v>0.10105983856283134</v>
      </c>
      <c r="AI226" s="217">
        <v>1</v>
      </c>
      <c r="AJ226" s="133">
        <v>0</v>
      </c>
      <c r="AK226" s="133">
        <v>1</v>
      </c>
      <c r="AL226" s="188">
        <v>0.14862101</v>
      </c>
      <c r="AM226" s="188">
        <v>4.4471129999999998E-2</v>
      </c>
    </row>
    <row r="227" spans="1:39" x14ac:dyDescent="0.25">
      <c r="A227" s="183" t="s">
        <v>54</v>
      </c>
      <c r="B227" s="183" t="s">
        <v>50</v>
      </c>
      <c r="C227" s="183" t="s">
        <v>28</v>
      </c>
      <c r="D227" s="183">
        <v>1</v>
      </c>
      <c r="E227" s="183">
        <v>0</v>
      </c>
      <c r="F227" s="183">
        <v>1</v>
      </c>
      <c r="G227" s="188">
        <v>0.42240891000000003</v>
      </c>
      <c r="H227" s="188">
        <v>4.8960289999999997E-2</v>
      </c>
      <c r="W227" s="183">
        <v>2.7072261111004303E-2</v>
      </c>
      <c r="X227" s="183">
        <v>0.99326974021417935</v>
      </c>
      <c r="Y227" s="183">
        <v>0.42271430694594797</v>
      </c>
      <c r="Z227" s="183">
        <v>5.0595078365627634E-2</v>
      </c>
      <c r="AC227" s="183">
        <v>1.1877607920541323E-3</v>
      </c>
      <c r="AD227" s="183">
        <v>1.0039966489678811</v>
      </c>
      <c r="AE227" s="183">
        <v>0.48147111034433049</v>
      </c>
      <c r="AF227" s="183">
        <v>0.10105983856283134</v>
      </c>
      <c r="AI227" s="217">
        <v>1</v>
      </c>
      <c r="AJ227" s="133">
        <v>0</v>
      </c>
      <c r="AK227" s="133">
        <v>1</v>
      </c>
      <c r="AL227" s="188">
        <v>0.14862101</v>
      </c>
      <c r="AM227" s="188">
        <v>4.4471129999999998E-2</v>
      </c>
    </row>
    <row r="228" spans="1:39" x14ac:dyDescent="0.25">
      <c r="A228" s="183" t="s">
        <v>54</v>
      </c>
      <c r="B228" s="183" t="s">
        <v>50</v>
      </c>
      <c r="C228" s="183" t="s">
        <v>29</v>
      </c>
      <c r="D228" s="183">
        <v>1</v>
      </c>
      <c r="E228" s="183">
        <v>0</v>
      </c>
      <c r="F228" s="183">
        <v>1</v>
      </c>
      <c r="G228" s="188">
        <v>0.42240891000000003</v>
      </c>
      <c r="H228" s="188">
        <v>4.8960289999999997E-2</v>
      </c>
      <c r="W228" s="183">
        <v>2.7072261111004303E-2</v>
      </c>
      <c r="X228" s="183">
        <v>0.99326974021417935</v>
      </c>
      <c r="Y228" s="183">
        <v>0.42271430694594797</v>
      </c>
      <c r="Z228" s="183">
        <v>5.0595078365627634E-2</v>
      </c>
      <c r="AC228" s="183">
        <v>1.1877607920541323E-3</v>
      </c>
      <c r="AD228" s="183">
        <v>1.0039966489678811</v>
      </c>
      <c r="AE228" s="183">
        <v>0.48147111034433049</v>
      </c>
      <c r="AF228" s="183">
        <v>0.10105983856283134</v>
      </c>
      <c r="AI228" s="217">
        <v>1</v>
      </c>
      <c r="AJ228" s="133">
        <v>0</v>
      </c>
      <c r="AK228" s="133">
        <v>1</v>
      </c>
      <c r="AL228" s="188">
        <v>0.14862101</v>
      </c>
      <c r="AM228" s="188">
        <v>4.4471129999999998E-2</v>
      </c>
    </row>
    <row r="229" spans="1:39" x14ac:dyDescent="0.25">
      <c r="A229" s="183" t="s">
        <v>54</v>
      </c>
      <c r="B229" s="183" t="s">
        <v>50</v>
      </c>
      <c r="C229" s="183" t="s">
        <v>30</v>
      </c>
      <c r="D229" s="183">
        <v>1</v>
      </c>
      <c r="E229" s="183">
        <v>0</v>
      </c>
      <c r="F229" s="183">
        <v>1</v>
      </c>
      <c r="G229" s="188">
        <v>0.42240891000000003</v>
      </c>
      <c r="H229" s="188">
        <v>4.8960289999999997E-2</v>
      </c>
      <c r="W229" s="183">
        <v>2.7072261111004303E-2</v>
      </c>
      <c r="X229" s="183">
        <v>0.99326974021417935</v>
      </c>
      <c r="Y229" s="183">
        <v>0.42271430694594797</v>
      </c>
      <c r="Z229" s="183">
        <v>5.0595078365627634E-2</v>
      </c>
      <c r="AC229" s="183">
        <v>1.1877607920541323E-3</v>
      </c>
      <c r="AD229" s="183">
        <v>1.0039966489678811</v>
      </c>
      <c r="AE229" s="183">
        <v>0.48147111034433049</v>
      </c>
      <c r="AF229" s="183">
        <v>0.10105983856283134</v>
      </c>
      <c r="AI229" s="217">
        <v>1</v>
      </c>
      <c r="AJ229" s="133">
        <v>0</v>
      </c>
      <c r="AK229" s="133">
        <v>1</v>
      </c>
      <c r="AL229" s="188">
        <v>0.14862101</v>
      </c>
      <c r="AM229" s="188">
        <v>4.4471129999999998E-2</v>
      </c>
    </row>
    <row r="230" spans="1:39" x14ac:dyDescent="0.25">
      <c r="A230" s="183" t="s">
        <v>56</v>
      </c>
      <c r="B230" s="183" t="s">
        <v>10</v>
      </c>
      <c r="C230" s="183" t="s">
        <v>19</v>
      </c>
      <c r="D230" s="183">
        <v>1</v>
      </c>
      <c r="E230" s="183">
        <v>0</v>
      </c>
      <c r="F230" s="183">
        <v>1</v>
      </c>
      <c r="G230" s="188">
        <v>0.42240891000000003</v>
      </c>
      <c r="H230" s="188">
        <v>4.8960289999999997E-2</v>
      </c>
      <c r="AI230" s="217">
        <v>1</v>
      </c>
      <c r="AJ230" s="133">
        <v>0</v>
      </c>
      <c r="AK230" s="133">
        <v>1</v>
      </c>
      <c r="AL230" s="188">
        <v>0.14862101</v>
      </c>
      <c r="AM230" s="188">
        <v>4.4471129999999998E-2</v>
      </c>
    </row>
    <row r="231" spans="1:39" x14ac:dyDescent="0.25">
      <c r="A231" s="183" t="s">
        <v>56</v>
      </c>
      <c r="B231" s="183" t="s">
        <v>10</v>
      </c>
      <c r="C231" s="183" t="s">
        <v>20</v>
      </c>
      <c r="D231" s="183">
        <v>1</v>
      </c>
      <c r="E231" s="183">
        <v>0</v>
      </c>
      <c r="F231" s="183">
        <v>1</v>
      </c>
      <c r="G231" s="188">
        <v>0.42240891000000003</v>
      </c>
      <c r="H231" s="188">
        <v>4.8960289999999997E-2</v>
      </c>
      <c r="AI231" s="217">
        <v>1</v>
      </c>
      <c r="AJ231" s="133">
        <v>0</v>
      </c>
      <c r="AK231" s="133">
        <v>1</v>
      </c>
      <c r="AL231" s="188">
        <v>0.14862101</v>
      </c>
      <c r="AM231" s="188">
        <v>4.4471129999999998E-2</v>
      </c>
    </row>
    <row r="232" spans="1:39" x14ac:dyDescent="0.25">
      <c r="A232" s="183" t="s">
        <v>56</v>
      </c>
      <c r="B232" s="183" t="s">
        <v>10</v>
      </c>
      <c r="C232" s="183" t="s">
        <v>21</v>
      </c>
      <c r="D232" s="183">
        <v>1</v>
      </c>
      <c r="E232" s="183">
        <v>0</v>
      </c>
      <c r="F232" s="183">
        <v>1</v>
      </c>
      <c r="G232" s="188">
        <v>0.42240891000000003</v>
      </c>
      <c r="H232" s="188">
        <v>4.8960289999999997E-2</v>
      </c>
      <c r="AI232" s="217">
        <v>1</v>
      </c>
      <c r="AJ232" s="133">
        <v>0</v>
      </c>
      <c r="AK232" s="133">
        <v>1</v>
      </c>
      <c r="AL232" s="188">
        <v>0.14862101</v>
      </c>
      <c r="AM232" s="188">
        <v>4.4471129999999998E-2</v>
      </c>
    </row>
    <row r="233" spans="1:39" x14ac:dyDescent="0.25">
      <c r="A233" s="183" t="s">
        <v>56</v>
      </c>
      <c r="B233" s="183" t="s">
        <v>10</v>
      </c>
      <c r="C233" s="183" t="s">
        <v>22</v>
      </c>
      <c r="D233" s="183">
        <v>1</v>
      </c>
      <c r="E233" s="183">
        <v>0</v>
      </c>
      <c r="F233" s="183">
        <v>1</v>
      </c>
      <c r="G233" s="188">
        <v>0.14862101</v>
      </c>
      <c r="H233" s="188">
        <v>4.4471129999999998E-2</v>
      </c>
      <c r="AI233" s="217">
        <v>1</v>
      </c>
      <c r="AJ233" s="133">
        <v>0</v>
      </c>
      <c r="AK233" s="133">
        <v>1</v>
      </c>
      <c r="AL233" s="188">
        <v>0.14862101</v>
      </c>
      <c r="AM233" s="188">
        <v>4.4471129999999998E-2</v>
      </c>
    </row>
    <row r="234" spans="1:39" x14ac:dyDescent="0.25">
      <c r="A234" s="183" t="s">
        <v>56</v>
      </c>
      <c r="B234" s="183" t="s">
        <v>10</v>
      </c>
      <c r="C234" s="183" t="s">
        <v>23</v>
      </c>
      <c r="D234" s="183">
        <v>1</v>
      </c>
      <c r="E234" s="183">
        <v>0</v>
      </c>
      <c r="F234" s="183">
        <v>1</v>
      </c>
      <c r="G234" s="188">
        <v>0.14862101</v>
      </c>
      <c r="H234" s="188">
        <v>4.4471129999999998E-2</v>
      </c>
      <c r="AI234" s="217">
        <v>1</v>
      </c>
      <c r="AJ234" s="133">
        <v>0</v>
      </c>
      <c r="AK234" s="133">
        <v>1</v>
      </c>
      <c r="AL234" s="188">
        <v>0.14862101</v>
      </c>
      <c r="AM234" s="188">
        <v>4.4471129999999998E-2</v>
      </c>
    </row>
    <row r="235" spans="1:39" x14ac:dyDescent="0.25">
      <c r="A235" s="183" t="s">
        <v>56</v>
      </c>
      <c r="B235" s="183" t="s">
        <v>10</v>
      </c>
      <c r="C235" s="183" t="s">
        <v>24</v>
      </c>
      <c r="D235" s="183">
        <v>1</v>
      </c>
      <c r="E235" s="183">
        <v>0</v>
      </c>
      <c r="F235" s="183">
        <v>1</v>
      </c>
      <c r="G235" s="188">
        <v>0.14862101</v>
      </c>
      <c r="H235" s="188">
        <v>4.4471129999999998E-2</v>
      </c>
      <c r="AI235" s="217">
        <v>1</v>
      </c>
      <c r="AJ235" s="133">
        <v>0</v>
      </c>
      <c r="AK235" s="133">
        <v>1</v>
      </c>
      <c r="AL235" s="188">
        <v>0.14862101</v>
      </c>
      <c r="AM235" s="188">
        <v>4.4471129999999998E-2</v>
      </c>
    </row>
    <row r="236" spans="1:39" x14ac:dyDescent="0.25">
      <c r="A236" s="183" t="s">
        <v>56</v>
      </c>
      <c r="B236" s="183" t="s">
        <v>10</v>
      </c>
      <c r="C236" s="183" t="s">
        <v>25</v>
      </c>
      <c r="D236" s="183">
        <v>1</v>
      </c>
      <c r="E236" s="183">
        <v>0</v>
      </c>
      <c r="F236" s="183">
        <v>1</v>
      </c>
      <c r="G236" s="188">
        <v>0.14862101</v>
      </c>
      <c r="H236" s="188">
        <v>4.4471129999999998E-2</v>
      </c>
      <c r="AI236" s="217">
        <v>1</v>
      </c>
      <c r="AJ236" s="133">
        <v>0</v>
      </c>
      <c r="AK236" s="133">
        <v>1</v>
      </c>
      <c r="AL236" s="188">
        <v>0.14862101</v>
      </c>
      <c r="AM236" s="188">
        <v>4.4471129999999998E-2</v>
      </c>
    </row>
    <row r="237" spans="1:39" x14ac:dyDescent="0.25">
      <c r="A237" s="183" t="s">
        <v>56</v>
      </c>
      <c r="B237" s="183" t="s">
        <v>10</v>
      </c>
      <c r="C237" s="183" t="s">
        <v>26</v>
      </c>
      <c r="D237" s="183">
        <v>1</v>
      </c>
      <c r="E237" s="183">
        <v>0</v>
      </c>
      <c r="F237" s="183">
        <v>1</v>
      </c>
      <c r="G237" s="188">
        <v>0.14862101</v>
      </c>
      <c r="H237" s="188">
        <v>4.4471129999999998E-2</v>
      </c>
      <c r="AI237" s="217">
        <v>1</v>
      </c>
      <c r="AJ237" s="133">
        <v>0</v>
      </c>
      <c r="AK237" s="133">
        <v>1</v>
      </c>
      <c r="AL237" s="188">
        <v>0.14862101</v>
      </c>
      <c r="AM237" s="188">
        <v>4.4471129999999998E-2</v>
      </c>
    </row>
    <row r="238" spans="1:39" x14ac:dyDescent="0.25">
      <c r="A238" s="183" t="s">
        <v>56</v>
      </c>
      <c r="B238" s="183" t="s">
        <v>10</v>
      </c>
      <c r="C238" s="183" t="s">
        <v>27</v>
      </c>
      <c r="D238" s="183">
        <v>1</v>
      </c>
      <c r="E238" s="183">
        <v>0</v>
      </c>
      <c r="F238" s="183">
        <v>1</v>
      </c>
      <c r="G238" s="188">
        <v>0.42240891000000003</v>
      </c>
      <c r="H238" s="188">
        <v>4.8960289999999997E-2</v>
      </c>
      <c r="AI238" s="217">
        <v>1</v>
      </c>
      <c r="AJ238" s="133">
        <v>0</v>
      </c>
      <c r="AK238" s="133">
        <v>1</v>
      </c>
      <c r="AL238" s="188">
        <v>0.14862101</v>
      </c>
      <c r="AM238" s="188">
        <v>4.4471129999999998E-2</v>
      </c>
    </row>
    <row r="239" spans="1:39" x14ac:dyDescent="0.25">
      <c r="A239" s="183" t="s">
        <v>56</v>
      </c>
      <c r="B239" s="183" t="s">
        <v>10</v>
      </c>
      <c r="C239" s="183" t="s">
        <v>28</v>
      </c>
      <c r="D239" s="183">
        <v>1</v>
      </c>
      <c r="E239" s="183">
        <v>0</v>
      </c>
      <c r="F239" s="183">
        <v>1</v>
      </c>
      <c r="G239" s="188">
        <v>0.42240891000000003</v>
      </c>
      <c r="H239" s="188">
        <v>4.8960289999999997E-2</v>
      </c>
      <c r="AI239" s="217">
        <v>1</v>
      </c>
      <c r="AJ239" s="133">
        <v>0</v>
      </c>
      <c r="AK239" s="133">
        <v>1</v>
      </c>
      <c r="AL239" s="188">
        <v>0.14862101</v>
      </c>
      <c r="AM239" s="188">
        <v>4.4471129999999998E-2</v>
      </c>
    </row>
    <row r="240" spans="1:39" x14ac:dyDescent="0.25">
      <c r="A240" s="183" t="s">
        <v>56</v>
      </c>
      <c r="B240" s="183" t="s">
        <v>10</v>
      </c>
      <c r="C240" s="183" t="s">
        <v>29</v>
      </c>
      <c r="D240" s="183">
        <v>1</v>
      </c>
      <c r="E240" s="183">
        <v>0</v>
      </c>
      <c r="F240" s="183">
        <v>1</v>
      </c>
      <c r="G240" s="188">
        <v>0.42240891000000003</v>
      </c>
      <c r="H240" s="188">
        <v>4.8960289999999997E-2</v>
      </c>
      <c r="AI240" s="217">
        <v>1</v>
      </c>
      <c r="AJ240" s="133">
        <v>0</v>
      </c>
      <c r="AK240" s="133">
        <v>1</v>
      </c>
      <c r="AL240" s="188">
        <v>0.14862101</v>
      </c>
      <c r="AM240" s="188">
        <v>4.4471129999999998E-2</v>
      </c>
    </row>
    <row r="241" spans="1:39" x14ac:dyDescent="0.25">
      <c r="A241" s="183" t="s">
        <v>56</v>
      </c>
      <c r="B241" s="183" t="s">
        <v>10</v>
      </c>
      <c r="C241" s="183" t="s">
        <v>30</v>
      </c>
      <c r="D241" s="183">
        <v>1</v>
      </c>
      <c r="E241" s="183">
        <v>0</v>
      </c>
      <c r="F241" s="183">
        <v>1</v>
      </c>
      <c r="G241" s="188">
        <v>0.42240891000000003</v>
      </c>
      <c r="H241" s="188">
        <v>4.8960289999999997E-2</v>
      </c>
      <c r="AI241" s="217">
        <v>1</v>
      </c>
      <c r="AJ241" s="133">
        <v>0</v>
      </c>
      <c r="AK241" s="133">
        <v>1</v>
      </c>
      <c r="AL241" s="188">
        <v>0.14862101</v>
      </c>
      <c r="AM241" s="188">
        <v>4.4471129999999998E-2</v>
      </c>
    </row>
    <row r="242" spans="1:39" x14ac:dyDescent="0.25">
      <c r="A242" s="183" t="s">
        <v>57</v>
      </c>
      <c r="B242" s="183" t="s">
        <v>458</v>
      </c>
      <c r="C242" s="183" t="s">
        <v>19</v>
      </c>
      <c r="D242" s="183">
        <v>1</v>
      </c>
      <c r="E242" s="183">
        <v>0</v>
      </c>
      <c r="F242" s="183">
        <v>1</v>
      </c>
      <c r="G242" s="188">
        <v>0.42240891000000003</v>
      </c>
      <c r="H242" s="188">
        <v>4.8960289999999997E-2</v>
      </c>
      <c r="AI242" s="217">
        <v>1</v>
      </c>
      <c r="AJ242" s="133">
        <v>0</v>
      </c>
      <c r="AK242" s="133">
        <v>1</v>
      </c>
      <c r="AL242" s="188">
        <v>0.14862101</v>
      </c>
      <c r="AM242" s="188">
        <v>4.4471129999999998E-2</v>
      </c>
    </row>
    <row r="243" spans="1:39" x14ac:dyDescent="0.25">
      <c r="A243" s="183" t="s">
        <v>57</v>
      </c>
      <c r="B243" s="183" t="s">
        <v>458</v>
      </c>
      <c r="C243" s="183" t="s">
        <v>20</v>
      </c>
      <c r="D243" s="183">
        <v>1</v>
      </c>
      <c r="E243" s="183">
        <v>0</v>
      </c>
      <c r="F243" s="183">
        <v>1</v>
      </c>
      <c r="G243" s="188">
        <v>0.42240891000000003</v>
      </c>
      <c r="H243" s="188">
        <v>4.8960289999999997E-2</v>
      </c>
      <c r="AI243" s="217">
        <v>1</v>
      </c>
      <c r="AJ243" s="133">
        <v>0</v>
      </c>
      <c r="AK243" s="133">
        <v>1</v>
      </c>
      <c r="AL243" s="188">
        <v>0.14862101</v>
      </c>
      <c r="AM243" s="188">
        <v>4.4471129999999998E-2</v>
      </c>
    </row>
    <row r="244" spans="1:39" x14ac:dyDescent="0.25">
      <c r="A244" s="183" t="s">
        <v>57</v>
      </c>
      <c r="B244" s="183" t="s">
        <v>458</v>
      </c>
      <c r="C244" s="183" t="s">
        <v>21</v>
      </c>
      <c r="D244" s="183">
        <v>1</v>
      </c>
      <c r="E244" s="183">
        <v>0</v>
      </c>
      <c r="F244" s="183">
        <v>1</v>
      </c>
      <c r="G244" s="188">
        <v>0.42240891000000003</v>
      </c>
      <c r="H244" s="188">
        <v>4.8960289999999997E-2</v>
      </c>
      <c r="AI244" s="217">
        <v>1</v>
      </c>
      <c r="AJ244" s="133">
        <v>0</v>
      </c>
      <c r="AK244" s="133">
        <v>1</v>
      </c>
      <c r="AL244" s="188">
        <v>0.14862101</v>
      </c>
      <c r="AM244" s="188">
        <v>4.4471129999999998E-2</v>
      </c>
    </row>
    <row r="245" spans="1:39" x14ac:dyDescent="0.25">
      <c r="A245" s="183" t="s">
        <v>57</v>
      </c>
      <c r="B245" s="183" t="s">
        <v>458</v>
      </c>
      <c r="C245" s="183" t="s">
        <v>22</v>
      </c>
      <c r="D245" s="183">
        <v>1</v>
      </c>
      <c r="E245" s="183">
        <v>0</v>
      </c>
      <c r="F245" s="183">
        <v>1</v>
      </c>
      <c r="G245" s="188">
        <v>0.14862101</v>
      </c>
      <c r="H245" s="188">
        <v>4.4471129999999998E-2</v>
      </c>
      <c r="AI245" s="217">
        <v>1</v>
      </c>
      <c r="AJ245" s="133">
        <v>0</v>
      </c>
      <c r="AK245" s="133">
        <v>1</v>
      </c>
      <c r="AL245" s="188">
        <v>0.14862101</v>
      </c>
      <c r="AM245" s="188">
        <v>4.4471129999999998E-2</v>
      </c>
    </row>
    <row r="246" spans="1:39" x14ac:dyDescent="0.25">
      <c r="A246" s="183" t="s">
        <v>57</v>
      </c>
      <c r="B246" s="183" t="s">
        <v>458</v>
      </c>
      <c r="C246" s="183" t="s">
        <v>23</v>
      </c>
      <c r="D246" s="183">
        <v>1</v>
      </c>
      <c r="E246" s="183">
        <v>0</v>
      </c>
      <c r="F246" s="183">
        <v>1</v>
      </c>
      <c r="G246" s="188">
        <v>0.14862101</v>
      </c>
      <c r="H246" s="188">
        <v>4.4471129999999998E-2</v>
      </c>
      <c r="AI246" s="217">
        <v>1</v>
      </c>
      <c r="AJ246" s="133">
        <v>0</v>
      </c>
      <c r="AK246" s="133">
        <v>1</v>
      </c>
      <c r="AL246" s="188">
        <v>0.14862101</v>
      </c>
      <c r="AM246" s="188">
        <v>4.4471129999999998E-2</v>
      </c>
    </row>
    <row r="247" spans="1:39" x14ac:dyDescent="0.25">
      <c r="A247" s="183" t="s">
        <v>57</v>
      </c>
      <c r="B247" s="183" t="s">
        <v>458</v>
      </c>
      <c r="C247" s="183" t="s">
        <v>24</v>
      </c>
      <c r="D247" s="183">
        <v>1</v>
      </c>
      <c r="E247" s="183">
        <v>0</v>
      </c>
      <c r="F247" s="183">
        <v>1</v>
      </c>
      <c r="G247" s="188">
        <v>0.14862101</v>
      </c>
      <c r="H247" s="188">
        <v>4.4471129999999998E-2</v>
      </c>
      <c r="AI247" s="217">
        <v>1</v>
      </c>
      <c r="AJ247" s="133">
        <v>0</v>
      </c>
      <c r="AK247" s="133">
        <v>1</v>
      </c>
      <c r="AL247" s="188">
        <v>0.14862101</v>
      </c>
      <c r="AM247" s="188">
        <v>4.4471129999999998E-2</v>
      </c>
    </row>
    <row r="248" spans="1:39" x14ac:dyDescent="0.25">
      <c r="A248" s="183" t="s">
        <v>57</v>
      </c>
      <c r="B248" s="183" t="s">
        <v>458</v>
      </c>
      <c r="C248" s="183" t="s">
        <v>25</v>
      </c>
      <c r="D248" s="183">
        <v>1</v>
      </c>
      <c r="E248" s="183">
        <v>0</v>
      </c>
      <c r="F248" s="183">
        <v>1</v>
      </c>
      <c r="G248" s="188">
        <v>0.14862101</v>
      </c>
      <c r="H248" s="188">
        <v>4.4471129999999998E-2</v>
      </c>
      <c r="AI248" s="217">
        <v>1</v>
      </c>
      <c r="AJ248" s="133">
        <v>0</v>
      </c>
      <c r="AK248" s="133">
        <v>1</v>
      </c>
      <c r="AL248" s="188">
        <v>0.14862101</v>
      </c>
      <c r="AM248" s="188">
        <v>4.4471129999999998E-2</v>
      </c>
    </row>
    <row r="249" spans="1:39" x14ac:dyDescent="0.25">
      <c r="A249" s="183" t="s">
        <v>57</v>
      </c>
      <c r="B249" s="183" t="s">
        <v>458</v>
      </c>
      <c r="C249" s="183" t="s">
        <v>26</v>
      </c>
      <c r="D249" s="183">
        <v>1</v>
      </c>
      <c r="E249" s="183">
        <v>0</v>
      </c>
      <c r="F249" s="183">
        <v>1</v>
      </c>
      <c r="G249" s="188">
        <v>0.14862101</v>
      </c>
      <c r="H249" s="188">
        <v>4.4471129999999998E-2</v>
      </c>
      <c r="AI249" s="217">
        <v>1</v>
      </c>
      <c r="AJ249" s="133">
        <v>0</v>
      </c>
      <c r="AK249" s="133">
        <v>1</v>
      </c>
      <c r="AL249" s="188">
        <v>0.14862101</v>
      </c>
      <c r="AM249" s="188">
        <v>4.4471129999999998E-2</v>
      </c>
    </row>
    <row r="250" spans="1:39" x14ac:dyDescent="0.25">
      <c r="A250" s="183" t="s">
        <v>57</v>
      </c>
      <c r="B250" s="183" t="s">
        <v>458</v>
      </c>
      <c r="C250" s="183" t="s">
        <v>27</v>
      </c>
      <c r="D250" s="183">
        <v>1</v>
      </c>
      <c r="E250" s="183">
        <v>0</v>
      </c>
      <c r="F250" s="183">
        <v>1</v>
      </c>
      <c r="G250" s="188">
        <v>0.42240891000000003</v>
      </c>
      <c r="H250" s="188">
        <v>4.8960289999999997E-2</v>
      </c>
      <c r="AI250" s="217">
        <v>1</v>
      </c>
      <c r="AJ250" s="133">
        <v>0</v>
      </c>
      <c r="AK250" s="133">
        <v>1</v>
      </c>
      <c r="AL250" s="188">
        <v>0.14862101</v>
      </c>
      <c r="AM250" s="188">
        <v>4.4471129999999998E-2</v>
      </c>
    </row>
    <row r="251" spans="1:39" x14ac:dyDescent="0.25">
      <c r="A251" s="183" t="s">
        <v>57</v>
      </c>
      <c r="B251" s="183" t="s">
        <v>458</v>
      </c>
      <c r="C251" s="183" t="s">
        <v>28</v>
      </c>
      <c r="D251" s="183">
        <v>1</v>
      </c>
      <c r="E251" s="183">
        <v>0</v>
      </c>
      <c r="F251" s="183">
        <v>1</v>
      </c>
      <c r="G251" s="188">
        <v>0.42240891000000003</v>
      </c>
      <c r="H251" s="188">
        <v>4.8960289999999997E-2</v>
      </c>
      <c r="AI251" s="217">
        <v>1</v>
      </c>
      <c r="AJ251" s="133">
        <v>0</v>
      </c>
      <c r="AK251" s="133">
        <v>1</v>
      </c>
      <c r="AL251" s="188">
        <v>0.14862101</v>
      </c>
      <c r="AM251" s="188">
        <v>4.4471129999999998E-2</v>
      </c>
    </row>
    <row r="252" spans="1:39" x14ac:dyDescent="0.25">
      <c r="A252" s="183" t="s">
        <v>57</v>
      </c>
      <c r="B252" s="183" t="s">
        <v>458</v>
      </c>
      <c r="C252" s="183" t="s">
        <v>29</v>
      </c>
      <c r="D252" s="183">
        <v>1</v>
      </c>
      <c r="E252" s="183">
        <v>0</v>
      </c>
      <c r="F252" s="183">
        <v>1</v>
      </c>
      <c r="G252" s="188">
        <v>0.42240891000000003</v>
      </c>
      <c r="H252" s="188">
        <v>4.8960289999999997E-2</v>
      </c>
      <c r="AI252" s="217">
        <v>1</v>
      </c>
      <c r="AJ252" s="133">
        <v>0</v>
      </c>
      <c r="AK252" s="133">
        <v>1</v>
      </c>
      <c r="AL252" s="188">
        <v>0.14862101</v>
      </c>
      <c r="AM252" s="188">
        <v>4.4471129999999998E-2</v>
      </c>
    </row>
    <row r="253" spans="1:39" x14ac:dyDescent="0.25">
      <c r="A253" s="183" t="s">
        <v>57</v>
      </c>
      <c r="B253" s="183" t="s">
        <v>458</v>
      </c>
      <c r="C253" s="183" t="s">
        <v>30</v>
      </c>
      <c r="D253" s="183">
        <v>1</v>
      </c>
      <c r="E253" s="183">
        <v>0</v>
      </c>
      <c r="F253" s="183">
        <v>1</v>
      </c>
      <c r="G253" s="188">
        <v>0.42240891000000003</v>
      </c>
      <c r="H253" s="188">
        <v>4.8960289999999997E-2</v>
      </c>
      <c r="AI253" s="217">
        <v>1</v>
      </c>
      <c r="AJ253" s="133">
        <v>0</v>
      </c>
      <c r="AK253" s="133">
        <v>1</v>
      </c>
      <c r="AL253" s="188">
        <v>0.14862101</v>
      </c>
      <c r="AM253" s="188">
        <v>4.4471129999999998E-2</v>
      </c>
    </row>
    <row r="254" spans="1:39" x14ac:dyDescent="0.25">
      <c r="A254" s="183" t="s">
        <v>10</v>
      </c>
      <c r="B254" s="183" t="s">
        <v>49</v>
      </c>
      <c r="C254" s="183" t="s">
        <v>19</v>
      </c>
      <c r="D254" s="183">
        <v>2</v>
      </c>
      <c r="E254" s="191">
        <v>0</v>
      </c>
      <c r="F254" s="102">
        <v>0</v>
      </c>
      <c r="G254" s="102">
        <v>0</v>
      </c>
      <c r="H254" s="70">
        <v>3.2</v>
      </c>
      <c r="AI254" s="217">
        <v>1</v>
      </c>
      <c r="AJ254" s="133">
        <v>0</v>
      </c>
      <c r="AK254" s="133">
        <v>1</v>
      </c>
      <c r="AL254" s="188">
        <v>0.14862101</v>
      </c>
      <c r="AM254" s="188">
        <v>4.4471129999999998E-2</v>
      </c>
    </row>
    <row r="255" spans="1:39" x14ac:dyDescent="0.25">
      <c r="A255" s="183" t="s">
        <v>10</v>
      </c>
      <c r="B255" s="183" t="s">
        <v>49</v>
      </c>
      <c r="C255" s="183" t="s">
        <v>20</v>
      </c>
      <c r="D255" s="183">
        <v>2</v>
      </c>
      <c r="E255" s="191">
        <v>0</v>
      </c>
      <c r="F255" s="102">
        <v>0</v>
      </c>
      <c r="G255" s="102">
        <v>0</v>
      </c>
      <c r="H255" s="70">
        <v>3.2</v>
      </c>
      <c r="AI255" s="217">
        <v>1</v>
      </c>
      <c r="AJ255" s="133">
        <v>0</v>
      </c>
      <c r="AK255" s="133">
        <v>1</v>
      </c>
      <c r="AL255" s="188">
        <v>0.14862101</v>
      </c>
      <c r="AM255" s="188">
        <v>4.4471129999999998E-2</v>
      </c>
    </row>
    <row r="256" spans="1:39" x14ac:dyDescent="0.25">
      <c r="A256" s="183" t="s">
        <v>10</v>
      </c>
      <c r="B256" s="183" t="s">
        <v>49</v>
      </c>
      <c r="C256" s="183" t="s">
        <v>21</v>
      </c>
      <c r="D256" s="183">
        <v>2</v>
      </c>
      <c r="E256" s="191">
        <v>0</v>
      </c>
      <c r="F256" s="102">
        <v>0</v>
      </c>
      <c r="G256" s="102">
        <v>0</v>
      </c>
      <c r="H256" s="70">
        <v>4.5</v>
      </c>
      <c r="AI256" s="217">
        <v>1</v>
      </c>
      <c r="AJ256" s="133">
        <v>0</v>
      </c>
      <c r="AK256" s="133">
        <v>1</v>
      </c>
      <c r="AL256" s="188">
        <v>0.14862101</v>
      </c>
      <c r="AM256" s="188">
        <v>4.4471129999999998E-2</v>
      </c>
    </row>
    <row r="257" spans="1:39" x14ac:dyDescent="0.25">
      <c r="A257" s="183" t="s">
        <v>10</v>
      </c>
      <c r="B257" s="183" t="s">
        <v>49</v>
      </c>
      <c r="C257" s="183" t="s">
        <v>22</v>
      </c>
      <c r="D257" s="183">
        <v>2</v>
      </c>
      <c r="E257" s="191">
        <v>0</v>
      </c>
      <c r="F257" s="102">
        <v>0</v>
      </c>
      <c r="G257" s="102">
        <v>0</v>
      </c>
      <c r="H257" s="70">
        <v>4.5</v>
      </c>
      <c r="AI257" s="217">
        <v>1</v>
      </c>
      <c r="AJ257" s="133">
        <v>0</v>
      </c>
      <c r="AK257" s="133">
        <v>1</v>
      </c>
      <c r="AL257" s="188">
        <v>0.14862101</v>
      </c>
      <c r="AM257" s="188">
        <v>4.4471129999999998E-2</v>
      </c>
    </row>
    <row r="258" spans="1:39" x14ac:dyDescent="0.25">
      <c r="A258" s="183" t="s">
        <v>10</v>
      </c>
      <c r="B258" s="183" t="s">
        <v>49</v>
      </c>
      <c r="C258" s="183" t="s">
        <v>23</v>
      </c>
      <c r="D258" s="183">
        <v>2</v>
      </c>
      <c r="E258" s="191">
        <v>0</v>
      </c>
      <c r="F258" s="102">
        <v>0</v>
      </c>
      <c r="G258" s="102">
        <v>0</v>
      </c>
      <c r="H258" s="70">
        <v>4.5</v>
      </c>
      <c r="AI258" s="217">
        <v>1</v>
      </c>
      <c r="AJ258" s="133">
        <v>0</v>
      </c>
      <c r="AK258" s="133">
        <v>1</v>
      </c>
      <c r="AL258" s="188">
        <v>0.14862101</v>
      </c>
      <c r="AM258" s="188">
        <v>4.4471129999999998E-2</v>
      </c>
    </row>
    <row r="259" spans="1:39" x14ac:dyDescent="0.25">
      <c r="A259" s="183" t="s">
        <v>10</v>
      </c>
      <c r="B259" s="183" t="s">
        <v>49</v>
      </c>
      <c r="C259" s="183" t="s">
        <v>24</v>
      </c>
      <c r="D259" s="183">
        <v>2</v>
      </c>
      <c r="E259" s="191">
        <v>0</v>
      </c>
      <c r="F259" s="102">
        <v>0</v>
      </c>
      <c r="G259" s="102">
        <v>0</v>
      </c>
      <c r="H259" s="70">
        <v>4.5</v>
      </c>
      <c r="AI259" s="217">
        <v>1</v>
      </c>
      <c r="AJ259" s="133">
        <v>0</v>
      </c>
      <c r="AK259" s="133">
        <v>1</v>
      </c>
      <c r="AL259" s="188">
        <v>0.14862101</v>
      </c>
      <c r="AM259" s="188">
        <v>4.4471129999999998E-2</v>
      </c>
    </row>
    <row r="260" spans="1:39" x14ac:dyDescent="0.25">
      <c r="A260" s="183" t="s">
        <v>10</v>
      </c>
      <c r="B260" s="183" t="s">
        <v>49</v>
      </c>
      <c r="C260" s="183" t="s">
        <v>25</v>
      </c>
      <c r="D260" s="183">
        <v>2</v>
      </c>
      <c r="E260" s="191">
        <v>0</v>
      </c>
      <c r="F260" s="102">
        <v>0</v>
      </c>
      <c r="G260" s="102">
        <v>0</v>
      </c>
      <c r="H260" s="70">
        <v>4.5</v>
      </c>
      <c r="AI260" s="217">
        <v>1</v>
      </c>
      <c r="AJ260" s="133">
        <v>0</v>
      </c>
      <c r="AK260" s="133">
        <v>1</v>
      </c>
      <c r="AL260" s="188">
        <v>0.14862101</v>
      </c>
      <c r="AM260" s="188">
        <v>4.4471129999999998E-2</v>
      </c>
    </row>
    <row r="261" spans="1:39" x14ac:dyDescent="0.25">
      <c r="A261" s="183" t="s">
        <v>10</v>
      </c>
      <c r="B261" s="183" t="s">
        <v>49</v>
      </c>
      <c r="C261" s="183" t="s">
        <v>26</v>
      </c>
      <c r="D261" s="183">
        <v>2</v>
      </c>
      <c r="E261" s="191">
        <v>0</v>
      </c>
      <c r="F261" s="102">
        <v>0</v>
      </c>
      <c r="G261" s="102">
        <v>0</v>
      </c>
      <c r="H261" s="70">
        <v>4.5</v>
      </c>
      <c r="AI261" s="217">
        <v>1</v>
      </c>
      <c r="AJ261" s="133">
        <v>0</v>
      </c>
      <c r="AK261" s="133">
        <v>1</v>
      </c>
      <c r="AL261" s="188">
        <v>0.14862101</v>
      </c>
      <c r="AM261" s="188">
        <v>4.4471129999999998E-2</v>
      </c>
    </row>
    <row r="262" spans="1:39" x14ac:dyDescent="0.25">
      <c r="A262" s="183" t="s">
        <v>10</v>
      </c>
      <c r="B262" s="183" t="s">
        <v>49</v>
      </c>
      <c r="C262" s="183" t="s">
        <v>27</v>
      </c>
      <c r="D262" s="183">
        <v>2</v>
      </c>
      <c r="E262" s="191">
        <v>0</v>
      </c>
      <c r="F262" s="102">
        <v>0</v>
      </c>
      <c r="G262" s="102">
        <v>0</v>
      </c>
      <c r="H262" s="70">
        <v>3.2</v>
      </c>
      <c r="AI262" s="217">
        <v>1</v>
      </c>
      <c r="AJ262" s="133">
        <v>0</v>
      </c>
      <c r="AK262" s="133">
        <v>1</v>
      </c>
      <c r="AL262" s="188">
        <v>0.14862101</v>
      </c>
      <c r="AM262" s="188">
        <v>4.4471129999999998E-2</v>
      </c>
    </row>
    <row r="263" spans="1:39" x14ac:dyDescent="0.25">
      <c r="A263" s="183" t="s">
        <v>10</v>
      </c>
      <c r="B263" s="183" t="s">
        <v>49</v>
      </c>
      <c r="C263" s="183" t="s">
        <v>28</v>
      </c>
      <c r="D263" s="183">
        <v>2</v>
      </c>
      <c r="E263" s="191">
        <v>0</v>
      </c>
      <c r="F263" s="102">
        <v>0</v>
      </c>
      <c r="G263" s="102">
        <v>0</v>
      </c>
      <c r="H263" s="70">
        <v>3.2</v>
      </c>
      <c r="AI263" s="217">
        <v>1</v>
      </c>
      <c r="AJ263" s="133">
        <v>0</v>
      </c>
      <c r="AK263" s="133">
        <v>1</v>
      </c>
      <c r="AL263" s="188">
        <v>0.14862101</v>
      </c>
      <c r="AM263" s="188">
        <v>4.4471129999999998E-2</v>
      </c>
    </row>
    <row r="264" spans="1:39" x14ac:dyDescent="0.25">
      <c r="A264" s="183" t="s">
        <v>10</v>
      </c>
      <c r="B264" s="183" t="s">
        <v>49</v>
      </c>
      <c r="C264" s="183" t="s">
        <v>29</v>
      </c>
      <c r="D264" s="183">
        <v>2</v>
      </c>
      <c r="E264" s="191">
        <v>0</v>
      </c>
      <c r="F264" s="102">
        <v>0</v>
      </c>
      <c r="G264" s="102">
        <v>0</v>
      </c>
      <c r="H264" s="70">
        <v>3.2</v>
      </c>
      <c r="AI264" s="217">
        <v>1</v>
      </c>
      <c r="AJ264" s="133">
        <v>0</v>
      </c>
      <c r="AK264" s="133">
        <v>1</v>
      </c>
      <c r="AL264" s="188">
        <v>0.14862101</v>
      </c>
      <c r="AM264" s="188">
        <v>4.4471129999999998E-2</v>
      </c>
    </row>
    <row r="265" spans="1:39" x14ac:dyDescent="0.25">
      <c r="A265" s="183" t="s">
        <v>10</v>
      </c>
      <c r="B265" s="183" t="s">
        <v>49</v>
      </c>
      <c r="C265" s="183" t="s">
        <v>30</v>
      </c>
      <c r="D265" s="183">
        <v>2</v>
      </c>
      <c r="E265" s="191">
        <v>0</v>
      </c>
      <c r="F265" s="102">
        <v>0</v>
      </c>
      <c r="G265" s="102">
        <v>0</v>
      </c>
      <c r="H265" s="70">
        <v>3.2</v>
      </c>
      <c r="AI265" s="217">
        <v>1</v>
      </c>
      <c r="AJ265" s="133">
        <v>0</v>
      </c>
      <c r="AK265" s="133">
        <v>1</v>
      </c>
      <c r="AL265" s="188">
        <v>0.14862101</v>
      </c>
      <c r="AM265" s="188">
        <v>4.4471129999999998E-2</v>
      </c>
    </row>
    <row r="266" spans="1:39" x14ac:dyDescent="0.25">
      <c r="A266" s="183" t="s">
        <v>49</v>
      </c>
      <c r="B266" s="183" t="s">
        <v>34</v>
      </c>
      <c r="C266" s="183" t="s">
        <v>19</v>
      </c>
      <c r="D266" s="183">
        <v>2</v>
      </c>
      <c r="E266" s="191">
        <v>0</v>
      </c>
      <c r="F266" s="102">
        <v>0</v>
      </c>
      <c r="G266" s="102">
        <v>0</v>
      </c>
      <c r="H266" s="70">
        <v>3.2</v>
      </c>
      <c r="AI266" s="217">
        <v>1</v>
      </c>
      <c r="AJ266" s="133">
        <v>0</v>
      </c>
      <c r="AK266" s="133">
        <v>1</v>
      </c>
      <c r="AL266" s="188">
        <v>0.14862101</v>
      </c>
      <c r="AM266" s="188">
        <v>4.4471129999999998E-2</v>
      </c>
    </row>
    <row r="267" spans="1:39" x14ac:dyDescent="0.25">
      <c r="A267" s="183" t="s">
        <v>49</v>
      </c>
      <c r="B267" s="183" t="s">
        <v>34</v>
      </c>
      <c r="C267" s="183" t="s">
        <v>20</v>
      </c>
      <c r="D267" s="183">
        <v>2</v>
      </c>
      <c r="E267" s="191">
        <v>0</v>
      </c>
      <c r="F267" s="102">
        <v>0</v>
      </c>
      <c r="G267" s="102">
        <v>0</v>
      </c>
      <c r="H267" s="70">
        <v>3.2</v>
      </c>
      <c r="AI267" s="217">
        <v>1</v>
      </c>
      <c r="AJ267" s="133">
        <v>0</v>
      </c>
      <c r="AK267" s="133">
        <v>1</v>
      </c>
      <c r="AL267" s="188">
        <v>0.14862101</v>
      </c>
      <c r="AM267" s="188">
        <v>4.4471129999999998E-2</v>
      </c>
    </row>
    <row r="268" spans="1:39" x14ac:dyDescent="0.25">
      <c r="A268" s="183" t="s">
        <v>49</v>
      </c>
      <c r="B268" s="183" t="s">
        <v>34</v>
      </c>
      <c r="C268" s="183" t="s">
        <v>21</v>
      </c>
      <c r="D268" s="183">
        <v>2</v>
      </c>
      <c r="E268" s="191">
        <v>0</v>
      </c>
      <c r="F268" s="102">
        <v>0</v>
      </c>
      <c r="G268" s="102">
        <v>0</v>
      </c>
      <c r="H268" s="70">
        <v>4.5</v>
      </c>
      <c r="AI268" s="217">
        <v>1</v>
      </c>
      <c r="AJ268" s="133">
        <v>0</v>
      </c>
      <c r="AK268" s="133">
        <v>1</v>
      </c>
      <c r="AL268" s="188">
        <v>0.14862101</v>
      </c>
      <c r="AM268" s="188">
        <v>4.4471129999999998E-2</v>
      </c>
    </row>
    <row r="269" spans="1:39" x14ac:dyDescent="0.25">
      <c r="A269" s="183" t="s">
        <v>49</v>
      </c>
      <c r="B269" s="183" t="s">
        <v>34</v>
      </c>
      <c r="C269" s="183" t="s">
        <v>22</v>
      </c>
      <c r="D269" s="183">
        <v>2</v>
      </c>
      <c r="E269" s="191">
        <v>0</v>
      </c>
      <c r="F269" s="102">
        <v>0</v>
      </c>
      <c r="G269" s="102">
        <v>0</v>
      </c>
      <c r="H269" s="70">
        <v>4.5</v>
      </c>
      <c r="AI269" s="217">
        <v>1</v>
      </c>
      <c r="AJ269" s="133">
        <v>0</v>
      </c>
      <c r="AK269" s="133">
        <v>1</v>
      </c>
      <c r="AL269" s="188">
        <v>0.14862101</v>
      </c>
      <c r="AM269" s="188">
        <v>4.4471129999999998E-2</v>
      </c>
    </row>
    <row r="270" spans="1:39" x14ac:dyDescent="0.25">
      <c r="A270" s="183" t="s">
        <v>49</v>
      </c>
      <c r="B270" s="183" t="s">
        <v>34</v>
      </c>
      <c r="C270" s="183" t="s">
        <v>23</v>
      </c>
      <c r="D270" s="183">
        <v>2</v>
      </c>
      <c r="E270" s="191">
        <v>0</v>
      </c>
      <c r="F270" s="102">
        <v>0</v>
      </c>
      <c r="G270" s="102">
        <v>0</v>
      </c>
      <c r="H270" s="70">
        <v>4.5</v>
      </c>
      <c r="AI270" s="217">
        <v>1</v>
      </c>
      <c r="AJ270" s="133">
        <v>0</v>
      </c>
      <c r="AK270" s="133">
        <v>1</v>
      </c>
      <c r="AL270" s="188">
        <v>0.14862101</v>
      </c>
      <c r="AM270" s="188">
        <v>4.4471129999999998E-2</v>
      </c>
    </row>
    <row r="271" spans="1:39" x14ac:dyDescent="0.25">
      <c r="A271" s="183" t="s">
        <v>49</v>
      </c>
      <c r="B271" s="183" t="s">
        <v>34</v>
      </c>
      <c r="C271" s="183" t="s">
        <v>24</v>
      </c>
      <c r="D271" s="183">
        <v>2</v>
      </c>
      <c r="E271" s="191">
        <v>0</v>
      </c>
      <c r="F271" s="102">
        <v>0</v>
      </c>
      <c r="G271" s="102">
        <v>0</v>
      </c>
      <c r="H271" s="70">
        <v>4.5</v>
      </c>
      <c r="AI271" s="217">
        <v>1</v>
      </c>
      <c r="AJ271" s="133">
        <v>0</v>
      </c>
      <c r="AK271" s="133">
        <v>1</v>
      </c>
      <c r="AL271" s="188">
        <v>0.14862101</v>
      </c>
      <c r="AM271" s="188">
        <v>4.4471129999999998E-2</v>
      </c>
    </row>
    <row r="272" spans="1:39" x14ac:dyDescent="0.25">
      <c r="A272" s="183" t="s">
        <v>49</v>
      </c>
      <c r="B272" s="183" t="s">
        <v>34</v>
      </c>
      <c r="C272" s="183" t="s">
        <v>25</v>
      </c>
      <c r="D272" s="183">
        <v>2</v>
      </c>
      <c r="E272" s="191">
        <v>0</v>
      </c>
      <c r="F272" s="102">
        <v>0</v>
      </c>
      <c r="G272" s="102">
        <v>0</v>
      </c>
      <c r="H272" s="70">
        <v>4.5</v>
      </c>
      <c r="AI272" s="217">
        <v>1</v>
      </c>
      <c r="AJ272" s="133">
        <v>0</v>
      </c>
      <c r="AK272" s="133">
        <v>1</v>
      </c>
      <c r="AL272" s="188">
        <v>0.14862101</v>
      </c>
      <c r="AM272" s="188">
        <v>4.4471129999999998E-2</v>
      </c>
    </row>
    <row r="273" spans="1:39" x14ac:dyDescent="0.25">
      <c r="A273" s="183" t="s">
        <v>49</v>
      </c>
      <c r="B273" s="183" t="s">
        <v>34</v>
      </c>
      <c r="C273" s="183" t="s">
        <v>26</v>
      </c>
      <c r="D273" s="183">
        <v>2</v>
      </c>
      <c r="E273" s="191">
        <v>0</v>
      </c>
      <c r="F273" s="102">
        <v>0</v>
      </c>
      <c r="G273" s="102">
        <v>0</v>
      </c>
      <c r="H273" s="70">
        <v>4.5</v>
      </c>
      <c r="AI273" s="217">
        <v>1</v>
      </c>
      <c r="AJ273" s="133">
        <v>0</v>
      </c>
      <c r="AK273" s="133">
        <v>1</v>
      </c>
      <c r="AL273" s="188">
        <v>0.14862101</v>
      </c>
      <c r="AM273" s="188">
        <v>4.4471129999999998E-2</v>
      </c>
    </row>
    <row r="274" spans="1:39" x14ac:dyDescent="0.25">
      <c r="A274" s="183" t="s">
        <v>49</v>
      </c>
      <c r="B274" s="183" t="s">
        <v>34</v>
      </c>
      <c r="C274" s="183" t="s">
        <v>27</v>
      </c>
      <c r="D274" s="183">
        <v>2</v>
      </c>
      <c r="E274" s="191">
        <v>0</v>
      </c>
      <c r="F274" s="102">
        <v>0</v>
      </c>
      <c r="G274" s="102">
        <v>0</v>
      </c>
      <c r="H274" s="70">
        <v>3.2</v>
      </c>
      <c r="AI274" s="217">
        <v>1</v>
      </c>
      <c r="AJ274" s="133">
        <v>0</v>
      </c>
      <c r="AK274" s="133">
        <v>1</v>
      </c>
      <c r="AL274" s="188">
        <v>0.14862101</v>
      </c>
      <c r="AM274" s="188">
        <v>4.4471129999999998E-2</v>
      </c>
    </row>
    <row r="275" spans="1:39" x14ac:dyDescent="0.25">
      <c r="A275" s="183" t="s">
        <v>49</v>
      </c>
      <c r="B275" s="183" t="s">
        <v>34</v>
      </c>
      <c r="C275" s="183" t="s">
        <v>28</v>
      </c>
      <c r="D275" s="183">
        <v>2</v>
      </c>
      <c r="E275" s="191">
        <v>0</v>
      </c>
      <c r="F275" s="102">
        <v>0</v>
      </c>
      <c r="G275" s="102">
        <v>0</v>
      </c>
      <c r="H275" s="70">
        <v>3.2</v>
      </c>
      <c r="AI275" s="217">
        <v>1</v>
      </c>
      <c r="AJ275" s="133">
        <v>0</v>
      </c>
      <c r="AK275" s="133">
        <v>1</v>
      </c>
      <c r="AL275" s="188">
        <v>0.14862101</v>
      </c>
      <c r="AM275" s="188">
        <v>4.4471129999999998E-2</v>
      </c>
    </row>
    <row r="276" spans="1:39" x14ac:dyDescent="0.25">
      <c r="A276" s="183" t="s">
        <v>49</v>
      </c>
      <c r="B276" s="183" t="s">
        <v>34</v>
      </c>
      <c r="C276" s="183" t="s">
        <v>29</v>
      </c>
      <c r="D276" s="183">
        <v>2</v>
      </c>
      <c r="E276" s="191">
        <v>0</v>
      </c>
      <c r="F276" s="102">
        <v>0</v>
      </c>
      <c r="G276" s="102">
        <v>0</v>
      </c>
      <c r="H276" s="70">
        <v>3.2</v>
      </c>
      <c r="AI276" s="217">
        <v>1</v>
      </c>
      <c r="AJ276" s="133">
        <v>0</v>
      </c>
      <c r="AK276" s="133">
        <v>1</v>
      </c>
      <c r="AL276" s="188">
        <v>0.14862101</v>
      </c>
      <c r="AM276" s="188">
        <v>4.4471129999999998E-2</v>
      </c>
    </row>
    <row r="277" spans="1:39" x14ac:dyDescent="0.25">
      <c r="A277" s="183" t="s">
        <v>49</v>
      </c>
      <c r="B277" s="183" t="s">
        <v>34</v>
      </c>
      <c r="C277" s="183" t="s">
        <v>30</v>
      </c>
      <c r="D277" s="183">
        <v>2</v>
      </c>
      <c r="E277" s="191">
        <v>0</v>
      </c>
      <c r="F277" s="102">
        <v>0</v>
      </c>
      <c r="G277" s="102">
        <v>0</v>
      </c>
      <c r="H277" s="70">
        <v>3.2</v>
      </c>
      <c r="AI277" s="217">
        <v>1</v>
      </c>
      <c r="AJ277" s="133">
        <v>0</v>
      </c>
      <c r="AK277" s="133">
        <v>1</v>
      </c>
      <c r="AL277" s="188">
        <v>0.14862101</v>
      </c>
      <c r="AM277" s="188">
        <v>4.4471129999999998E-2</v>
      </c>
    </row>
    <row r="278" spans="1:39" x14ac:dyDescent="0.25">
      <c r="A278" s="183" t="s">
        <v>50</v>
      </c>
      <c r="B278" s="183" t="s">
        <v>49</v>
      </c>
      <c r="C278" s="183" t="s">
        <v>19</v>
      </c>
      <c r="D278" s="183">
        <v>2</v>
      </c>
      <c r="E278" s="191">
        <v>0</v>
      </c>
      <c r="F278" s="102">
        <v>0</v>
      </c>
      <c r="G278" s="102">
        <v>0</v>
      </c>
      <c r="H278" s="70">
        <v>3.2</v>
      </c>
      <c r="AI278" s="217">
        <v>1</v>
      </c>
      <c r="AJ278" s="133">
        <v>0</v>
      </c>
      <c r="AK278" s="133">
        <v>1</v>
      </c>
      <c r="AL278" s="188">
        <v>0.14862101</v>
      </c>
      <c r="AM278" s="188">
        <v>4.4471129999999998E-2</v>
      </c>
    </row>
    <row r="279" spans="1:39" x14ac:dyDescent="0.25">
      <c r="A279" s="183" t="s">
        <v>50</v>
      </c>
      <c r="B279" s="183" t="s">
        <v>49</v>
      </c>
      <c r="C279" s="183" t="s">
        <v>20</v>
      </c>
      <c r="D279" s="183">
        <v>2</v>
      </c>
      <c r="E279" s="191">
        <v>0</v>
      </c>
      <c r="F279" s="102">
        <v>0</v>
      </c>
      <c r="G279" s="102">
        <v>0</v>
      </c>
      <c r="H279" s="70">
        <v>3.2</v>
      </c>
      <c r="AI279" s="217">
        <v>1</v>
      </c>
      <c r="AJ279" s="133">
        <v>0</v>
      </c>
      <c r="AK279" s="133">
        <v>1</v>
      </c>
      <c r="AL279" s="188">
        <v>0.14862101</v>
      </c>
      <c r="AM279" s="188">
        <v>4.4471129999999998E-2</v>
      </c>
    </row>
    <row r="280" spans="1:39" x14ac:dyDescent="0.25">
      <c r="A280" s="183" t="s">
        <v>50</v>
      </c>
      <c r="B280" s="183" t="s">
        <v>49</v>
      </c>
      <c r="C280" s="183" t="s">
        <v>21</v>
      </c>
      <c r="D280" s="183">
        <v>2</v>
      </c>
      <c r="E280" s="191">
        <v>0</v>
      </c>
      <c r="F280" s="102">
        <v>0</v>
      </c>
      <c r="G280" s="102">
        <v>0</v>
      </c>
      <c r="H280" s="70">
        <v>4.5</v>
      </c>
      <c r="AI280" s="217">
        <v>1</v>
      </c>
      <c r="AJ280" s="133">
        <v>0</v>
      </c>
      <c r="AK280" s="133">
        <v>1</v>
      </c>
      <c r="AL280" s="188">
        <v>0.14862101</v>
      </c>
      <c r="AM280" s="188">
        <v>4.4471129999999998E-2</v>
      </c>
    </row>
    <row r="281" spans="1:39" x14ac:dyDescent="0.25">
      <c r="A281" s="183" t="s">
        <v>50</v>
      </c>
      <c r="B281" s="183" t="s">
        <v>49</v>
      </c>
      <c r="C281" s="183" t="s">
        <v>22</v>
      </c>
      <c r="D281" s="183">
        <v>2</v>
      </c>
      <c r="E281" s="191">
        <v>0</v>
      </c>
      <c r="F281" s="102">
        <v>0</v>
      </c>
      <c r="G281" s="102">
        <v>0</v>
      </c>
      <c r="H281" s="70">
        <v>4.5</v>
      </c>
      <c r="AI281" s="217">
        <v>1</v>
      </c>
      <c r="AJ281" s="133">
        <v>0</v>
      </c>
      <c r="AK281" s="133">
        <v>1</v>
      </c>
      <c r="AL281" s="188">
        <v>0.14862101</v>
      </c>
      <c r="AM281" s="188">
        <v>4.4471129999999998E-2</v>
      </c>
    </row>
    <row r="282" spans="1:39" x14ac:dyDescent="0.25">
      <c r="A282" s="183" t="s">
        <v>50</v>
      </c>
      <c r="B282" s="183" t="s">
        <v>49</v>
      </c>
      <c r="C282" s="183" t="s">
        <v>23</v>
      </c>
      <c r="D282" s="183">
        <v>2</v>
      </c>
      <c r="E282" s="191">
        <v>0</v>
      </c>
      <c r="F282" s="102">
        <v>0</v>
      </c>
      <c r="G282" s="102">
        <v>0</v>
      </c>
      <c r="H282" s="70">
        <v>4.5</v>
      </c>
      <c r="AI282" s="217">
        <v>1</v>
      </c>
      <c r="AJ282" s="133">
        <v>0</v>
      </c>
      <c r="AK282" s="133">
        <v>1</v>
      </c>
      <c r="AL282" s="188">
        <v>0.14862101</v>
      </c>
      <c r="AM282" s="188">
        <v>4.4471129999999998E-2</v>
      </c>
    </row>
    <row r="283" spans="1:39" x14ac:dyDescent="0.25">
      <c r="A283" s="183" t="s">
        <v>50</v>
      </c>
      <c r="B283" s="183" t="s">
        <v>49</v>
      </c>
      <c r="C283" s="183" t="s">
        <v>24</v>
      </c>
      <c r="D283" s="183">
        <v>2</v>
      </c>
      <c r="E283" s="191">
        <v>0</v>
      </c>
      <c r="F283" s="102">
        <v>0</v>
      </c>
      <c r="G283" s="102">
        <v>0</v>
      </c>
      <c r="H283" s="70">
        <v>4.5</v>
      </c>
      <c r="AI283" s="217">
        <v>1</v>
      </c>
      <c r="AJ283" s="133">
        <v>0</v>
      </c>
      <c r="AK283" s="133">
        <v>1</v>
      </c>
      <c r="AL283" s="188">
        <v>0.14862101</v>
      </c>
      <c r="AM283" s="188">
        <v>4.4471129999999998E-2</v>
      </c>
    </row>
    <row r="284" spans="1:39" x14ac:dyDescent="0.25">
      <c r="A284" s="183" t="s">
        <v>50</v>
      </c>
      <c r="B284" s="183" t="s">
        <v>49</v>
      </c>
      <c r="C284" s="183" t="s">
        <v>25</v>
      </c>
      <c r="D284" s="183">
        <v>2</v>
      </c>
      <c r="E284" s="191">
        <v>0</v>
      </c>
      <c r="F284" s="102">
        <v>0</v>
      </c>
      <c r="G284" s="102">
        <v>0</v>
      </c>
      <c r="H284" s="70">
        <v>4.5</v>
      </c>
      <c r="AI284" s="217">
        <v>1</v>
      </c>
      <c r="AJ284" s="133">
        <v>0</v>
      </c>
      <c r="AK284" s="133">
        <v>1</v>
      </c>
      <c r="AL284" s="188">
        <v>0.14862101</v>
      </c>
      <c r="AM284" s="188">
        <v>4.4471129999999998E-2</v>
      </c>
    </row>
    <row r="285" spans="1:39" x14ac:dyDescent="0.25">
      <c r="A285" s="183" t="s">
        <v>50</v>
      </c>
      <c r="B285" s="183" t="s">
        <v>49</v>
      </c>
      <c r="C285" s="183" t="s">
        <v>26</v>
      </c>
      <c r="D285" s="183">
        <v>2</v>
      </c>
      <c r="E285" s="191">
        <v>0</v>
      </c>
      <c r="F285" s="102">
        <v>0</v>
      </c>
      <c r="G285" s="102">
        <v>0</v>
      </c>
      <c r="H285" s="70">
        <v>4.5</v>
      </c>
      <c r="AI285" s="217">
        <v>1</v>
      </c>
      <c r="AJ285" s="133">
        <v>0</v>
      </c>
      <c r="AK285" s="133">
        <v>1</v>
      </c>
      <c r="AL285" s="188">
        <v>0.14862101</v>
      </c>
      <c r="AM285" s="188">
        <v>4.4471129999999998E-2</v>
      </c>
    </row>
    <row r="286" spans="1:39" x14ac:dyDescent="0.25">
      <c r="A286" s="183" t="s">
        <v>50</v>
      </c>
      <c r="B286" s="183" t="s">
        <v>49</v>
      </c>
      <c r="C286" s="183" t="s">
        <v>27</v>
      </c>
      <c r="D286" s="183">
        <v>2</v>
      </c>
      <c r="E286" s="191">
        <v>0</v>
      </c>
      <c r="F286" s="102">
        <v>0</v>
      </c>
      <c r="G286" s="102">
        <v>0</v>
      </c>
      <c r="H286" s="70">
        <v>3.2</v>
      </c>
      <c r="AI286" s="217">
        <v>1</v>
      </c>
      <c r="AJ286" s="133">
        <v>0</v>
      </c>
      <c r="AK286" s="133">
        <v>1</v>
      </c>
      <c r="AL286" s="188">
        <v>0.14862101</v>
      </c>
      <c r="AM286" s="188">
        <v>4.4471129999999998E-2</v>
      </c>
    </row>
    <row r="287" spans="1:39" x14ac:dyDescent="0.25">
      <c r="A287" s="183" t="s">
        <v>50</v>
      </c>
      <c r="B287" s="183" t="s">
        <v>49</v>
      </c>
      <c r="C287" s="183" t="s">
        <v>28</v>
      </c>
      <c r="D287" s="183">
        <v>2</v>
      </c>
      <c r="E287" s="191">
        <v>0</v>
      </c>
      <c r="F287" s="102">
        <v>0</v>
      </c>
      <c r="G287" s="102">
        <v>0</v>
      </c>
      <c r="H287" s="70">
        <v>3.2</v>
      </c>
      <c r="AI287" s="217">
        <v>1</v>
      </c>
      <c r="AJ287" s="133">
        <v>0</v>
      </c>
      <c r="AK287" s="133">
        <v>1</v>
      </c>
      <c r="AL287" s="188">
        <v>0.14862101</v>
      </c>
      <c r="AM287" s="188">
        <v>4.4471129999999998E-2</v>
      </c>
    </row>
    <row r="288" spans="1:39" x14ac:dyDescent="0.25">
      <c r="A288" s="183" t="s">
        <v>50</v>
      </c>
      <c r="B288" s="183" t="s">
        <v>49</v>
      </c>
      <c r="C288" s="183" t="s">
        <v>29</v>
      </c>
      <c r="D288" s="183">
        <v>2</v>
      </c>
      <c r="E288" s="191">
        <v>0</v>
      </c>
      <c r="F288" s="102">
        <v>0</v>
      </c>
      <c r="G288" s="102">
        <v>0</v>
      </c>
      <c r="H288" s="70">
        <v>3.2</v>
      </c>
      <c r="AI288" s="217">
        <v>1</v>
      </c>
      <c r="AJ288" s="133">
        <v>0</v>
      </c>
      <c r="AK288" s="133">
        <v>1</v>
      </c>
      <c r="AL288" s="188">
        <v>0.14862101</v>
      </c>
      <c r="AM288" s="188">
        <v>4.4471129999999998E-2</v>
      </c>
    </row>
    <row r="289" spans="1:39" x14ac:dyDescent="0.25">
      <c r="A289" s="183" t="s">
        <v>50</v>
      </c>
      <c r="B289" s="183" t="s">
        <v>49</v>
      </c>
      <c r="C289" s="183" t="s">
        <v>30</v>
      </c>
      <c r="D289" s="183">
        <v>2</v>
      </c>
      <c r="E289" s="191">
        <v>0</v>
      </c>
      <c r="F289" s="102">
        <v>0</v>
      </c>
      <c r="G289" s="102">
        <v>0</v>
      </c>
      <c r="H289" s="70">
        <v>3.2</v>
      </c>
      <c r="AI289" s="217">
        <v>1</v>
      </c>
      <c r="AJ289" s="133">
        <v>0</v>
      </c>
      <c r="AK289" s="133">
        <v>1</v>
      </c>
      <c r="AL289" s="188">
        <v>0.14862101</v>
      </c>
      <c r="AM289" s="188">
        <v>4.4471129999999998E-2</v>
      </c>
    </row>
    <row r="290" spans="1:39" x14ac:dyDescent="0.25">
      <c r="A290" s="183" t="s">
        <v>458</v>
      </c>
      <c r="B290" s="183" t="s">
        <v>461</v>
      </c>
      <c r="C290" s="183" t="s">
        <v>19</v>
      </c>
      <c r="D290" s="183">
        <v>1</v>
      </c>
      <c r="E290" s="183">
        <v>0</v>
      </c>
      <c r="F290" s="183">
        <v>1</v>
      </c>
      <c r="G290" s="188">
        <v>0.42240891000000003</v>
      </c>
      <c r="H290" s="188">
        <v>4.8960289999999997E-2</v>
      </c>
      <c r="AI290" s="217">
        <v>1</v>
      </c>
      <c r="AJ290" s="133">
        <v>0</v>
      </c>
      <c r="AK290" s="133">
        <v>1</v>
      </c>
      <c r="AL290" s="188">
        <v>0.14862101</v>
      </c>
      <c r="AM290" s="188">
        <v>4.4471129999999998E-2</v>
      </c>
    </row>
    <row r="291" spans="1:39" x14ac:dyDescent="0.25">
      <c r="A291" s="183" t="s">
        <v>458</v>
      </c>
      <c r="B291" s="183" t="s">
        <v>461</v>
      </c>
      <c r="C291" s="183" t="s">
        <v>20</v>
      </c>
      <c r="D291" s="183">
        <v>1</v>
      </c>
      <c r="E291" s="183">
        <v>0</v>
      </c>
      <c r="F291" s="183">
        <v>1</v>
      </c>
      <c r="G291" s="188">
        <v>0.42240891000000003</v>
      </c>
      <c r="H291" s="188">
        <v>4.8960289999999997E-2</v>
      </c>
      <c r="AI291" s="217">
        <v>1</v>
      </c>
      <c r="AJ291" s="133">
        <v>0</v>
      </c>
      <c r="AK291" s="133">
        <v>1</v>
      </c>
      <c r="AL291" s="188">
        <v>0.14862101</v>
      </c>
      <c r="AM291" s="188">
        <v>4.4471129999999998E-2</v>
      </c>
    </row>
    <row r="292" spans="1:39" x14ac:dyDescent="0.25">
      <c r="A292" s="183" t="s">
        <v>458</v>
      </c>
      <c r="B292" s="183" t="s">
        <v>461</v>
      </c>
      <c r="C292" s="183" t="s">
        <v>21</v>
      </c>
      <c r="D292" s="183">
        <v>1</v>
      </c>
      <c r="E292" s="183">
        <v>0</v>
      </c>
      <c r="F292" s="183">
        <v>1</v>
      </c>
      <c r="G292" s="188">
        <v>0.42240891000000003</v>
      </c>
      <c r="H292" s="188">
        <v>4.8960289999999997E-2</v>
      </c>
      <c r="AI292" s="217">
        <v>1</v>
      </c>
      <c r="AJ292" s="133">
        <v>0</v>
      </c>
      <c r="AK292" s="133">
        <v>1</v>
      </c>
      <c r="AL292" s="188">
        <v>0.14862101</v>
      </c>
      <c r="AM292" s="188">
        <v>4.4471129999999998E-2</v>
      </c>
    </row>
    <row r="293" spans="1:39" x14ac:dyDescent="0.25">
      <c r="A293" s="183" t="s">
        <v>458</v>
      </c>
      <c r="B293" s="183" t="s">
        <v>461</v>
      </c>
      <c r="C293" s="183" t="s">
        <v>22</v>
      </c>
      <c r="D293" s="183">
        <v>1</v>
      </c>
      <c r="E293" s="183">
        <v>0</v>
      </c>
      <c r="F293" s="183">
        <v>1</v>
      </c>
      <c r="G293" s="188">
        <v>0.14862101</v>
      </c>
      <c r="H293" s="188">
        <v>4.4471129999999998E-2</v>
      </c>
      <c r="AI293" s="217">
        <v>1</v>
      </c>
      <c r="AJ293" s="133">
        <v>0</v>
      </c>
      <c r="AK293" s="133">
        <v>1</v>
      </c>
      <c r="AL293" s="188">
        <v>0.14862101</v>
      </c>
      <c r="AM293" s="188">
        <v>4.4471129999999998E-2</v>
      </c>
    </row>
    <row r="294" spans="1:39" x14ac:dyDescent="0.25">
      <c r="A294" s="183" t="s">
        <v>458</v>
      </c>
      <c r="B294" s="183" t="s">
        <v>461</v>
      </c>
      <c r="C294" s="183" t="s">
        <v>23</v>
      </c>
      <c r="D294" s="183">
        <v>1</v>
      </c>
      <c r="E294" s="183">
        <v>0</v>
      </c>
      <c r="F294" s="183">
        <v>1</v>
      </c>
      <c r="G294" s="188">
        <v>0.14862101</v>
      </c>
      <c r="H294" s="188">
        <v>4.4471129999999998E-2</v>
      </c>
      <c r="AI294" s="217">
        <v>1</v>
      </c>
      <c r="AJ294" s="133">
        <v>0</v>
      </c>
      <c r="AK294" s="133">
        <v>1</v>
      </c>
      <c r="AL294" s="188">
        <v>0.14862101</v>
      </c>
      <c r="AM294" s="188">
        <v>4.4471129999999998E-2</v>
      </c>
    </row>
    <row r="295" spans="1:39" x14ac:dyDescent="0.25">
      <c r="A295" s="183" t="s">
        <v>458</v>
      </c>
      <c r="B295" s="183" t="s">
        <v>461</v>
      </c>
      <c r="C295" s="183" t="s">
        <v>24</v>
      </c>
      <c r="D295" s="183">
        <v>1</v>
      </c>
      <c r="E295" s="183">
        <v>0</v>
      </c>
      <c r="F295" s="183">
        <v>1</v>
      </c>
      <c r="G295" s="188">
        <v>0.14862101</v>
      </c>
      <c r="H295" s="188">
        <v>4.4471129999999998E-2</v>
      </c>
      <c r="AI295" s="217">
        <v>1</v>
      </c>
      <c r="AJ295" s="133">
        <v>0</v>
      </c>
      <c r="AK295" s="133">
        <v>1</v>
      </c>
      <c r="AL295" s="188">
        <v>0.14862101</v>
      </c>
      <c r="AM295" s="188">
        <v>4.4471129999999998E-2</v>
      </c>
    </row>
    <row r="296" spans="1:39" x14ac:dyDescent="0.25">
      <c r="A296" s="183" t="s">
        <v>458</v>
      </c>
      <c r="B296" s="183" t="s">
        <v>461</v>
      </c>
      <c r="C296" s="183" t="s">
        <v>25</v>
      </c>
      <c r="D296" s="183">
        <v>1</v>
      </c>
      <c r="E296" s="183">
        <v>0</v>
      </c>
      <c r="F296" s="183">
        <v>1</v>
      </c>
      <c r="G296" s="188">
        <v>0.14862101</v>
      </c>
      <c r="H296" s="188">
        <v>4.4471129999999998E-2</v>
      </c>
      <c r="AI296" s="217">
        <v>1</v>
      </c>
      <c r="AJ296" s="133">
        <v>0</v>
      </c>
      <c r="AK296" s="133">
        <v>1</v>
      </c>
      <c r="AL296" s="188">
        <v>0.14862101</v>
      </c>
      <c r="AM296" s="188">
        <v>4.4471129999999998E-2</v>
      </c>
    </row>
    <row r="297" spans="1:39" x14ac:dyDescent="0.25">
      <c r="A297" s="183" t="s">
        <v>458</v>
      </c>
      <c r="B297" s="183" t="s">
        <v>461</v>
      </c>
      <c r="C297" s="183" t="s">
        <v>26</v>
      </c>
      <c r="D297" s="183">
        <v>1</v>
      </c>
      <c r="E297" s="183">
        <v>0</v>
      </c>
      <c r="F297" s="183">
        <v>1</v>
      </c>
      <c r="G297" s="188">
        <v>0.14862101</v>
      </c>
      <c r="H297" s="188">
        <v>4.4471129999999998E-2</v>
      </c>
      <c r="AI297" s="217">
        <v>1</v>
      </c>
      <c r="AJ297" s="133">
        <v>0</v>
      </c>
      <c r="AK297" s="133">
        <v>1</v>
      </c>
      <c r="AL297" s="188">
        <v>0.14862101</v>
      </c>
      <c r="AM297" s="188">
        <v>4.4471129999999998E-2</v>
      </c>
    </row>
    <row r="298" spans="1:39" x14ac:dyDescent="0.25">
      <c r="A298" s="183" t="s">
        <v>458</v>
      </c>
      <c r="B298" s="183" t="s">
        <v>461</v>
      </c>
      <c r="C298" s="183" t="s">
        <v>27</v>
      </c>
      <c r="D298" s="183">
        <v>1</v>
      </c>
      <c r="E298" s="183">
        <v>0</v>
      </c>
      <c r="F298" s="183">
        <v>1</v>
      </c>
      <c r="G298" s="188">
        <v>0.42240891000000003</v>
      </c>
      <c r="H298" s="188">
        <v>4.8960289999999997E-2</v>
      </c>
      <c r="AI298" s="217">
        <v>1</v>
      </c>
      <c r="AJ298" s="133">
        <v>0</v>
      </c>
      <c r="AK298" s="133">
        <v>1</v>
      </c>
      <c r="AL298" s="188">
        <v>0.14862101</v>
      </c>
      <c r="AM298" s="188">
        <v>4.4471129999999998E-2</v>
      </c>
    </row>
    <row r="299" spans="1:39" x14ac:dyDescent="0.25">
      <c r="A299" s="183" t="s">
        <v>458</v>
      </c>
      <c r="B299" s="183" t="s">
        <v>461</v>
      </c>
      <c r="C299" s="183" t="s">
        <v>28</v>
      </c>
      <c r="D299" s="183">
        <v>1</v>
      </c>
      <c r="E299" s="183">
        <v>0</v>
      </c>
      <c r="F299" s="183">
        <v>1</v>
      </c>
      <c r="G299" s="188">
        <v>0.42240891000000003</v>
      </c>
      <c r="H299" s="188">
        <v>4.8960289999999997E-2</v>
      </c>
      <c r="AI299" s="217">
        <v>1</v>
      </c>
      <c r="AJ299" s="133">
        <v>0</v>
      </c>
      <c r="AK299" s="133">
        <v>1</v>
      </c>
      <c r="AL299" s="188">
        <v>0.14862101</v>
      </c>
      <c r="AM299" s="188">
        <v>4.4471129999999998E-2</v>
      </c>
    </row>
    <row r="300" spans="1:39" x14ac:dyDescent="0.25">
      <c r="A300" s="183" t="s">
        <v>458</v>
      </c>
      <c r="B300" s="183" t="s">
        <v>461</v>
      </c>
      <c r="C300" s="183" t="s">
        <v>29</v>
      </c>
      <c r="D300" s="183">
        <v>1</v>
      </c>
      <c r="E300" s="183">
        <v>0</v>
      </c>
      <c r="F300" s="183">
        <v>1</v>
      </c>
      <c r="G300" s="188">
        <v>0.42240891000000003</v>
      </c>
      <c r="H300" s="188">
        <v>4.8960289999999997E-2</v>
      </c>
      <c r="AI300" s="217">
        <v>1</v>
      </c>
      <c r="AJ300" s="133">
        <v>0</v>
      </c>
      <c r="AK300" s="133">
        <v>1</v>
      </c>
      <c r="AL300" s="188">
        <v>0.14862101</v>
      </c>
      <c r="AM300" s="188">
        <v>4.4471129999999998E-2</v>
      </c>
    </row>
    <row r="301" spans="1:39" x14ac:dyDescent="0.25">
      <c r="A301" s="183" t="s">
        <v>458</v>
      </c>
      <c r="B301" s="183" t="s">
        <v>461</v>
      </c>
      <c r="C301" s="183" t="s">
        <v>30</v>
      </c>
      <c r="D301" s="183">
        <v>1</v>
      </c>
      <c r="E301" s="183">
        <v>0</v>
      </c>
      <c r="F301" s="183">
        <v>1</v>
      </c>
      <c r="G301" s="188">
        <v>0.42240891000000003</v>
      </c>
      <c r="H301" s="188">
        <v>4.8960289999999997E-2</v>
      </c>
      <c r="AI301" s="217">
        <v>1</v>
      </c>
      <c r="AJ301" s="133">
        <v>0</v>
      </c>
      <c r="AK301" s="133">
        <v>1</v>
      </c>
      <c r="AL301" s="188">
        <v>0.14862101</v>
      </c>
      <c r="AM301" s="188">
        <v>4.4471129999999998E-2</v>
      </c>
    </row>
    <row r="302" spans="1:39" x14ac:dyDescent="0.25">
      <c r="A302" s="183" t="s">
        <v>461</v>
      </c>
      <c r="B302" s="183" t="s">
        <v>56</v>
      </c>
      <c r="C302" s="183" t="s">
        <v>19</v>
      </c>
      <c r="D302" s="183">
        <v>1</v>
      </c>
      <c r="E302" s="183">
        <v>0</v>
      </c>
      <c r="F302" s="183">
        <v>1</v>
      </c>
      <c r="G302" s="188">
        <v>0.42240891000000003</v>
      </c>
      <c r="H302" s="188">
        <v>4.8960289999999997E-2</v>
      </c>
      <c r="AI302" s="217">
        <v>1</v>
      </c>
      <c r="AJ302" s="133">
        <v>0</v>
      </c>
      <c r="AK302" s="133">
        <v>1</v>
      </c>
      <c r="AL302" s="188">
        <v>0.14862101</v>
      </c>
      <c r="AM302" s="188">
        <v>4.4471129999999998E-2</v>
      </c>
    </row>
    <row r="303" spans="1:39" x14ac:dyDescent="0.25">
      <c r="A303" s="183" t="s">
        <v>461</v>
      </c>
      <c r="B303" s="183" t="s">
        <v>56</v>
      </c>
      <c r="C303" s="183" t="s">
        <v>20</v>
      </c>
      <c r="D303" s="183">
        <v>1</v>
      </c>
      <c r="E303" s="183">
        <v>0</v>
      </c>
      <c r="F303" s="183">
        <v>1</v>
      </c>
      <c r="G303" s="188">
        <v>0.42240891000000003</v>
      </c>
      <c r="H303" s="188">
        <v>4.8960289999999997E-2</v>
      </c>
      <c r="AI303" s="217">
        <v>1</v>
      </c>
      <c r="AJ303" s="133">
        <v>0</v>
      </c>
      <c r="AK303" s="133">
        <v>1</v>
      </c>
      <c r="AL303" s="188">
        <v>0.14862101</v>
      </c>
      <c r="AM303" s="188">
        <v>4.4471129999999998E-2</v>
      </c>
    </row>
    <row r="304" spans="1:39" x14ac:dyDescent="0.25">
      <c r="A304" s="183" t="s">
        <v>461</v>
      </c>
      <c r="B304" s="183" t="s">
        <v>56</v>
      </c>
      <c r="C304" s="183" t="s">
        <v>21</v>
      </c>
      <c r="D304" s="183">
        <v>1</v>
      </c>
      <c r="E304" s="183">
        <v>0</v>
      </c>
      <c r="F304" s="183">
        <v>1</v>
      </c>
      <c r="G304" s="188">
        <v>0.42240891000000003</v>
      </c>
      <c r="H304" s="188">
        <v>4.8960289999999997E-2</v>
      </c>
      <c r="AI304" s="217">
        <v>1</v>
      </c>
      <c r="AJ304" s="133">
        <v>0</v>
      </c>
      <c r="AK304" s="133">
        <v>1</v>
      </c>
      <c r="AL304" s="188">
        <v>0.14862101</v>
      </c>
      <c r="AM304" s="188">
        <v>4.4471129999999998E-2</v>
      </c>
    </row>
    <row r="305" spans="1:39" x14ac:dyDescent="0.25">
      <c r="A305" s="183" t="s">
        <v>461</v>
      </c>
      <c r="B305" s="183" t="s">
        <v>56</v>
      </c>
      <c r="C305" s="183" t="s">
        <v>22</v>
      </c>
      <c r="D305" s="183">
        <v>1</v>
      </c>
      <c r="E305" s="183">
        <v>0</v>
      </c>
      <c r="F305" s="183">
        <v>1</v>
      </c>
      <c r="G305" s="188">
        <v>0.14862101</v>
      </c>
      <c r="H305" s="188">
        <v>4.4471129999999998E-2</v>
      </c>
      <c r="AI305" s="217">
        <v>1</v>
      </c>
      <c r="AJ305" s="133">
        <v>0</v>
      </c>
      <c r="AK305" s="133">
        <v>1</v>
      </c>
      <c r="AL305" s="188">
        <v>0.14862101</v>
      </c>
      <c r="AM305" s="188">
        <v>4.4471129999999998E-2</v>
      </c>
    </row>
    <row r="306" spans="1:39" x14ac:dyDescent="0.25">
      <c r="A306" s="183" t="s">
        <v>461</v>
      </c>
      <c r="B306" s="183" t="s">
        <v>56</v>
      </c>
      <c r="C306" s="183" t="s">
        <v>23</v>
      </c>
      <c r="D306" s="183">
        <v>1</v>
      </c>
      <c r="E306" s="183">
        <v>0</v>
      </c>
      <c r="F306" s="183">
        <v>1</v>
      </c>
      <c r="G306" s="188">
        <v>0.14862101</v>
      </c>
      <c r="H306" s="188">
        <v>4.4471129999999998E-2</v>
      </c>
      <c r="AI306" s="217">
        <v>1</v>
      </c>
      <c r="AJ306" s="133">
        <v>0</v>
      </c>
      <c r="AK306" s="133">
        <v>1</v>
      </c>
      <c r="AL306" s="188">
        <v>0.14862101</v>
      </c>
      <c r="AM306" s="188">
        <v>4.4471129999999998E-2</v>
      </c>
    </row>
    <row r="307" spans="1:39" x14ac:dyDescent="0.25">
      <c r="A307" s="183" t="s">
        <v>461</v>
      </c>
      <c r="B307" s="183" t="s">
        <v>56</v>
      </c>
      <c r="C307" s="183" t="s">
        <v>24</v>
      </c>
      <c r="D307" s="183">
        <v>1</v>
      </c>
      <c r="E307" s="183">
        <v>0</v>
      </c>
      <c r="F307" s="183">
        <v>1</v>
      </c>
      <c r="G307" s="188">
        <v>0.14862101</v>
      </c>
      <c r="H307" s="188">
        <v>4.4471129999999998E-2</v>
      </c>
      <c r="AI307" s="217">
        <v>1</v>
      </c>
      <c r="AJ307" s="133">
        <v>0</v>
      </c>
      <c r="AK307" s="133">
        <v>1</v>
      </c>
      <c r="AL307" s="188">
        <v>0.14862101</v>
      </c>
      <c r="AM307" s="188">
        <v>4.4471129999999998E-2</v>
      </c>
    </row>
    <row r="308" spans="1:39" x14ac:dyDescent="0.25">
      <c r="A308" s="183" t="s">
        <v>461</v>
      </c>
      <c r="B308" s="183" t="s">
        <v>56</v>
      </c>
      <c r="C308" s="183" t="s">
        <v>25</v>
      </c>
      <c r="D308" s="183">
        <v>1</v>
      </c>
      <c r="E308" s="183">
        <v>0</v>
      </c>
      <c r="F308" s="183">
        <v>1</v>
      </c>
      <c r="G308" s="188">
        <v>0.14862101</v>
      </c>
      <c r="H308" s="188">
        <v>4.4471129999999998E-2</v>
      </c>
      <c r="AI308" s="217">
        <v>1</v>
      </c>
      <c r="AJ308" s="133">
        <v>0</v>
      </c>
      <c r="AK308" s="133">
        <v>1</v>
      </c>
      <c r="AL308" s="188">
        <v>0.14862101</v>
      </c>
      <c r="AM308" s="188">
        <v>4.4471129999999998E-2</v>
      </c>
    </row>
    <row r="309" spans="1:39" x14ac:dyDescent="0.25">
      <c r="A309" s="183" t="s">
        <v>461</v>
      </c>
      <c r="B309" s="183" t="s">
        <v>56</v>
      </c>
      <c r="C309" s="183" t="s">
        <v>26</v>
      </c>
      <c r="D309" s="183">
        <v>1</v>
      </c>
      <c r="E309" s="183">
        <v>0</v>
      </c>
      <c r="F309" s="183">
        <v>1</v>
      </c>
      <c r="G309" s="188">
        <v>0.14862101</v>
      </c>
      <c r="H309" s="188">
        <v>4.4471129999999998E-2</v>
      </c>
      <c r="AI309" s="217">
        <v>1</v>
      </c>
      <c r="AJ309" s="133">
        <v>0</v>
      </c>
      <c r="AK309" s="133">
        <v>1</v>
      </c>
      <c r="AL309" s="188">
        <v>0.14862101</v>
      </c>
      <c r="AM309" s="188">
        <v>4.4471129999999998E-2</v>
      </c>
    </row>
    <row r="310" spans="1:39" x14ac:dyDescent="0.25">
      <c r="A310" s="183" t="s">
        <v>461</v>
      </c>
      <c r="B310" s="183" t="s">
        <v>56</v>
      </c>
      <c r="C310" s="183" t="s">
        <v>27</v>
      </c>
      <c r="D310" s="183">
        <v>1</v>
      </c>
      <c r="E310" s="183">
        <v>0</v>
      </c>
      <c r="F310" s="183">
        <v>1</v>
      </c>
      <c r="G310" s="188">
        <v>0.42240891000000003</v>
      </c>
      <c r="H310" s="188">
        <v>4.8960289999999997E-2</v>
      </c>
      <c r="AI310" s="217">
        <v>1</v>
      </c>
      <c r="AJ310" s="133">
        <v>0</v>
      </c>
      <c r="AK310" s="133">
        <v>1</v>
      </c>
      <c r="AL310" s="188">
        <v>0.14862101</v>
      </c>
      <c r="AM310" s="188">
        <v>4.4471129999999998E-2</v>
      </c>
    </row>
    <row r="311" spans="1:39" x14ac:dyDescent="0.25">
      <c r="A311" s="183" t="s">
        <v>461</v>
      </c>
      <c r="B311" s="183" t="s">
        <v>56</v>
      </c>
      <c r="C311" s="183" t="s">
        <v>28</v>
      </c>
      <c r="D311" s="183">
        <v>1</v>
      </c>
      <c r="E311" s="183">
        <v>0</v>
      </c>
      <c r="F311" s="183">
        <v>1</v>
      </c>
      <c r="G311" s="188">
        <v>0.42240891000000003</v>
      </c>
      <c r="H311" s="188">
        <v>4.8960289999999997E-2</v>
      </c>
      <c r="AI311" s="217">
        <v>1</v>
      </c>
      <c r="AJ311" s="133">
        <v>0</v>
      </c>
      <c r="AK311" s="133">
        <v>1</v>
      </c>
      <c r="AL311" s="188">
        <v>0.14862101</v>
      </c>
      <c r="AM311" s="188">
        <v>4.4471129999999998E-2</v>
      </c>
    </row>
    <row r="312" spans="1:39" x14ac:dyDescent="0.25">
      <c r="A312" s="183" t="s">
        <v>461</v>
      </c>
      <c r="B312" s="183" t="s">
        <v>56</v>
      </c>
      <c r="C312" s="183" t="s">
        <v>29</v>
      </c>
      <c r="D312" s="183">
        <v>1</v>
      </c>
      <c r="E312" s="183">
        <v>0</v>
      </c>
      <c r="F312" s="183">
        <v>1</v>
      </c>
      <c r="G312" s="188">
        <v>0.42240891000000003</v>
      </c>
      <c r="H312" s="188">
        <v>4.8960289999999997E-2</v>
      </c>
      <c r="AI312" s="217">
        <v>1</v>
      </c>
      <c r="AJ312" s="133">
        <v>0</v>
      </c>
      <c r="AK312" s="133">
        <v>1</v>
      </c>
      <c r="AL312" s="188">
        <v>0.14862101</v>
      </c>
      <c r="AM312" s="188">
        <v>4.4471129999999998E-2</v>
      </c>
    </row>
    <row r="313" spans="1:39" x14ac:dyDescent="0.25">
      <c r="A313" s="183" t="s">
        <v>461</v>
      </c>
      <c r="B313" s="183" t="s">
        <v>56</v>
      </c>
      <c r="C313" s="183" t="s">
        <v>30</v>
      </c>
      <c r="D313" s="183">
        <v>1</v>
      </c>
      <c r="E313" s="183">
        <v>0</v>
      </c>
      <c r="F313" s="183">
        <v>1</v>
      </c>
      <c r="G313" s="188">
        <v>0.42240891000000003</v>
      </c>
      <c r="H313" s="188">
        <v>4.8960289999999997E-2</v>
      </c>
      <c r="AI313" s="217">
        <v>1</v>
      </c>
      <c r="AJ313" s="133">
        <v>0</v>
      </c>
      <c r="AK313" s="133">
        <v>1</v>
      </c>
      <c r="AL313" s="188">
        <v>0.14862101</v>
      </c>
      <c r="AM313" s="188">
        <v>4.4471129999999998E-2</v>
      </c>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B21" sqref="B21"/>
    </sheetView>
  </sheetViews>
  <sheetFormatPr defaultRowHeight="15" x14ac:dyDescent="0.25"/>
  <cols>
    <col min="1" max="1" width="27.5703125" customWidth="1"/>
  </cols>
  <sheetData>
    <row r="1" spans="1:13" ht="50.65" customHeight="1" x14ac:dyDescent="0.25">
      <c r="A1" s="237" t="s">
        <v>465</v>
      </c>
      <c r="B1" s="239" t="s">
        <v>451</v>
      </c>
      <c r="C1" s="239" t="s">
        <v>466</v>
      </c>
      <c r="D1" s="186" t="s">
        <v>467</v>
      </c>
      <c r="I1" s="186" t="s">
        <v>469</v>
      </c>
    </row>
    <row r="2" spans="1:13" ht="26.25" thickBot="1" x14ac:dyDescent="0.3">
      <c r="A2" s="238"/>
      <c r="B2" s="240"/>
      <c r="C2" s="240"/>
      <c r="D2" s="187" t="s">
        <v>468</v>
      </c>
      <c r="E2" s="183" t="s">
        <v>64</v>
      </c>
      <c r="F2" s="183" t="s">
        <v>65</v>
      </c>
      <c r="G2" s="183" t="s">
        <v>66</v>
      </c>
      <c r="H2" s="183" t="s">
        <v>67</v>
      </c>
      <c r="I2" s="187" t="s">
        <v>470</v>
      </c>
      <c r="J2" s="183" t="s">
        <v>64</v>
      </c>
      <c r="K2" s="183" t="s">
        <v>65</v>
      </c>
      <c r="L2" s="183" t="s">
        <v>66</v>
      </c>
      <c r="M2" s="183" t="s">
        <v>67</v>
      </c>
    </row>
    <row r="3" spans="1:13" ht="37.9" customHeight="1" x14ac:dyDescent="0.25">
      <c r="A3" s="241" t="s">
        <v>471</v>
      </c>
      <c r="B3" s="243">
        <v>4436</v>
      </c>
      <c r="C3" s="245">
        <v>26.3</v>
      </c>
      <c r="D3" s="245" t="s">
        <v>463</v>
      </c>
      <c r="E3" s="247">
        <v>0</v>
      </c>
      <c r="F3" s="247">
        <v>1</v>
      </c>
      <c r="G3" s="247">
        <v>0.42240891000000003</v>
      </c>
      <c r="H3" s="247">
        <v>4.8960289999999997E-2</v>
      </c>
      <c r="I3" s="245" t="s">
        <v>464</v>
      </c>
      <c r="J3" s="247">
        <v>0</v>
      </c>
      <c r="K3" s="247">
        <v>1</v>
      </c>
      <c r="L3" s="247">
        <v>0.2888249</v>
      </c>
      <c r="M3" s="247">
        <v>1.9796190000000002E-2</v>
      </c>
    </row>
    <row r="4" spans="1:13" ht="15.75" thickBot="1" x14ac:dyDescent="0.3">
      <c r="A4" s="242"/>
      <c r="B4" s="244"/>
      <c r="C4" s="246"/>
      <c r="D4" s="246"/>
      <c r="E4" s="247"/>
      <c r="F4" s="247">
        <v>1</v>
      </c>
      <c r="G4" s="247"/>
      <c r="H4" s="247"/>
      <c r="I4" s="246"/>
      <c r="J4" s="247"/>
      <c r="K4" s="247">
        <v>1</v>
      </c>
      <c r="L4" s="247"/>
      <c r="M4" s="247"/>
    </row>
    <row r="5" spans="1:13" x14ac:dyDescent="0.25">
      <c r="A5" s="241" t="s">
        <v>472</v>
      </c>
      <c r="B5" s="243">
        <v>4422</v>
      </c>
      <c r="C5" s="245">
        <v>26.7</v>
      </c>
      <c r="D5" s="245" t="s">
        <v>463</v>
      </c>
      <c r="E5" s="247">
        <v>0</v>
      </c>
      <c r="F5" s="247">
        <v>1</v>
      </c>
      <c r="G5" s="247">
        <v>0.42240891000000003</v>
      </c>
      <c r="H5" s="247">
        <v>4.8960289999999997E-2</v>
      </c>
      <c r="I5" s="245" t="s">
        <v>473</v>
      </c>
      <c r="J5" s="247">
        <v>0</v>
      </c>
      <c r="K5" s="247">
        <v>1</v>
      </c>
      <c r="L5" s="247">
        <v>0.26067639999999997</v>
      </c>
      <c r="M5" s="247">
        <v>4.1888399999999999E-2</v>
      </c>
    </row>
    <row r="6" spans="1:13" ht="15.75" thickBot="1" x14ac:dyDescent="0.3">
      <c r="A6" s="242"/>
      <c r="B6" s="244"/>
      <c r="C6" s="246"/>
      <c r="D6" s="246"/>
      <c r="E6" s="247">
        <v>0</v>
      </c>
      <c r="F6" s="247">
        <v>1</v>
      </c>
      <c r="G6" s="247"/>
      <c r="H6" s="247"/>
      <c r="I6" s="246"/>
      <c r="J6" s="247"/>
      <c r="K6" s="247">
        <v>1</v>
      </c>
      <c r="L6" s="247"/>
      <c r="M6" s="247"/>
    </row>
    <row r="7" spans="1:13" x14ac:dyDescent="0.25">
      <c r="A7" s="241" t="s">
        <v>474</v>
      </c>
      <c r="B7" s="243">
        <v>4423</v>
      </c>
      <c r="C7" s="245">
        <v>26.3</v>
      </c>
      <c r="D7" s="245" t="s">
        <v>463</v>
      </c>
      <c r="E7" s="247">
        <v>0</v>
      </c>
      <c r="F7" s="247">
        <v>1</v>
      </c>
      <c r="G7" s="247">
        <v>0.42240891000000003</v>
      </c>
      <c r="H7" s="247">
        <v>4.8960289999999997E-2</v>
      </c>
      <c r="I7" s="245" t="s">
        <v>473</v>
      </c>
      <c r="J7" s="247">
        <v>0</v>
      </c>
      <c r="K7" s="247">
        <v>1</v>
      </c>
      <c r="L7" s="247">
        <v>0.26067639999999997</v>
      </c>
      <c r="M7" s="247">
        <v>4.1888399999999999E-2</v>
      </c>
    </row>
    <row r="8" spans="1:13" ht="15.75" thickBot="1" x14ac:dyDescent="0.3">
      <c r="A8" s="242"/>
      <c r="B8" s="244"/>
      <c r="C8" s="246"/>
      <c r="D8" s="246"/>
      <c r="E8" s="247">
        <v>0</v>
      </c>
      <c r="F8" s="247">
        <v>1</v>
      </c>
      <c r="G8" s="247"/>
      <c r="H8" s="247"/>
      <c r="I8" s="246"/>
      <c r="J8" s="247"/>
      <c r="K8" s="247">
        <v>1</v>
      </c>
      <c r="L8" s="247"/>
      <c r="M8" s="247"/>
    </row>
    <row r="9" spans="1:13" x14ac:dyDescent="0.25">
      <c r="A9" s="248" t="s">
        <v>475</v>
      </c>
      <c r="B9" s="243">
        <v>4245</v>
      </c>
      <c r="C9" s="245">
        <v>25.9</v>
      </c>
      <c r="D9" s="245" t="s">
        <v>463</v>
      </c>
      <c r="E9" s="247">
        <v>0</v>
      </c>
      <c r="F9" s="247">
        <v>1</v>
      </c>
      <c r="G9" s="247">
        <v>0.42240891000000003</v>
      </c>
      <c r="H9" s="247">
        <v>4.8960289999999997E-2</v>
      </c>
      <c r="I9" s="245" t="s">
        <v>473</v>
      </c>
      <c r="J9" s="247">
        <v>0</v>
      </c>
      <c r="K9" s="247">
        <v>1</v>
      </c>
      <c r="L9" s="247">
        <v>0.26067639999999997</v>
      </c>
      <c r="M9" s="247">
        <v>4.1888399999999999E-2</v>
      </c>
    </row>
    <row r="10" spans="1:13" ht="30.95" customHeight="1" thickBot="1" x14ac:dyDescent="0.3">
      <c r="A10" s="249"/>
      <c r="B10" s="244"/>
      <c r="C10" s="246"/>
      <c r="D10" s="246"/>
      <c r="E10" s="247">
        <v>0</v>
      </c>
      <c r="F10" s="247">
        <v>1</v>
      </c>
      <c r="G10" s="247"/>
      <c r="H10" s="247"/>
      <c r="I10" s="246"/>
      <c r="J10" s="247"/>
      <c r="K10" s="247">
        <v>1</v>
      </c>
      <c r="L10" s="247"/>
      <c r="M10" s="247"/>
    </row>
    <row r="11" spans="1:13" x14ac:dyDescent="0.25">
      <c r="A11" s="241" t="s">
        <v>476</v>
      </c>
      <c r="B11" s="243">
        <v>4816</v>
      </c>
      <c r="C11" s="245">
        <v>20.5</v>
      </c>
      <c r="D11" s="245" t="s">
        <v>463</v>
      </c>
      <c r="E11" s="247">
        <v>0</v>
      </c>
      <c r="F11" s="247">
        <v>1</v>
      </c>
      <c r="G11" s="247">
        <v>0.42240891000000003</v>
      </c>
      <c r="H11" s="247">
        <v>4.8960289999999997E-2</v>
      </c>
      <c r="I11" s="245" t="s">
        <v>477</v>
      </c>
      <c r="J11" s="247">
        <v>0</v>
      </c>
      <c r="K11" s="247">
        <v>1</v>
      </c>
      <c r="L11" s="247">
        <v>0.14862101</v>
      </c>
      <c r="M11" s="247">
        <v>4.4471129999999998E-2</v>
      </c>
    </row>
    <row r="12" spans="1:13" ht="15.75" thickBot="1" x14ac:dyDescent="0.3">
      <c r="A12" s="242"/>
      <c r="B12" s="244"/>
      <c r="C12" s="246"/>
      <c r="D12" s="246"/>
      <c r="E12" s="247">
        <v>0</v>
      </c>
      <c r="F12" s="247">
        <v>1</v>
      </c>
      <c r="G12" s="247"/>
      <c r="H12" s="247"/>
      <c r="I12" s="246"/>
      <c r="J12" s="247"/>
      <c r="K12" s="247">
        <v>1</v>
      </c>
      <c r="L12" s="247"/>
      <c r="M12" s="247"/>
    </row>
    <row r="13" spans="1:13" x14ac:dyDescent="0.25">
      <c r="A13" s="241" t="s">
        <v>478</v>
      </c>
      <c r="B13" s="243">
        <v>4414</v>
      </c>
      <c r="C13" s="245">
        <v>21.4</v>
      </c>
      <c r="D13" s="245" t="s">
        <v>463</v>
      </c>
      <c r="E13" s="247">
        <v>0</v>
      </c>
      <c r="F13" s="247">
        <v>1</v>
      </c>
      <c r="G13" s="247">
        <v>0.42240891000000003</v>
      </c>
      <c r="H13" s="247">
        <v>4.8960289999999997E-2</v>
      </c>
      <c r="I13" s="245" t="s">
        <v>477</v>
      </c>
      <c r="J13" s="247">
        <v>0</v>
      </c>
      <c r="K13" s="247">
        <v>1</v>
      </c>
      <c r="L13" s="247">
        <v>0.14862101</v>
      </c>
      <c r="M13" s="247">
        <v>4.4471129999999998E-2</v>
      </c>
    </row>
    <row r="14" spans="1:13" ht="15.75" thickBot="1" x14ac:dyDescent="0.3">
      <c r="A14" s="242"/>
      <c r="B14" s="244"/>
      <c r="C14" s="246"/>
      <c r="D14" s="246"/>
      <c r="E14" s="247">
        <v>0</v>
      </c>
      <c r="F14" s="247">
        <v>1</v>
      </c>
      <c r="G14" s="247"/>
      <c r="H14" s="247"/>
      <c r="I14" s="246"/>
      <c r="J14" s="247"/>
      <c r="K14" s="247">
        <v>1</v>
      </c>
      <c r="L14" s="247"/>
      <c r="M14" s="247"/>
    </row>
    <row r="15" spans="1:13" x14ac:dyDescent="0.25">
      <c r="A15" s="241" t="s">
        <v>479</v>
      </c>
      <c r="B15" s="243">
        <v>4493</v>
      </c>
      <c r="C15" s="245">
        <v>22.2</v>
      </c>
      <c r="D15" s="245" t="s">
        <v>463</v>
      </c>
      <c r="E15" s="247">
        <v>0</v>
      </c>
      <c r="F15" s="247">
        <v>1</v>
      </c>
      <c r="G15" s="247">
        <v>0.42240891000000003</v>
      </c>
      <c r="H15" s="247">
        <v>4.8960289999999997E-2</v>
      </c>
      <c r="I15" s="245" t="s">
        <v>477</v>
      </c>
      <c r="J15" s="247">
        <v>0</v>
      </c>
      <c r="K15" s="247">
        <v>1</v>
      </c>
      <c r="L15" s="247">
        <v>0.14862101</v>
      </c>
      <c r="M15" s="247">
        <v>4.4471129999999998E-2</v>
      </c>
    </row>
    <row r="16" spans="1:13" ht="15.75" thickBot="1" x14ac:dyDescent="0.3">
      <c r="A16" s="242"/>
      <c r="B16" s="244"/>
      <c r="C16" s="246"/>
      <c r="D16" s="246"/>
      <c r="E16" s="247">
        <v>0</v>
      </c>
      <c r="F16" s="247">
        <v>1</v>
      </c>
      <c r="G16" s="247"/>
      <c r="H16" s="247"/>
      <c r="I16" s="246"/>
      <c r="J16" s="247"/>
      <c r="K16" s="247">
        <v>1</v>
      </c>
      <c r="L16" s="247"/>
      <c r="M16" s="247"/>
    </row>
  </sheetData>
  <mergeCells count="94">
    <mergeCell ref="J15:J16"/>
    <mergeCell ref="K15:K16"/>
    <mergeCell ref="L15:L16"/>
    <mergeCell ref="M15:M16"/>
    <mergeCell ref="J11:J12"/>
    <mergeCell ref="K11:K12"/>
    <mergeCell ref="L11:L12"/>
    <mergeCell ref="M11:M12"/>
    <mergeCell ref="J13:J14"/>
    <mergeCell ref="K13:K14"/>
    <mergeCell ref="L13:L14"/>
    <mergeCell ref="M13:M14"/>
    <mergeCell ref="J7:J8"/>
    <mergeCell ref="K7:K8"/>
    <mergeCell ref="L7:L8"/>
    <mergeCell ref="M7:M8"/>
    <mergeCell ref="J9:J10"/>
    <mergeCell ref="K9:K10"/>
    <mergeCell ref="L9:L10"/>
    <mergeCell ref="M9:M10"/>
    <mergeCell ref="J3:J4"/>
    <mergeCell ref="K3:K4"/>
    <mergeCell ref="L3:L4"/>
    <mergeCell ref="M3:M4"/>
    <mergeCell ref="J5:J6"/>
    <mergeCell ref="K5:K6"/>
    <mergeCell ref="L5:L6"/>
    <mergeCell ref="M5:M6"/>
    <mergeCell ref="A15:A16"/>
    <mergeCell ref="B15:B16"/>
    <mergeCell ref="C15:C16"/>
    <mergeCell ref="D15:D16"/>
    <mergeCell ref="I15:I16"/>
    <mergeCell ref="G15:G16"/>
    <mergeCell ref="H15:H16"/>
    <mergeCell ref="E15:E16"/>
    <mergeCell ref="F15:F16"/>
    <mergeCell ref="A11:A12"/>
    <mergeCell ref="B11:B12"/>
    <mergeCell ref="C11:C12"/>
    <mergeCell ref="D11:D12"/>
    <mergeCell ref="I11:I12"/>
    <mergeCell ref="E11:E12"/>
    <mergeCell ref="F11:F12"/>
    <mergeCell ref="G11:G12"/>
    <mergeCell ref="H11:H12"/>
    <mergeCell ref="A13:A14"/>
    <mergeCell ref="B13:B14"/>
    <mergeCell ref="C13:C14"/>
    <mergeCell ref="D13:D14"/>
    <mergeCell ref="I13:I14"/>
    <mergeCell ref="E13:E14"/>
    <mergeCell ref="F13:F14"/>
    <mergeCell ref="G13:G14"/>
    <mergeCell ref="H13:H14"/>
    <mergeCell ref="A7:A8"/>
    <mergeCell ref="B7:B8"/>
    <mergeCell ref="C7:C8"/>
    <mergeCell ref="D7:D8"/>
    <mergeCell ref="I7:I8"/>
    <mergeCell ref="G7:G8"/>
    <mergeCell ref="H7:H8"/>
    <mergeCell ref="E7:E8"/>
    <mergeCell ref="F7:F8"/>
    <mergeCell ref="A9:A10"/>
    <mergeCell ref="B9:B10"/>
    <mergeCell ref="C9:C10"/>
    <mergeCell ref="D9:D10"/>
    <mergeCell ref="I9:I10"/>
    <mergeCell ref="E9:E10"/>
    <mergeCell ref="F9:F10"/>
    <mergeCell ref="G9:G10"/>
    <mergeCell ref="H9:H10"/>
    <mergeCell ref="D3:D4"/>
    <mergeCell ref="I3:I4"/>
    <mergeCell ref="A5:A6"/>
    <mergeCell ref="B5:B6"/>
    <mergeCell ref="C5:C6"/>
    <mergeCell ref="D5:D6"/>
    <mergeCell ref="I5:I6"/>
    <mergeCell ref="E3:E4"/>
    <mergeCell ref="F3:F4"/>
    <mergeCell ref="E5:E6"/>
    <mergeCell ref="H3:H4"/>
    <mergeCell ref="G5:G6"/>
    <mergeCell ref="H5:H6"/>
    <mergeCell ref="G3:G4"/>
    <mergeCell ref="F5:F6"/>
    <mergeCell ref="A1:A2"/>
    <mergeCell ref="B1:B2"/>
    <mergeCell ref="C1:C2"/>
    <mergeCell ref="A3:A4"/>
    <mergeCell ref="B3:B4"/>
    <mergeCell ref="C3:C4"/>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2"/>
  <sheetViews>
    <sheetView zoomScale="85" zoomScaleNormal="85" workbookViewId="0">
      <selection activeCell="H24" sqref="H24"/>
    </sheetView>
  </sheetViews>
  <sheetFormatPr defaultColWidth="9.140625" defaultRowHeight="15" x14ac:dyDescent="0.25"/>
  <cols>
    <col min="1" max="16384" width="9.140625" style="183"/>
  </cols>
  <sheetData>
    <row r="1" spans="1:22" x14ac:dyDescent="0.25">
      <c r="A1" s="183" t="s">
        <v>61</v>
      </c>
      <c r="B1" s="183" t="s">
        <v>31</v>
      </c>
      <c r="C1" s="70" t="s">
        <v>19</v>
      </c>
      <c r="D1" s="70">
        <v>1</v>
      </c>
      <c r="E1" s="70"/>
      <c r="F1" s="70"/>
      <c r="G1" s="70"/>
      <c r="H1" s="70"/>
      <c r="I1" s="70"/>
      <c r="J1" s="70"/>
      <c r="K1" s="70"/>
      <c r="L1" s="70"/>
      <c r="M1" s="70"/>
      <c r="N1" s="70"/>
      <c r="S1" s="70"/>
      <c r="T1" s="70"/>
      <c r="U1" s="70"/>
      <c r="V1" s="70"/>
    </row>
    <row r="2" spans="1:22" x14ac:dyDescent="0.25">
      <c r="A2" s="183" t="s">
        <v>61</v>
      </c>
      <c r="B2" s="183" t="s">
        <v>31</v>
      </c>
      <c r="C2" s="70" t="s">
        <v>20</v>
      </c>
      <c r="D2" s="70">
        <v>1</v>
      </c>
      <c r="E2" s="70"/>
      <c r="F2" s="70"/>
      <c r="G2" s="70"/>
      <c r="H2" s="70"/>
      <c r="I2" s="70"/>
      <c r="J2" s="70"/>
      <c r="K2" s="70"/>
      <c r="L2" s="70"/>
      <c r="M2" s="70"/>
      <c r="N2" s="70"/>
      <c r="S2" s="70"/>
      <c r="T2" s="70"/>
      <c r="U2" s="190"/>
      <c r="V2" s="190"/>
    </row>
    <row r="3" spans="1:22" x14ac:dyDescent="0.25">
      <c r="A3" s="183" t="s">
        <v>61</v>
      </c>
      <c r="B3" s="183" t="s">
        <v>31</v>
      </c>
      <c r="C3" s="70" t="s">
        <v>21</v>
      </c>
      <c r="D3" s="70">
        <v>3</v>
      </c>
      <c r="E3" s="70"/>
      <c r="F3" s="70"/>
      <c r="G3" s="70"/>
      <c r="H3" s="70"/>
      <c r="I3" s="70"/>
      <c r="J3" s="70"/>
      <c r="K3" s="70"/>
      <c r="L3" s="70"/>
      <c r="M3" s="70"/>
      <c r="N3" s="70"/>
      <c r="S3" s="70"/>
      <c r="T3" s="70"/>
      <c r="U3" s="190"/>
      <c r="V3" s="190"/>
    </row>
    <row r="4" spans="1:22" x14ac:dyDescent="0.25">
      <c r="A4" s="183" t="s">
        <v>61</v>
      </c>
      <c r="B4" s="183" t="s">
        <v>31</v>
      </c>
      <c r="C4" s="70" t="s">
        <v>22</v>
      </c>
      <c r="D4" s="70">
        <v>3</v>
      </c>
      <c r="E4" s="70"/>
      <c r="F4" s="70"/>
      <c r="G4" s="70"/>
      <c r="H4" s="70"/>
      <c r="I4" s="70"/>
      <c r="J4" s="70"/>
      <c r="K4" s="70"/>
      <c r="L4" s="70"/>
      <c r="M4" s="70"/>
      <c r="N4" s="70"/>
      <c r="O4" s="70"/>
      <c r="P4" s="70"/>
      <c r="Q4" s="70"/>
      <c r="R4" s="70"/>
      <c r="S4" s="70"/>
      <c r="T4" s="70"/>
      <c r="U4" s="70"/>
      <c r="V4" s="70"/>
    </row>
    <row r="5" spans="1:22" x14ac:dyDescent="0.25">
      <c r="A5" s="183" t="s">
        <v>61</v>
      </c>
      <c r="B5" s="183" t="s">
        <v>31</v>
      </c>
      <c r="C5" s="70" t="s">
        <v>23</v>
      </c>
      <c r="D5" s="70">
        <v>3</v>
      </c>
      <c r="E5" s="70"/>
      <c r="F5" s="70"/>
      <c r="G5" s="70"/>
      <c r="H5" s="70"/>
      <c r="I5" s="70"/>
      <c r="J5" s="70"/>
      <c r="K5" s="70"/>
      <c r="L5" s="70"/>
      <c r="M5" s="70"/>
      <c r="N5" s="70"/>
      <c r="O5" s="70"/>
      <c r="P5" s="70"/>
      <c r="Q5" s="70"/>
      <c r="R5" s="70"/>
      <c r="S5" s="70"/>
      <c r="T5" s="70"/>
      <c r="U5" s="70"/>
      <c r="V5" s="70"/>
    </row>
    <row r="6" spans="1:22" x14ac:dyDescent="0.25">
      <c r="A6" s="183" t="s">
        <v>61</v>
      </c>
      <c r="B6" s="183" t="s">
        <v>31</v>
      </c>
      <c r="C6" s="70" t="s">
        <v>24</v>
      </c>
      <c r="D6" s="70">
        <v>3</v>
      </c>
      <c r="E6" s="70"/>
      <c r="F6" s="70"/>
      <c r="G6" s="70"/>
      <c r="H6" s="70"/>
      <c r="I6" s="70"/>
      <c r="J6" s="70"/>
      <c r="K6" s="70"/>
      <c r="L6" s="70"/>
      <c r="M6" s="70"/>
      <c r="N6" s="70"/>
      <c r="O6" s="70"/>
      <c r="P6" s="70"/>
      <c r="Q6" s="70"/>
      <c r="R6" s="70"/>
      <c r="S6" s="70"/>
      <c r="T6" s="70"/>
      <c r="U6" s="70"/>
      <c r="V6" s="70"/>
    </row>
    <row r="7" spans="1:22" x14ac:dyDescent="0.25">
      <c r="A7" s="183" t="s">
        <v>61</v>
      </c>
      <c r="B7" s="183" t="s">
        <v>31</v>
      </c>
      <c r="C7" s="70" t="s">
        <v>25</v>
      </c>
      <c r="D7" s="70">
        <v>3</v>
      </c>
      <c r="E7" s="70"/>
      <c r="F7" s="70"/>
      <c r="G7" s="70"/>
      <c r="H7" s="70"/>
      <c r="I7" s="70"/>
      <c r="J7" s="70"/>
      <c r="K7" s="70"/>
      <c r="L7" s="70"/>
      <c r="M7" s="70"/>
      <c r="N7" s="70"/>
      <c r="O7" s="70"/>
      <c r="P7" s="70" t="s">
        <v>480</v>
      </c>
      <c r="Q7" s="70"/>
      <c r="R7" s="70"/>
      <c r="S7" s="70"/>
      <c r="T7" s="70"/>
      <c r="U7" s="70"/>
      <c r="V7" s="70"/>
    </row>
    <row r="8" spans="1:22" x14ac:dyDescent="0.25">
      <c r="A8" s="183" t="s">
        <v>61</v>
      </c>
      <c r="B8" s="183" t="s">
        <v>31</v>
      </c>
      <c r="C8" s="70" t="s">
        <v>26</v>
      </c>
      <c r="D8" s="70">
        <v>3</v>
      </c>
      <c r="E8" s="70"/>
      <c r="F8" s="70"/>
      <c r="G8" s="70"/>
      <c r="H8" s="70"/>
      <c r="I8" s="70"/>
      <c r="J8" s="70"/>
      <c r="K8" s="70"/>
      <c r="L8" s="70"/>
      <c r="M8" s="70"/>
      <c r="N8" s="70"/>
      <c r="O8" s="70"/>
      <c r="P8" s="70" t="s">
        <v>407</v>
      </c>
      <c r="Q8" s="70" t="s">
        <v>279</v>
      </c>
      <c r="R8" s="70" t="s">
        <v>304</v>
      </c>
      <c r="S8" s="70"/>
      <c r="T8" s="70"/>
      <c r="U8" s="70"/>
      <c r="V8" s="70"/>
    </row>
    <row r="9" spans="1:22" x14ac:dyDescent="0.25">
      <c r="A9" s="183" t="s">
        <v>61</v>
      </c>
      <c r="B9" s="183" t="s">
        <v>31</v>
      </c>
      <c r="C9" s="70" t="s">
        <v>27</v>
      </c>
      <c r="D9" s="70">
        <v>1</v>
      </c>
      <c r="E9" s="70"/>
      <c r="F9" s="70"/>
      <c r="G9" s="70"/>
      <c r="H9" s="70"/>
      <c r="I9" s="70"/>
      <c r="J9" s="70"/>
      <c r="K9" s="70"/>
      <c r="L9" s="70"/>
      <c r="M9" s="70"/>
      <c r="N9" s="70"/>
      <c r="O9" s="70" t="s">
        <v>481</v>
      </c>
      <c r="P9" s="70" t="s">
        <v>483</v>
      </c>
      <c r="Q9" s="189">
        <v>0.8</v>
      </c>
      <c r="R9" s="189">
        <v>1</v>
      </c>
      <c r="S9" s="70"/>
      <c r="T9" s="70"/>
      <c r="U9" s="70"/>
      <c r="V9" s="70"/>
    </row>
    <row r="10" spans="1:22" x14ac:dyDescent="0.25">
      <c r="A10" s="183" t="s">
        <v>61</v>
      </c>
      <c r="B10" s="183" t="s">
        <v>31</v>
      </c>
      <c r="C10" s="70" t="s">
        <v>28</v>
      </c>
      <c r="D10" s="70">
        <v>1</v>
      </c>
      <c r="E10" s="70"/>
      <c r="F10" s="70"/>
      <c r="G10" s="70"/>
      <c r="H10" s="70"/>
      <c r="I10" s="70"/>
      <c r="J10" s="70"/>
      <c r="K10" s="70"/>
      <c r="L10" s="70"/>
      <c r="M10" s="70"/>
      <c r="N10" s="70"/>
      <c r="O10" s="70" t="s">
        <v>276</v>
      </c>
      <c r="P10" s="70" t="s">
        <v>482</v>
      </c>
      <c r="Q10" s="189">
        <v>0.5</v>
      </c>
      <c r="R10" s="189">
        <v>3</v>
      </c>
      <c r="S10" s="70"/>
      <c r="T10" s="70"/>
      <c r="U10" s="70"/>
      <c r="V10" s="70"/>
    </row>
    <row r="11" spans="1:22" x14ac:dyDescent="0.25">
      <c r="A11" s="183" t="s">
        <v>61</v>
      </c>
      <c r="B11" s="183" t="s">
        <v>31</v>
      </c>
      <c r="C11" s="70" t="s">
        <v>29</v>
      </c>
      <c r="D11" s="70">
        <v>1</v>
      </c>
      <c r="E11" s="70"/>
      <c r="F11" s="70"/>
      <c r="G11" s="70"/>
      <c r="H11" s="70"/>
      <c r="I11" s="70"/>
      <c r="J11" s="70"/>
      <c r="K11" s="70"/>
      <c r="L11" s="70"/>
      <c r="M11" s="70"/>
      <c r="N11" s="70"/>
      <c r="O11" s="70"/>
      <c r="P11" s="70"/>
      <c r="Q11" s="70"/>
      <c r="R11" s="70"/>
      <c r="S11" s="70"/>
      <c r="T11" s="70"/>
      <c r="U11" s="70"/>
      <c r="V11" s="70"/>
    </row>
    <row r="12" spans="1:22" x14ac:dyDescent="0.25">
      <c r="A12" s="183" t="s">
        <v>61</v>
      </c>
      <c r="B12" s="183" t="s">
        <v>31</v>
      </c>
      <c r="C12" s="70" t="s">
        <v>30</v>
      </c>
      <c r="D12" s="70">
        <v>1</v>
      </c>
      <c r="E12" s="70"/>
      <c r="F12" s="70"/>
      <c r="G12" s="70"/>
      <c r="H12" s="70"/>
      <c r="I12" s="70"/>
      <c r="J12" s="70"/>
      <c r="K12" s="70"/>
      <c r="L12" s="70"/>
      <c r="M12" s="70"/>
      <c r="N12" s="70"/>
      <c r="O12" s="70"/>
      <c r="P12" s="70"/>
      <c r="Q12" s="70"/>
      <c r="R12" s="70"/>
      <c r="S12" s="70"/>
      <c r="T12" s="70"/>
      <c r="U12" s="70"/>
      <c r="V12" s="70"/>
    </row>
    <row r="13" spans="1:22" x14ac:dyDescent="0.25">
      <c r="A13" s="183" t="s">
        <v>31</v>
      </c>
      <c r="B13" s="183" t="s">
        <v>32</v>
      </c>
      <c r="C13" s="70" t="s">
        <v>19</v>
      </c>
      <c r="D13" s="70">
        <v>1</v>
      </c>
      <c r="E13" s="70"/>
      <c r="F13" s="70"/>
      <c r="G13" s="70"/>
      <c r="H13" s="70"/>
      <c r="I13" s="70"/>
      <c r="J13" s="70"/>
      <c r="K13" s="70"/>
      <c r="L13" s="70"/>
      <c r="M13" s="70"/>
      <c r="N13" s="70"/>
      <c r="O13" s="70"/>
      <c r="P13" s="70"/>
      <c r="Q13" s="70"/>
      <c r="R13" s="70"/>
      <c r="S13" s="70"/>
      <c r="T13" s="70"/>
      <c r="U13" s="70"/>
      <c r="V13" s="70"/>
    </row>
    <row r="14" spans="1:22" ht="18.95" customHeight="1" x14ac:dyDescent="0.25">
      <c r="A14" s="183" t="s">
        <v>31</v>
      </c>
      <c r="B14" s="183" t="s">
        <v>32</v>
      </c>
      <c r="C14" s="70" t="s">
        <v>20</v>
      </c>
      <c r="D14" s="70">
        <v>1</v>
      </c>
      <c r="E14" s="70"/>
      <c r="F14" s="70"/>
      <c r="G14" s="70"/>
      <c r="H14" s="70"/>
      <c r="I14" s="70"/>
      <c r="J14" s="70"/>
      <c r="K14" s="70"/>
      <c r="L14" s="70"/>
      <c r="M14" s="70"/>
      <c r="N14" s="70"/>
      <c r="O14" s="70"/>
      <c r="P14" s="70"/>
      <c r="Q14" s="70"/>
      <c r="R14" s="70"/>
      <c r="S14" s="70"/>
      <c r="T14" s="70"/>
      <c r="U14" s="70"/>
      <c r="V14" s="70"/>
    </row>
    <row r="15" spans="1:22" x14ac:dyDescent="0.25">
      <c r="A15" s="183" t="s">
        <v>31</v>
      </c>
      <c r="B15" s="183" t="s">
        <v>32</v>
      </c>
      <c r="C15" s="70" t="s">
        <v>21</v>
      </c>
      <c r="D15" s="70">
        <v>3</v>
      </c>
      <c r="E15" s="70"/>
      <c r="F15" s="70"/>
      <c r="G15" s="70"/>
      <c r="H15" s="70"/>
      <c r="I15" s="70"/>
      <c r="J15" s="70"/>
      <c r="K15" s="70"/>
      <c r="L15" s="70"/>
      <c r="M15" s="70"/>
      <c r="N15" s="70"/>
      <c r="O15" s="70"/>
      <c r="P15" s="70"/>
      <c r="Q15" s="70"/>
      <c r="R15" s="70"/>
      <c r="S15" s="70"/>
      <c r="T15" s="70"/>
      <c r="U15" s="70"/>
      <c r="V15" s="70"/>
    </row>
    <row r="16" spans="1:22" x14ac:dyDescent="0.25">
      <c r="A16" s="183" t="s">
        <v>31</v>
      </c>
      <c r="B16" s="183" t="s">
        <v>32</v>
      </c>
      <c r="C16" s="70" t="s">
        <v>22</v>
      </c>
      <c r="D16" s="70">
        <v>3</v>
      </c>
      <c r="E16" s="70"/>
      <c r="F16" s="70"/>
      <c r="G16" s="70"/>
      <c r="H16" s="70"/>
      <c r="I16" s="70"/>
      <c r="J16" s="70"/>
      <c r="K16" s="190"/>
      <c r="L16" s="190"/>
      <c r="M16" s="70"/>
      <c r="N16" s="70"/>
      <c r="O16" s="70"/>
      <c r="P16" s="70"/>
      <c r="Q16" s="70"/>
      <c r="R16" s="70"/>
      <c r="S16" s="70"/>
      <c r="T16" s="70"/>
      <c r="U16" s="70"/>
      <c r="V16" s="70"/>
    </row>
    <row r="17" spans="1:22" x14ac:dyDescent="0.25">
      <c r="A17" s="183" t="s">
        <v>31</v>
      </c>
      <c r="B17" s="183" t="s">
        <v>32</v>
      </c>
      <c r="C17" s="70" t="s">
        <v>23</v>
      </c>
      <c r="D17" s="70">
        <v>3</v>
      </c>
      <c r="E17" s="70"/>
      <c r="F17" s="70"/>
      <c r="G17" s="70"/>
      <c r="H17" s="70"/>
      <c r="I17" s="70"/>
      <c r="J17" s="70"/>
      <c r="K17" s="190"/>
      <c r="L17" s="190"/>
      <c r="M17" s="70"/>
      <c r="N17" s="70"/>
      <c r="O17" s="70"/>
      <c r="P17" s="70"/>
      <c r="Q17" s="70"/>
      <c r="R17" s="70"/>
      <c r="S17" s="70"/>
      <c r="T17" s="70"/>
      <c r="U17" s="70"/>
      <c r="V17" s="70"/>
    </row>
    <row r="18" spans="1:22" x14ac:dyDescent="0.25">
      <c r="A18" s="183" t="s">
        <v>31</v>
      </c>
      <c r="B18" s="183" t="s">
        <v>32</v>
      </c>
      <c r="C18" s="70" t="s">
        <v>24</v>
      </c>
      <c r="D18" s="70">
        <v>3</v>
      </c>
      <c r="E18" s="70"/>
      <c r="F18" s="70"/>
      <c r="G18" s="70"/>
      <c r="H18" s="70"/>
      <c r="I18" s="70"/>
      <c r="J18" s="70"/>
      <c r="K18" s="190"/>
      <c r="L18" s="190"/>
      <c r="M18" s="70"/>
      <c r="N18" s="70"/>
      <c r="O18" s="70"/>
      <c r="P18" s="70"/>
      <c r="Q18" s="70"/>
      <c r="R18" s="70"/>
      <c r="S18" s="70"/>
      <c r="T18" s="70"/>
      <c r="U18" s="70"/>
      <c r="V18" s="70"/>
    </row>
    <row r="19" spans="1:22" x14ac:dyDescent="0.25">
      <c r="A19" s="183" t="s">
        <v>31</v>
      </c>
      <c r="B19" s="183" t="s">
        <v>32</v>
      </c>
      <c r="C19" s="70" t="s">
        <v>25</v>
      </c>
      <c r="D19" s="70">
        <v>3</v>
      </c>
      <c r="E19" s="70"/>
      <c r="F19" s="70"/>
      <c r="G19" s="70"/>
      <c r="H19" s="70"/>
      <c r="I19" s="70"/>
      <c r="J19" s="70"/>
      <c r="K19" s="190"/>
      <c r="L19" s="190"/>
      <c r="M19" s="70"/>
      <c r="N19" s="70"/>
      <c r="O19" s="70"/>
      <c r="P19" s="70"/>
      <c r="Q19" s="70"/>
      <c r="R19" s="70"/>
      <c r="S19" s="70"/>
      <c r="T19" s="70"/>
      <c r="U19" s="70"/>
      <c r="V19" s="70"/>
    </row>
    <row r="20" spans="1:22" x14ac:dyDescent="0.25">
      <c r="A20" s="183" t="s">
        <v>31</v>
      </c>
      <c r="B20" s="183" t="s">
        <v>32</v>
      </c>
      <c r="C20" s="70" t="s">
        <v>26</v>
      </c>
      <c r="D20" s="70">
        <v>3</v>
      </c>
      <c r="E20" s="190"/>
      <c r="F20" s="70"/>
      <c r="G20" s="70"/>
      <c r="H20" s="70"/>
      <c r="I20" s="70"/>
      <c r="J20" s="70"/>
      <c r="K20" s="190"/>
      <c r="L20" s="190"/>
      <c r="M20" s="70"/>
      <c r="N20" s="70"/>
      <c r="O20" s="70"/>
      <c r="P20" s="70"/>
      <c r="Q20" s="70"/>
      <c r="R20" s="70"/>
      <c r="S20" s="70"/>
      <c r="T20" s="70"/>
      <c r="U20" s="70"/>
      <c r="V20" s="70"/>
    </row>
    <row r="21" spans="1:22" x14ac:dyDescent="0.25">
      <c r="A21" s="183" t="s">
        <v>31</v>
      </c>
      <c r="B21" s="183" t="s">
        <v>32</v>
      </c>
      <c r="C21" s="70" t="s">
        <v>27</v>
      </c>
      <c r="D21" s="70">
        <v>1</v>
      </c>
      <c r="E21" s="190"/>
      <c r="F21" s="70"/>
      <c r="G21" s="70"/>
      <c r="H21" s="70"/>
      <c r="I21" s="70"/>
      <c r="J21" s="70"/>
      <c r="K21" s="190"/>
      <c r="L21" s="190"/>
      <c r="M21" s="70"/>
      <c r="N21" s="70"/>
      <c r="O21" s="70"/>
      <c r="P21" s="70"/>
      <c r="Q21" s="70"/>
      <c r="R21" s="70"/>
      <c r="S21" s="70"/>
      <c r="T21" s="70"/>
      <c r="U21" s="70"/>
      <c r="V21" s="70"/>
    </row>
    <row r="22" spans="1:22" x14ac:dyDescent="0.25">
      <c r="A22" s="183" t="s">
        <v>31</v>
      </c>
      <c r="B22" s="183" t="s">
        <v>32</v>
      </c>
      <c r="C22" s="70" t="s">
        <v>28</v>
      </c>
      <c r="D22" s="70">
        <v>1</v>
      </c>
      <c r="E22" s="190"/>
      <c r="F22" s="70"/>
      <c r="G22" s="70"/>
      <c r="H22" s="70"/>
      <c r="I22" s="70"/>
      <c r="J22" s="70"/>
      <c r="K22" s="190"/>
      <c r="L22" s="190"/>
      <c r="M22" s="70"/>
      <c r="N22" s="70"/>
      <c r="O22" s="70"/>
      <c r="P22" s="70"/>
      <c r="Q22" s="70"/>
      <c r="R22" s="70"/>
      <c r="S22" s="70"/>
      <c r="T22" s="70"/>
      <c r="U22" s="70"/>
      <c r="V22" s="70"/>
    </row>
    <row r="23" spans="1:22" x14ac:dyDescent="0.25">
      <c r="A23" s="183" t="s">
        <v>31</v>
      </c>
      <c r="B23" s="183" t="s">
        <v>32</v>
      </c>
      <c r="C23" s="70" t="s">
        <v>29</v>
      </c>
      <c r="D23" s="70">
        <v>1</v>
      </c>
      <c r="E23" s="70"/>
      <c r="F23" s="70"/>
      <c r="G23" s="70"/>
      <c r="H23" s="70"/>
      <c r="I23" s="70"/>
      <c r="J23" s="70"/>
      <c r="K23" s="190"/>
      <c r="L23" s="190"/>
      <c r="M23" s="70"/>
      <c r="N23" s="70"/>
      <c r="O23" s="70"/>
      <c r="P23" s="70"/>
      <c r="Q23" s="70"/>
      <c r="R23" s="70"/>
      <c r="S23" s="70"/>
      <c r="T23" s="70"/>
      <c r="U23" s="70"/>
      <c r="V23" s="70"/>
    </row>
    <row r="24" spans="1:22" x14ac:dyDescent="0.25">
      <c r="A24" s="183" t="s">
        <v>31</v>
      </c>
      <c r="B24" s="183" t="s">
        <v>32</v>
      </c>
      <c r="C24" s="70" t="s">
        <v>30</v>
      </c>
      <c r="D24" s="70">
        <v>1</v>
      </c>
      <c r="E24" s="70"/>
      <c r="F24" s="70"/>
      <c r="G24" s="70"/>
      <c r="H24" s="70"/>
      <c r="I24" s="70"/>
      <c r="J24" s="70"/>
      <c r="K24" s="190"/>
      <c r="L24" s="190"/>
      <c r="M24" s="70"/>
      <c r="N24" s="70"/>
      <c r="O24" s="70"/>
      <c r="P24" s="70"/>
      <c r="Q24" s="70"/>
      <c r="R24" s="70"/>
      <c r="S24" s="70"/>
      <c r="T24" s="70"/>
      <c r="U24" s="70"/>
      <c r="V24" s="70"/>
    </row>
    <row r="25" spans="1:22" x14ac:dyDescent="0.25">
      <c r="A25" s="183" t="s">
        <v>7</v>
      </c>
      <c r="B25" s="183" t="s">
        <v>33</v>
      </c>
      <c r="C25" s="70" t="s">
        <v>19</v>
      </c>
      <c r="D25" s="70">
        <v>1</v>
      </c>
      <c r="E25" s="70"/>
      <c r="F25" s="70"/>
      <c r="G25" s="70"/>
      <c r="H25" s="70"/>
      <c r="I25" s="70"/>
      <c r="J25" s="70"/>
      <c r="K25" s="190"/>
      <c r="L25" s="190"/>
      <c r="M25" s="70"/>
      <c r="N25" s="70"/>
      <c r="O25" s="70"/>
      <c r="P25" s="70"/>
      <c r="Q25" s="70"/>
      <c r="R25" s="70"/>
      <c r="S25" s="70"/>
      <c r="T25" s="70"/>
      <c r="U25" s="70"/>
      <c r="V25" s="70"/>
    </row>
    <row r="26" spans="1:22" x14ac:dyDescent="0.25">
      <c r="A26" s="183" t="s">
        <v>7</v>
      </c>
      <c r="B26" s="183" t="s">
        <v>33</v>
      </c>
      <c r="C26" s="70" t="s">
        <v>20</v>
      </c>
      <c r="D26" s="70">
        <v>1</v>
      </c>
      <c r="E26" s="70"/>
      <c r="F26" s="70"/>
      <c r="G26" s="70"/>
      <c r="H26" s="70"/>
      <c r="I26" s="70"/>
      <c r="J26" s="70"/>
      <c r="K26" s="190"/>
      <c r="L26" s="190"/>
      <c r="M26" s="70"/>
      <c r="N26" s="70"/>
      <c r="O26" s="70"/>
      <c r="P26" s="70"/>
      <c r="Q26" s="70"/>
      <c r="R26" s="70"/>
      <c r="S26" s="70"/>
      <c r="T26" s="70"/>
      <c r="U26" s="70"/>
      <c r="V26" s="70"/>
    </row>
    <row r="27" spans="1:22" x14ac:dyDescent="0.25">
      <c r="A27" s="183" t="s">
        <v>7</v>
      </c>
      <c r="B27" s="183" t="s">
        <v>33</v>
      </c>
      <c r="C27" s="70" t="s">
        <v>21</v>
      </c>
      <c r="D27" s="70">
        <v>3</v>
      </c>
      <c r="E27" s="70"/>
      <c r="F27" s="70"/>
      <c r="G27" s="70"/>
      <c r="H27" s="70"/>
      <c r="I27" s="70"/>
      <c r="J27" s="70"/>
      <c r="K27" s="190"/>
      <c r="L27" s="190"/>
      <c r="M27" s="70"/>
      <c r="N27" s="70"/>
      <c r="O27" s="70"/>
      <c r="P27" s="70"/>
      <c r="Q27" s="70"/>
      <c r="R27" s="70"/>
      <c r="S27" s="70"/>
      <c r="T27" s="70"/>
      <c r="U27" s="70"/>
      <c r="V27" s="70"/>
    </row>
    <row r="28" spans="1:22" x14ac:dyDescent="0.25">
      <c r="A28" s="183" t="s">
        <v>7</v>
      </c>
      <c r="B28" s="183" t="s">
        <v>33</v>
      </c>
      <c r="C28" s="70" t="s">
        <v>22</v>
      </c>
      <c r="D28" s="70">
        <v>3</v>
      </c>
      <c r="E28" s="70"/>
      <c r="F28" s="70"/>
      <c r="G28" s="70"/>
      <c r="H28" s="70"/>
      <c r="I28" s="70"/>
      <c r="J28" s="70"/>
      <c r="K28" s="70"/>
      <c r="L28" s="70"/>
      <c r="M28" s="70"/>
      <c r="N28" s="70"/>
      <c r="O28" s="70"/>
      <c r="P28" s="70"/>
      <c r="Q28" s="70"/>
      <c r="R28" s="70"/>
      <c r="S28" s="70"/>
      <c r="T28" s="70"/>
      <c r="U28" s="70"/>
      <c r="V28" s="70"/>
    </row>
    <row r="29" spans="1:22" x14ac:dyDescent="0.25">
      <c r="A29" s="183" t="s">
        <v>7</v>
      </c>
      <c r="B29" s="183" t="s">
        <v>33</v>
      </c>
      <c r="C29" s="70" t="s">
        <v>23</v>
      </c>
      <c r="D29" s="70">
        <v>3</v>
      </c>
      <c r="E29" s="70"/>
      <c r="F29" s="70"/>
      <c r="G29" s="70"/>
      <c r="H29" s="70"/>
      <c r="I29" s="70"/>
      <c r="J29" s="70"/>
      <c r="K29" s="70"/>
      <c r="L29" s="70"/>
      <c r="M29" s="70"/>
      <c r="N29" s="70"/>
      <c r="O29" s="70"/>
      <c r="P29" s="70"/>
      <c r="Q29" s="70"/>
      <c r="R29" s="70"/>
      <c r="S29" s="70"/>
      <c r="T29" s="70"/>
      <c r="U29" s="70"/>
      <c r="V29" s="70"/>
    </row>
    <row r="30" spans="1:22" x14ac:dyDescent="0.25">
      <c r="A30" s="183" t="s">
        <v>7</v>
      </c>
      <c r="B30" s="183" t="s">
        <v>33</v>
      </c>
      <c r="C30" s="70" t="s">
        <v>24</v>
      </c>
      <c r="D30" s="70">
        <v>3</v>
      </c>
      <c r="E30" s="70"/>
      <c r="F30" s="70"/>
      <c r="G30" s="70"/>
      <c r="H30" s="70"/>
      <c r="I30" s="70"/>
      <c r="J30" s="70"/>
      <c r="K30" s="70"/>
      <c r="L30" s="70"/>
      <c r="M30" s="70"/>
      <c r="N30" s="70"/>
      <c r="O30" s="70"/>
      <c r="P30" s="70"/>
      <c r="Q30" s="70"/>
      <c r="R30" s="70"/>
      <c r="S30" s="70"/>
      <c r="T30" s="70"/>
      <c r="U30" s="70"/>
      <c r="V30" s="70"/>
    </row>
    <row r="31" spans="1:22" x14ac:dyDescent="0.25">
      <c r="A31" s="183" t="s">
        <v>7</v>
      </c>
      <c r="B31" s="183" t="s">
        <v>33</v>
      </c>
      <c r="C31" s="183" t="s">
        <v>25</v>
      </c>
      <c r="D31" s="70">
        <v>3</v>
      </c>
    </row>
    <row r="32" spans="1:22" x14ac:dyDescent="0.25">
      <c r="A32" s="183" t="s">
        <v>7</v>
      </c>
      <c r="B32" s="183" t="s">
        <v>33</v>
      </c>
      <c r="C32" s="183" t="s">
        <v>26</v>
      </c>
      <c r="D32" s="70">
        <v>3</v>
      </c>
    </row>
    <row r="33" spans="1:4" x14ac:dyDescent="0.25">
      <c r="A33" s="183" t="s">
        <v>7</v>
      </c>
      <c r="B33" s="183" t="s">
        <v>33</v>
      </c>
      <c r="C33" s="183" t="s">
        <v>27</v>
      </c>
      <c r="D33" s="70">
        <v>1</v>
      </c>
    </row>
    <row r="34" spans="1:4" x14ac:dyDescent="0.25">
      <c r="A34" s="183" t="s">
        <v>7</v>
      </c>
      <c r="B34" s="183" t="s">
        <v>33</v>
      </c>
      <c r="C34" s="183" t="s">
        <v>28</v>
      </c>
      <c r="D34" s="70">
        <v>1</v>
      </c>
    </row>
    <row r="35" spans="1:4" x14ac:dyDescent="0.25">
      <c r="A35" s="183" t="s">
        <v>7</v>
      </c>
      <c r="B35" s="183" t="s">
        <v>33</v>
      </c>
      <c r="C35" s="183" t="s">
        <v>29</v>
      </c>
      <c r="D35" s="70">
        <v>1</v>
      </c>
    </row>
    <row r="36" spans="1:4" x14ac:dyDescent="0.25">
      <c r="A36" s="183" t="s">
        <v>7</v>
      </c>
      <c r="B36" s="183" t="s">
        <v>33</v>
      </c>
      <c r="C36" s="183" t="s">
        <v>30</v>
      </c>
      <c r="D36" s="70">
        <v>1</v>
      </c>
    </row>
    <row r="37" spans="1:4" x14ac:dyDescent="0.25">
      <c r="A37" s="183" t="s">
        <v>33</v>
      </c>
      <c r="B37" s="183" t="s">
        <v>8</v>
      </c>
      <c r="C37" s="183" t="s">
        <v>19</v>
      </c>
      <c r="D37" s="70">
        <v>1</v>
      </c>
    </row>
    <row r="38" spans="1:4" x14ac:dyDescent="0.25">
      <c r="A38" s="183" t="s">
        <v>33</v>
      </c>
      <c r="B38" s="183" t="s">
        <v>8</v>
      </c>
      <c r="C38" s="183" t="s">
        <v>20</v>
      </c>
      <c r="D38" s="70">
        <v>1</v>
      </c>
    </row>
    <row r="39" spans="1:4" x14ac:dyDescent="0.25">
      <c r="A39" s="183" t="s">
        <v>33</v>
      </c>
      <c r="B39" s="183" t="s">
        <v>8</v>
      </c>
      <c r="C39" s="183" t="s">
        <v>21</v>
      </c>
      <c r="D39" s="70">
        <v>3</v>
      </c>
    </row>
    <row r="40" spans="1:4" x14ac:dyDescent="0.25">
      <c r="A40" s="183" t="s">
        <v>33</v>
      </c>
      <c r="B40" s="183" t="s">
        <v>8</v>
      </c>
      <c r="C40" s="183" t="s">
        <v>22</v>
      </c>
      <c r="D40" s="70">
        <v>3</v>
      </c>
    </row>
    <row r="41" spans="1:4" x14ac:dyDescent="0.25">
      <c r="A41" s="183" t="s">
        <v>33</v>
      </c>
      <c r="B41" s="183" t="s">
        <v>8</v>
      </c>
      <c r="C41" s="183" t="s">
        <v>23</v>
      </c>
      <c r="D41" s="70">
        <v>3</v>
      </c>
    </row>
    <row r="42" spans="1:4" x14ac:dyDescent="0.25">
      <c r="A42" s="183" t="s">
        <v>33</v>
      </c>
      <c r="B42" s="183" t="s">
        <v>8</v>
      </c>
      <c r="C42" s="183" t="s">
        <v>24</v>
      </c>
      <c r="D42" s="70">
        <v>3</v>
      </c>
    </row>
    <row r="43" spans="1:4" x14ac:dyDescent="0.25">
      <c r="A43" s="183" t="s">
        <v>33</v>
      </c>
      <c r="B43" s="183" t="s">
        <v>8</v>
      </c>
      <c r="C43" s="183" t="s">
        <v>25</v>
      </c>
      <c r="D43" s="70">
        <v>3</v>
      </c>
    </row>
    <row r="44" spans="1:4" x14ac:dyDescent="0.25">
      <c r="A44" s="183" t="s">
        <v>33</v>
      </c>
      <c r="B44" s="183" t="s">
        <v>8</v>
      </c>
      <c r="C44" s="183" t="s">
        <v>26</v>
      </c>
      <c r="D44" s="70">
        <v>3</v>
      </c>
    </row>
    <row r="45" spans="1:4" x14ac:dyDescent="0.25">
      <c r="A45" s="183" t="s">
        <v>33</v>
      </c>
      <c r="B45" s="183" t="s">
        <v>8</v>
      </c>
      <c r="C45" s="183" t="s">
        <v>27</v>
      </c>
      <c r="D45" s="70">
        <v>1</v>
      </c>
    </row>
    <row r="46" spans="1:4" x14ac:dyDescent="0.25">
      <c r="A46" s="183" t="s">
        <v>33</v>
      </c>
      <c r="B46" s="183" t="s">
        <v>8</v>
      </c>
      <c r="C46" s="183" t="s">
        <v>28</v>
      </c>
      <c r="D46" s="70">
        <v>1</v>
      </c>
    </row>
    <row r="47" spans="1:4" x14ac:dyDescent="0.25">
      <c r="A47" s="183" t="s">
        <v>33</v>
      </c>
      <c r="B47" s="183" t="s">
        <v>8</v>
      </c>
      <c r="C47" s="183" t="s">
        <v>29</v>
      </c>
      <c r="D47" s="70">
        <v>1</v>
      </c>
    </row>
    <row r="48" spans="1:4" x14ac:dyDescent="0.25">
      <c r="A48" s="183" t="s">
        <v>33</v>
      </c>
      <c r="B48" s="183" t="s">
        <v>8</v>
      </c>
      <c r="C48" s="183" t="s">
        <v>30</v>
      </c>
      <c r="D48" s="70">
        <v>1</v>
      </c>
    </row>
    <row r="49" spans="1:4" x14ac:dyDescent="0.25">
      <c r="A49" s="183" t="s">
        <v>8</v>
      </c>
      <c r="B49" s="183" t="s">
        <v>34</v>
      </c>
      <c r="C49" s="183" t="s">
        <v>19</v>
      </c>
      <c r="D49" s="70">
        <v>1</v>
      </c>
    </row>
    <row r="50" spans="1:4" x14ac:dyDescent="0.25">
      <c r="A50" s="183" t="s">
        <v>8</v>
      </c>
      <c r="B50" s="183" t="s">
        <v>34</v>
      </c>
      <c r="C50" s="183" t="s">
        <v>20</v>
      </c>
      <c r="D50" s="70">
        <v>1</v>
      </c>
    </row>
    <row r="51" spans="1:4" x14ac:dyDescent="0.25">
      <c r="A51" s="183" t="s">
        <v>8</v>
      </c>
      <c r="B51" s="183" t="s">
        <v>34</v>
      </c>
      <c r="C51" s="183" t="s">
        <v>21</v>
      </c>
      <c r="D51" s="70">
        <v>3</v>
      </c>
    </row>
    <row r="52" spans="1:4" x14ac:dyDescent="0.25">
      <c r="A52" s="183" t="s">
        <v>8</v>
      </c>
      <c r="B52" s="183" t="s">
        <v>34</v>
      </c>
      <c r="C52" s="183" t="s">
        <v>22</v>
      </c>
      <c r="D52" s="70">
        <v>3</v>
      </c>
    </row>
    <row r="53" spans="1:4" x14ac:dyDescent="0.25">
      <c r="A53" s="183" t="s">
        <v>8</v>
      </c>
      <c r="B53" s="183" t="s">
        <v>34</v>
      </c>
      <c r="C53" s="183" t="s">
        <v>23</v>
      </c>
      <c r="D53" s="70">
        <v>3</v>
      </c>
    </row>
    <row r="54" spans="1:4" x14ac:dyDescent="0.25">
      <c r="A54" s="183" t="s">
        <v>8</v>
      </c>
      <c r="B54" s="183" t="s">
        <v>34</v>
      </c>
      <c r="C54" s="183" t="s">
        <v>24</v>
      </c>
      <c r="D54" s="70">
        <v>3</v>
      </c>
    </row>
    <row r="55" spans="1:4" x14ac:dyDescent="0.25">
      <c r="A55" s="183" t="s">
        <v>8</v>
      </c>
      <c r="B55" s="183" t="s">
        <v>34</v>
      </c>
      <c r="C55" s="183" t="s">
        <v>25</v>
      </c>
      <c r="D55" s="70">
        <v>3</v>
      </c>
    </row>
    <row r="56" spans="1:4" x14ac:dyDescent="0.25">
      <c r="A56" s="183" t="s">
        <v>8</v>
      </c>
      <c r="B56" s="183" t="s">
        <v>34</v>
      </c>
      <c r="C56" s="183" t="s">
        <v>26</v>
      </c>
      <c r="D56" s="70">
        <v>3</v>
      </c>
    </row>
    <row r="57" spans="1:4" x14ac:dyDescent="0.25">
      <c r="A57" s="183" t="s">
        <v>8</v>
      </c>
      <c r="B57" s="183" t="s">
        <v>34</v>
      </c>
      <c r="C57" s="183" t="s">
        <v>27</v>
      </c>
      <c r="D57" s="70">
        <v>1</v>
      </c>
    </row>
    <row r="58" spans="1:4" x14ac:dyDescent="0.25">
      <c r="A58" s="183" t="s">
        <v>8</v>
      </c>
      <c r="B58" s="183" t="s">
        <v>34</v>
      </c>
      <c r="C58" s="183" t="s">
        <v>28</v>
      </c>
      <c r="D58" s="70">
        <v>1</v>
      </c>
    </row>
    <row r="59" spans="1:4" x14ac:dyDescent="0.25">
      <c r="A59" s="183" t="s">
        <v>8</v>
      </c>
      <c r="B59" s="183" t="s">
        <v>34</v>
      </c>
      <c r="C59" s="183" t="s">
        <v>29</v>
      </c>
      <c r="D59" s="70">
        <v>1</v>
      </c>
    </row>
    <row r="60" spans="1:4" x14ac:dyDescent="0.25">
      <c r="A60" s="183" t="s">
        <v>8</v>
      </c>
      <c r="B60" s="183" t="s">
        <v>34</v>
      </c>
      <c r="C60" s="183" t="s">
        <v>30</v>
      </c>
      <c r="D60" s="70">
        <v>1</v>
      </c>
    </row>
    <row r="61" spans="1:4" x14ac:dyDescent="0.25">
      <c r="A61" s="183" t="s">
        <v>32</v>
      </c>
      <c r="B61" s="183" t="s">
        <v>33</v>
      </c>
      <c r="C61" s="183" t="s">
        <v>19</v>
      </c>
      <c r="D61" s="70">
        <v>1</v>
      </c>
    </row>
    <row r="62" spans="1:4" x14ac:dyDescent="0.25">
      <c r="A62" s="183" t="s">
        <v>32</v>
      </c>
      <c r="B62" s="183" t="s">
        <v>33</v>
      </c>
      <c r="C62" s="183" t="s">
        <v>20</v>
      </c>
      <c r="D62" s="70">
        <v>1</v>
      </c>
    </row>
    <row r="63" spans="1:4" x14ac:dyDescent="0.25">
      <c r="A63" s="183" t="s">
        <v>32</v>
      </c>
      <c r="B63" s="183" t="s">
        <v>33</v>
      </c>
      <c r="C63" s="183" t="s">
        <v>21</v>
      </c>
      <c r="D63" s="70">
        <v>3</v>
      </c>
    </row>
    <row r="64" spans="1:4" x14ac:dyDescent="0.25">
      <c r="A64" s="183" t="s">
        <v>32</v>
      </c>
      <c r="B64" s="183" t="s">
        <v>33</v>
      </c>
      <c r="C64" s="183" t="s">
        <v>22</v>
      </c>
      <c r="D64" s="70">
        <v>3</v>
      </c>
    </row>
    <row r="65" spans="1:4" x14ac:dyDescent="0.25">
      <c r="A65" s="183" t="s">
        <v>32</v>
      </c>
      <c r="B65" s="183" t="s">
        <v>33</v>
      </c>
      <c r="C65" s="183" t="s">
        <v>23</v>
      </c>
      <c r="D65" s="70">
        <v>3</v>
      </c>
    </row>
    <row r="66" spans="1:4" x14ac:dyDescent="0.25">
      <c r="A66" s="183" t="s">
        <v>32</v>
      </c>
      <c r="B66" s="183" t="s">
        <v>33</v>
      </c>
      <c r="C66" s="183" t="s">
        <v>24</v>
      </c>
      <c r="D66" s="70">
        <v>3</v>
      </c>
    </row>
    <row r="67" spans="1:4" x14ac:dyDescent="0.25">
      <c r="A67" s="183" t="s">
        <v>32</v>
      </c>
      <c r="B67" s="183" t="s">
        <v>33</v>
      </c>
      <c r="C67" s="183" t="s">
        <v>25</v>
      </c>
      <c r="D67" s="70">
        <v>3</v>
      </c>
    </row>
    <row r="68" spans="1:4" x14ac:dyDescent="0.25">
      <c r="A68" s="183" t="s">
        <v>32</v>
      </c>
      <c r="B68" s="183" t="s">
        <v>33</v>
      </c>
      <c r="C68" s="183" t="s">
        <v>26</v>
      </c>
      <c r="D68" s="70">
        <v>3</v>
      </c>
    </row>
    <row r="69" spans="1:4" x14ac:dyDescent="0.25">
      <c r="A69" s="183" t="s">
        <v>32</v>
      </c>
      <c r="B69" s="183" t="s">
        <v>33</v>
      </c>
      <c r="C69" s="183" t="s">
        <v>27</v>
      </c>
      <c r="D69" s="70">
        <v>1</v>
      </c>
    </row>
    <row r="70" spans="1:4" x14ac:dyDescent="0.25">
      <c r="A70" s="183" t="s">
        <v>32</v>
      </c>
      <c r="B70" s="183" t="s">
        <v>33</v>
      </c>
      <c r="C70" s="183" t="s">
        <v>28</v>
      </c>
      <c r="D70" s="70">
        <v>1</v>
      </c>
    </row>
    <row r="71" spans="1:4" x14ac:dyDescent="0.25">
      <c r="A71" s="183" t="s">
        <v>32</v>
      </c>
      <c r="B71" s="183" t="s">
        <v>33</v>
      </c>
      <c r="C71" s="183" t="s">
        <v>29</v>
      </c>
      <c r="D71" s="70">
        <v>1</v>
      </c>
    </row>
    <row r="72" spans="1:4" x14ac:dyDescent="0.25">
      <c r="A72" s="183" t="s">
        <v>32</v>
      </c>
      <c r="B72" s="183" t="s">
        <v>33</v>
      </c>
      <c r="C72" s="183" t="s">
        <v>30</v>
      </c>
      <c r="D72" s="70">
        <v>1</v>
      </c>
    </row>
    <row r="73" spans="1:4" x14ac:dyDescent="0.25">
      <c r="A73" s="183" t="s">
        <v>34</v>
      </c>
      <c r="B73" s="183" t="s">
        <v>36</v>
      </c>
      <c r="C73" s="183" t="s">
        <v>19</v>
      </c>
      <c r="D73" s="70">
        <v>1</v>
      </c>
    </row>
    <row r="74" spans="1:4" x14ac:dyDescent="0.25">
      <c r="A74" s="183" t="s">
        <v>34</v>
      </c>
      <c r="B74" s="183" t="s">
        <v>36</v>
      </c>
      <c r="C74" s="183" t="s">
        <v>20</v>
      </c>
      <c r="D74" s="70">
        <v>1</v>
      </c>
    </row>
    <row r="75" spans="1:4" x14ac:dyDescent="0.25">
      <c r="A75" s="183" t="s">
        <v>34</v>
      </c>
      <c r="B75" s="183" t="s">
        <v>36</v>
      </c>
      <c r="C75" s="183" t="s">
        <v>21</v>
      </c>
      <c r="D75" s="70">
        <v>3</v>
      </c>
    </row>
    <row r="76" spans="1:4" x14ac:dyDescent="0.25">
      <c r="A76" s="183" t="s">
        <v>34</v>
      </c>
      <c r="B76" s="183" t="s">
        <v>36</v>
      </c>
      <c r="C76" s="183" t="s">
        <v>22</v>
      </c>
      <c r="D76" s="70">
        <v>3</v>
      </c>
    </row>
    <row r="77" spans="1:4" x14ac:dyDescent="0.25">
      <c r="A77" s="183" t="s">
        <v>34</v>
      </c>
      <c r="B77" s="183" t="s">
        <v>36</v>
      </c>
      <c r="C77" s="183" t="s">
        <v>23</v>
      </c>
      <c r="D77" s="70">
        <v>3</v>
      </c>
    </row>
    <row r="78" spans="1:4" x14ac:dyDescent="0.25">
      <c r="A78" s="183" t="s">
        <v>34</v>
      </c>
      <c r="B78" s="183" t="s">
        <v>36</v>
      </c>
      <c r="C78" s="183" t="s">
        <v>24</v>
      </c>
      <c r="D78" s="70">
        <v>3</v>
      </c>
    </row>
    <row r="79" spans="1:4" x14ac:dyDescent="0.25">
      <c r="A79" s="183" t="s">
        <v>34</v>
      </c>
      <c r="B79" s="183" t="s">
        <v>36</v>
      </c>
      <c r="C79" s="183" t="s">
        <v>25</v>
      </c>
      <c r="D79" s="70">
        <v>3</v>
      </c>
    </row>
    <row r="80" spans="1:4" x14ac:dyDescent="0.25">
      <c r="A80" s="183" t="s">
        <v>34</v>
      </c>
      <c r="B80" s="183" t="s">
        <v>36</v>
      </c>
      <c r="C80" s="183" t="s">
        <v>26</v>
      </c>
      <c r="D80" s="70">
        <v>3</v>
      </c>
    </row>
    <row r="81" spans="1:4" x14ac:dyDescent="0.25">
      <c r="A81" s="183" t="s">
        <v>34</v>
      </c>
      <c r="B81" s="183" t="s">
        <v>36</v>
      </c>
      <c r="C81" s="183" t="s">
        <v>27</v>
      </c>
      <c r="D81" s="70">
        <v>1</v>
      </c>
    </row>
    <row r="82" spans="1:4" x14ac:dyDescent="0.25">
      <c r="A82" s="183" t="s">
        <v>34</v>
      </c>
      <c r="B82" s="183" t="s">
        <v>36</v>
      </c>
      <c r="C82" s="183" t="s">
        <v>28</v>
      </c>
      <c r="D82" s="70">
        <v>1</v>
      </c>
    </row>
    <row r="83" spans="1:4" x14ac:dyDescent="0.25">
      <c r="A83" s="183" t="s">
        <v>34</v>
      </c>
      <c r="B83" s="183" t="s">
        <v>36</v>
      </c>
      <c r="C83" s="183" t="s">
        <v>29</v>
      </c>
      <c r="D83" s="70">
        <v>1</v>
      </c>
    </row>
    <row r="84" spans="1:4" x14ac:dyDescent="0.25">
      <c r="A84" s="183" t="s">
        <v>34</v>
      </c>
      <c r="B84" s="183" t="s">
        <v>36</v>
      </c>
      <c r="C84" s="183" t="s">
        <v>30</v>
      </c>
      <c r="D84" s="70">
        <v>1</v>
      </c>
    </row>
    <row r="85" spans="1:4" x14ac:dyDescent="0.25">
      <c r="A85" s="183" t="s">
        <v>36</v>
      </c>
      <c r="B85" s="183" t="s">
        <v>39</v>
      </c>
      <c r="C85" s="183" t="s">
        <v>19</v>
      </c>
      <c r="D85" s="70">
        <v>1</v>
      </c>
    </row>
    <row r="86" spans="1:4" x14ac:dyDescent="0.25">
      <c r="A86" s="183" t="s">
        <v>36</v>
      </c>
      <c r="B86" s="183" t="s">
        <v>39</v>
      </c>
      <c r="C86" s="183" t="s">
        <v>20</v>
      </c>
      <c r="D86" s="70">
        <v>1</v>
      </c>
    </row>
    <row r="87" spans="1:4" x14ac:dyDescent="0.25">
      <c r="A87" s="183" t="s">
        <v>36</v>
      </c>
      <c r="B87" s="183" t="s">
        <v>39</v>
      </c>
      <c r="C87" s="183" t="s">
        <v>21</v>
      </c>
      <c r="D87" s="70">
        <v>3</v>
      </c>
    </row>
    <row r="88" spans="1:4" x14ac:dyDescent="0.25">
      <c r="A88" s="183" t="s">
        <v>36</v>
      </c>
      <c r="B88" s="183" t="s">
        <v>39</v>
      </c>
      <c r="C88" s="183" t="s">
        <v>22</v>
      </c>
      <c r="D88" s="70">
        <v>3</v>
      </c>
    </row>
    <row r="89" spans="1:4" x14ac:dyDescent="0.25">
      <c r="A89" s="183" t="s">
        <v>36</v>
      </c>
      <c r="B89" s="183" t="s">
        <v>39</v>
      </c>
      <c r="C89" s="183" t="s">
        <v>23</v>
      </c>
      <c r="D89" s="70">
        <v>3</v>
      </c>
    </row>
    <row r="90" spans="1:4" x14ac:dyDescent="0.25">
      <c r="A90" s="183" t="s">
        <v>36</v>
      </c>
      <c r="B90" s="183" t="s">
        <v>39</v>
      </c>
      <c r="C90" s="183" t="s">
        <v>24</v>
      </c>
      <c r="D90" s="70">
        <v>3</v>
      </c>
    </row>
    <row r="91" spans="1:4" x14ac:dyDescent="0.25">
      <c r="A91" s="183" t="s">
        <v>36</v>
      </c>
      <c r="B91" s="183" t="s">
        <v>39</v>
      </c>
      <c r="C91" s="183" t="s">
        <v>25</v>
      </c>
      <c r="D91" s="70">
        <v>3</v>
      </c>
    </row>
    <row r="92" spans="1:4" x14ac:dyDescent="0.25">
      <c r="A92" s="183" t="s">
        <v>36</v>
      </c>
      <c r="B92" s="183" t="s">
        <v>39</v>
      </c>
      <c r="C92" s="183" t="s">
        <v>26</v>
      </c>
      <c r="D92" s="70">
        <v>3</v>
      </c>
    </row>
    <row r="93" spans="1:4" x14ac:dyDescent="0.25">
      <c r="A93" s="183" t="s">
        <v>36</v>
      </c>
      <c r="B93" s="183" t="s">
        <v>39</v>
      </c>
      <c r="C93" s="183" t="s">
        <v>27</v>
      </c>
      <c r="D93" s="70">
        <v>1</v>
      </c>
    </row>
    <row r="94" spans="1:4" x14ac:dyDescent="0.25">
      <c r="A94" s="183" t="s">
        <v>36</v>
      </c>
      <c r="B94" s="183" t="s">
        <v>39</v>
      </c>
      <c r="C94" s="183" t="s">
        <v>28</v>
      </c>
      <c r="D94" s="70">
        <v>1</v>
      </c>
    </row>
    <row r="95" spans="1:4" x14ac:dyDescent="0.25">
      <c r="A95" s="183" t="s">
        <v>36</v>
      </c>
      <c r="B95" s="183" t="s">
        <v>39</v>
      </c>
      <c r="C95" s="183" t="s">
        <v>29</v>
      </c>
      <c r="D95" s="70">
        <v>1</v>
      </c>
    </row>
    <row r="96" spans="1:4" x14ac:dyDescent="0.25">
      <c r="A96" s="183" t="s">
        <v>36</v>
      </c>
      <c r="B96" s="183" t="s">
        <v>39</v>
      </c>
      <c r="C96" s="183" t="s">
        <v>30</v>
      </c>
      <c r="D96" s="70">
        <v>1</v>
      </c>
    </row>
    <row r="97" spans="1:4" x14ac:dyDescent="0.25">
      <c r="A97" s="183" t="s">
        <v>39</v>
      </c>
      <c r="B97" s="183" t="s">
        <v>41</v>
      </c>
      <c r="C97" s="183" t="s">
        <v>19</v>
      </c>
      <c r="D97" s="70">
        <v>1</v>
      </c>
    </row>
    <row r="98" spans="1:4" x14ac:dyDescent="0.25">
      <c r="A98" s="183" t="s">
        <v>39</v>
      </c>
      <c r="B98" s="183" t="s">
        <v>41</v>
      </c>
      <c r="C98" s="183" t="s">
        <v>20</v>
      </c>
      <c r="D98" s="70">
        <v>1</v>
      </c>
    </row>
    <row r="99" spans="1:4" x14ac:dyDescent="0.25">
      <c r="A99" s="183" t="s">
        <v>39</v>
      </c>
      <c r="B99" s="183" t="s">
        <v>41</v>
      </c>
      <c r="C99" s="183" t="s">
        <v>21</v>
      </c>
      <c r="D99" s="70">
        <v>3</v>
      </c>
    </row>
    <row r="100" spans="1:4" x14ac:dyDescent="0.25">
      <c r="A100" s="183" t="s">
        <v>39</v>
      </c>
      <c r="B100" s="183" t="s">
        <v>41</v>
      </c>
      <c r="C100" s="183" t="s">
        <v>22</v>
      </c>
      <c r="D100" s="70">
        <v>3</v>
      </c>
    </row>
    <row r="101" spans="1:4" x14ac:dyDescent="0.25">
      <c r="A101" s="183" t="s">
        <v>39</v>
      </c>
      <c r="B101" s="183" t="s">
        <v>41</v>
      </c>
      <c r="C101" s="183" t="s">
        <v>23</v>
      </c>
      <c r="D101" s="70">
        <v>3</v>
      </c>
    </row>
    <row r="102" spans="1:4" x14ac:dyDescent="0.25">
      <c r="A102" s="183" t="s">
        <v>39</v>
      </c>
      <c r="B102" s="183" t="s">
        <v>41</v>
      </c>
      <c r="C102" s="183" t="s">
        <v>24</v>
      </c>
      <c r="D102" s="70">
        <v>3</v>
      </c>
    </row>
    <row r="103" spans="1:4" x14ac:dyDescent="0.25">
      <c r="A103" s="183" t="s">
        <v>39</v>
      </c>
      <c r="B103" s="183" t="s">
        <v>41</v>
      </c>
      <c r="C103" s="183" t="s">
        <v>25</v>
      </c>
      <c r="D103" s="70">
        <v>3</v>
      </c>
    </row>
    <row r="104" spans="1:4" x14ac:dyDescent="0.25">
      <c r="A104" s="183" t="s">
        <v>39</v>
      </c>
      <c r="B104" s="183" t="s">
        <v>41</v>
      </c>
      <c r="C104" s="183" t="s">
        <v>26</v>
      </c>
      <c r="D104" s="70">
        <v>3</v>
      </c>
    </row>
    <row r="105" spans="1:4" x14ac:dyDescent="0.25">
      <c r="A105" s="183" t="s">
        <v>39</v>
      </c>
      <c r="B105" s="183" t="s">
        <v>41</v>
      </c>
      <c r="C105" s="183" t="s">
        <v>27</v>
      </c>
      <c r="D105" s="70">
        <v>1</v>
      </c>
    </row>
    <row r="106" spans="1:4" x14ac:dyDescent="0.25">
      <c r="A106" s="183" t="s">
        <v>39</v>
      </c>
      <c r="B106" s="183" t="s">
        <v>41</v>
      </c>
      <c r="C106" s="183" t="s">
        <v>28</v>
      </c>
      <c r="D106" s="70">
        <v>1</v>
      </c>
    </row>
    <row r="107" spans="1:4" x14ac:dyDescent="0.25">
      <c r="A107" s="183" t="s">
        <v>39</v>
      </c>
      <c r="B107" s="183" t="s">
        <v>41</v>
      </c>
      <c r="C107" s="183" t="s">
        <v>29</v>
      </c>
      <c r="D107" s="70">
        <v>1</v>
      </c>
    </row>
    <row r="108" spans="1:4" x14ac:dyDescent="0.25">
      <c r="A108" s="183" t="s">
        <v>39</v>
      </c>
      <c r="B108" s="183" t="s">
        <v>41</v>
      </c>
      <c r="C108" s="183" t="s">
        <v>30</v>
      </c>
      <c r="D108" s="70">
        <v>1</v>
      </c>
    </row>
    <row r="109" spans="1:4" x14ac:dyDescent="0.25">
      <c r="A109" s="183" t="s">
        <v>41</v>
      </c>
      <c r="B109" s="183" t="s">
        <v>44</v>
      </c>
      <c r="C109" s="183" t="s">
        <v>19</v>
      </c>
      <c r="D109" s="70">
        <v>1</v>
      </c>
    </row>
    <row r="110" spans="1:4" x14ac:dyDescent="0.25">
      <c r="A110" s="183" t="s">
        <v>41</v>
      </c>
      <c r="B110" s="183" t="s">
        <v>44</v>
      </c>
      <c r="C110" s="183" t="s">
        <v>20</v>
      </c>
      <c r="D110" s="70">
        <v>1</v>
      </c>
    </row>
    <row r="111" spans="1:4" x14ac:dyDescent="0.25">
      <c r="A111" s="183" t="s">
        <v>41</v>
      </c>
      <c r="B111" s="183" t="s">
        <v>44</v>
      </c>
      <c r="C111" s="183" t="s">
        <v>21</v>
      </c>
      <c r="D111" s="70">
        <v>3</v>
      </c>
    </row>
    <row r="112" spans="1:4" x14ac:dyDescent="0.25">
      <c r="A112" s="183" t="s">
        <v>41</v>
      </c>
      <c r="B112" s="183" t="s">
        <v>44</v>
      </c>
      <c r="C112" s="183" t="s">
        <v>22</v>
      </c>
      <c r="D112" s="70">
        <v>3</v>
      </c>
    </row>
    <row r="113" spans="1:4" x14ac:dyDescent="0.25">
      <c r="A113" s="183" t="s">
        <v>41</v>
      </c>
      <c r="B113" s="183" t="s">
        <v>44</v>
      </c>
      <c r="C113" s="183" t="s">
        <v>23</v>
      </c>
      <c r="D113" s="70">
        <v>3</v>
      </c>
    </row>
    <row r="114" spans="1:4" x14ac:dyDescent="0.25">
      <c r="A114" s="183" t="s">
        <v>41</v>
      </c>
      <c r="B114" s="183" t="s">
        <v>44</v>
      </c>
      <c r="C114" s="183" t="s">
        <v>24</v>
      </c>
      <c r="D114" s="70">
        <v>3</v>
      </c>
    </row>
    <row r="115" spans="1:4" x14ac:dyDescent="0.25">
      <c r="A115" s="183" t="s">
        <v>41</v>
      </c>
      <c r="B115" s="183" t="s">
        <v>44</v>
      </c>
      <c r="C115" s="183" t="s">
        <v>25</v>
      </c>
      <c r="D115" s="70">
        <v>3</v>
      </c>
    </row>
    <row r="116" spans="1:4" x14ac:dyDescent="0.25">
      <c r="A116" s="183" t="s">
        <v>41</v>
      </c>
      <c r="B116" s="183" t="s">
        <v>44</v>
      </c>
      <c r="C116" s="183" t="s">
        <v>26</v>
      </c>
      <c r="D116" s="70">
        <v>3</v>
      </c>
    </row>
    <row r="117" spans="1:4" x14ac:dyDescent="0.25">
      <c r="A117" s="183" t="s">
        <v>41</v>
      </c>
      <c r="B117" s="183" t="s">
        <v>44</v>
      </c>
      <c r="C117" s="183" t="s">
        <v>27</v>
      </c>
      <c r="D117" s="70">
        <v>1</v>
      </c>
    </row>
    <row r="118" spans="1:4" x14ac:dyDescent="0.25">
      <c r="A118" s="183" t="s">
        <v>41</v>
      </c>
      <c r="B118" s="183" t="s">
        <v>44</v>
      </c>
      <c r="C118" s="183" t="s">
        <v>28</v>
      </c>
      <c r="D118" s="70">
        <v>1</v>
      </c>
    </row>
    <row r="119" spans="1:4" x14ac:dyDescent="0.25">
      <c r="A119" s="183" t="s">
        <v>41</v>
      </c>
      <c r="B119" s="183" t="s">
        <v>44</v>
      </c>
      <c r="C119" s="183" t="s">
        <v>29</v>
      </c>
      <c r="D119" s="70">
        <v>1</v>
      </c>
    </row>
    <row r="120" spans="1:4" x14ac:dyDescent="0.25">
      <c r="A120" s="183" t="s">
        <v>41</v>
      </c>
      <c r="B120" s="183" t="s">
        <v>44</v>
      </c>
      <c r="C120" s="183" t="s">
        <v>30</v>
      </c>
      <c r="D120" s="70">
        <v>1</v>
      </c>
    </row>
    <row r="121" spans="1:4" x14ac:dyDescent="0.25">
      <c r="A121" s="183" t="s">
        <v>44</v>
      </c>
      <c r="B121" s="183" t="s">
        <v>9</v>
      </c>
      <c r="C121" s="183" t="s">
        <v>19</v>
      </c>
      <c r="D121" s="70">
        <v>1</v>
      </c>
    </row>
    <row r="122" spans="1:4" x14ac:dyDescent="0.25">
      <c r="A122" s="183" t="s">
        <v>44</v>
      </c>
      <c r="B122" s="183" t="s">
        <v>9</v>
      </c>
      <c r="C122" s="183" t="s">
        <v>20</v>
      </c>
      <c r="D122" s="70">
        <v>1</v>
      </c>
    </row>
    <row r="123" spans="1:4" x14ac:dyDescent="0.25">
      <c r="A123" s="183" t="s">
        <v>44</v>
      </c>
      <c r="B123" s="183" t="s">
        <v>9</v>
      </c>
      <c r="C123" s="183" t="s">
        <v>21</v>
      </c>
      <c r="D123" s="70">
        <v>3</v>
      </c>
    </row>
    <row r="124" spans="1:4" x14ac:dyDescent="0.25">
      <c r="A124" s="183" t="s">
        <v>44</v>
      </c>
      <c r="B124" s="183" t="s">
        <v>9</v>
      </c>
      <c r="C124" s="183" t="s">
        <v>22</v>
      </c>
      <c r="D124" s="70">
        <v>3</v>
      </c>
    </row>
    <row r="125" spans="1:4" x14ac:dyDescent="0.25">
      <c r="A125" s="183" t="s">
        <v>44</v>
      </c>
      <c r="B125" s="183" t="s">
        <v>9</v>
      </c>
      <c r="C125" s="183" t="s">
        <v>23</v>
      </c>
      <c r="D125" s="70">
        <v>3</v>
      </c>
    </row>
    <row r="126" spans="1:4" x14ac:dyDescent="0.25">
      <c r="A126" s="183" t="s">
        <v>44</v>
      </c>
      <c r="B126" s="183" t="s">
        <v>9</v>
      </c>
      <c r="C126" s="183" t="s">
        <v>24</v>
      </c>
      <c r="D126" s="70">
        <v>3</v>
      </c>
    </row>
    <row r="127" spans="1:4" x14ac:dyDescent="0.25">
      <c r="A127" s="183" t="s">
        <v>44</v>
      </c>
      <c r="B127" s="183" t="s">
        <v>9</v>
      </c>
      <c r="C127" s="183" t="s">
        <v>25</v>
      </c>
      <c r="D127" s="70">
        <v>3</v>
      </c>
    </row>
    <row r="128" spans="1:4" x14ac:dyDescent="0.25">
      <c r="A128" s="183" t="s">
        <v>44</v>
      </c>
      <c r="B128" s="183" t="s">
        <v>9</v>
      </c>
      <c r="C128" s="183" t="s">
        <v>26</v>
      </c>
      <c r="D128" s="70">
        <v>3</v>
      </c>
    </row>
    <row r="129" spans="1:4" x14ac:dyDescent="0.25">
      <c r="A129" s="183" t="s">
        <v>44</v>
      </c>
      <c r="B129" s="183" t="s">
        <v>9</v>
      </c>
      <c r="C129" s="183" t="s">
        <v>27</v>
      </c>
      <c r="D129" s="70">
        <v>1</v>
      </c>
    </row>
    <row r="130" spans="1:4" x14ac:dyDescent="0.25">
      <c r="A130" s="183" t="s">
        <v>44</v>
      </c>
      <c r="B130" s="183" t="s">
        <v>9</v>
      </c>
      <c r="C130" s="183" t="s">
        <v>28</v>
      </c>
      <c r="D130" s="70">
        <v>1</v>
      </c>
    </row>
    <row r="131" spans="1:4" x14ac:dyDescent="0.25">
      <c r="A131" s="183" t="s">
        <v>44</v>
      </c>
      <c r="B131" s="183" t="s">
        <v>9</v>
      </c>
      <c r="C131" s="183" t="s">
        <v>29</v>
      </c>
      <c r="D131" s="70">
        <v>1</v>
      </c>
    </row>
    <row r="132" spans="1:4" x14ac:dyDescent="0.25">
      <c r="A132" s="183" t="s">
        <v>44</v>
      </c>
      <c r="B132" s="183" t="s">
        <v>9</v>
      </c>
      <c r="C132" s="183" t="s">
        <v>30</v>
      </c>
      <c r="D132" s="70">
        <v>1</v>
      </c>
    </row>
    <row r="133" spans="1:4" x14ac:dyDescent="0.25">
      <c r="A133" s="183" t="s">
        <v>45</v>
      </c>
      <c r="B133" s="183" t="s">
        <v>9</v>
      </c>
      <c r="C133" s="183" t="s">
        <v>19</v>
      </c>
      <c r="D133" s="70">
        <v>1</v>
      </c>
    </row>
    <row r="134" spans="1:4" x14ac:dyDescent="0.25">
      <c r="A134" s="183" t="s">
        <v>45</v>
      </c>
      <c r="B134" s="183" t="s">
        <v>9</v>
      </c>
      <c r="C134" s="183" t="s">
        <v>20</v>
      </c>
      <c r="D134" s="70">
        <v>1</v>
      </c>
    </row>
    <row r="135" spans="1:4" x14ac:dyDescent="0.25">
      <c r="A135" s="183" t="s">
        <v>45</v>
      </c>
      <c r="B135" s="183" t="s">
        <v>9</v>
      </c>
      <c r="C135" s="183" t="s">
        <v>21</v>
      </c>
      <c r="D135" s="70">
        <v>3</v>
      </c>
    </row>
    <row r="136" spans="1:4" x14ac:dyDescent="0.25">
      <c r="A136" s="183" t="s">
        <v>45</v>
      </c>
      <c r="B136" s="183" t="s">
        <v>9</v>
      </c>
      <c r="C136" s="183" t="s">
        <v>22</v>
      </c>
      <c r="D136" s="70">
        <v>3</v>
      </c>
    </row>
    <row r="137" spans="1:4" x14ac:dyDescent="0.25">
      <c r="A137" s="183" t="s">
        <v>45</v>
      </c>
      <c r="B137" s="183" t="s">
        <v>9</v>
      </c>
      <c r="C137" s="183" t="s">
        <v>23</v>
      </c>
      <c r="D137" s="70">
        <v>3</v>
      </c>
    </row>
    <row r="138" spans="1:4" x14ac:dyDescent="0.25">
      <c r="A138" s="183" t="s">
        <v>45</v>
      </c>
      <c r="B138" s="183" t="s">
        <v>9</v>
      </c>
      <c r="C138" s="183" t="s">
        <v>24</v>
      </c>
      <c r="D138" s="70">
        <v>3</v>
      </c>
    </row>
    <row r="139" spans="1:4" x14ac:dyDescent="0.25">
      <c r="A139" s="183" t="s">
        <v>45</v>
      </c>
      <c r="B139" s="183" t="s">
        <v>9</v>
      </c>
      <c r="C139" s="183" t="s">
        <v>25</v>
      </c>
      <c r="D139" s="70">
        <v>3</v>
      </c>
    </row>
    <row r="140" spans="1:4" x14ac:dyDescent="0.25">
      <c r="A140" s="183" t="s">
        <v>45</v>
      </c>
      <c r="B140" s="183" t="s">
        <v>9</v>
      </c>
      <c r="C140" s="183" t="s">
        <v>26</v>
      </c>
      <c r="D140" s="70">
        <v>3</v>
      </c>
    </row>
    <row r="141" spans="1:4" x14ac:dyDescent="0.25">
      <c r="A141" s="183" t="s">
        <v>45</v>
      </c>
      <c r="B141" s="183" t="s">
        <v>9</v>
      </c>
      <c r="C141" s="183" t="s">
        <v>27</v>
      </c>
      <c r="D141" s="70">
        <v>1</v>
      </c>
    </row>
    <row r="142" spans="1:4" x14ac:dyDescent="0.25">
      <c r="A142" s="183" t="s">
        <v>45</v>
      </c>
      <c r="B142" s="183" t="s">
        <v>9</v>
      </c>
      <c r="C142" s="183" t="s">
        <v>28</v>
      </c>
      <c r="D142" s="70">
        <v>1</v>
      </c>
    </row>
    <row r="143" spans="1:4" x14ac:dyDescent="0.25">
      <c r="A143" s="183" t="s">
        <v>45</v>
      </c>
      <c r="B143" s="183" t="s">
        <v>9</v>
      </c>
      <c r="C143" s="183" t="s">
        <v>29</v>
      </c>
      <c r="D143" s="70">
        <v>1</v>
      </c>
    </row>
    <row r="144" spans="1:4" x14ac:dyDescent="0.25">
      <c r="A144" s="183" t="s">
        <v>45</v>
      </c>
      <c r="B144" s="183" t="s">
        <v>9</v>
      </c>
      <c r="C144" s="183" t="s">
        <v>30</v>
      </c>
      <c r="D144" s="70">
        <v>1</v>
      </c>
    </row>
    <row r="145" spans="1:4" x14ac:dyDescent="0.25">
      <c r="A145" s="183" t="s">
        <v>9</v>
      </c>
      <c r="B145" s="183" t="s">
        <v>46</v>
      </c>
      <c r="C145" s="183" t="s">
        <v>19</v>
      </c>
      <c r="D145" s="70">
        <v>1</v>
      </c>
    </row>
    <row r="146" spans="1:4" x14ac:dyDescent="0.25">
      <c r="A146" s="183" t="s">
        <v>9</v>
      </c>
      <c r="B146" s="183" t="s">
        <v>46</v>
      </c>
      <c r="C146" s="183" t="s">
        <v>20</v>
      </c>
      <c r="D146" s="70">
        <v>1</v>
      </c>
    </row>
    <row r="147" spans="1:4" x14ac:dyDescent="0.25">
      <c r="A147" s="183" t="s">
        <v>9</v>
      </c>
      <c r="B147" s="183" t="s">
        <v>46</v>
      </c>
      <c r="C147" s="183" t="s">
        <v>21</v>
      </c>
      <c r="D147" s="70">
        <v>3</v>
      </c>
    </row>
    <row r="148" spans="1:4" x14ac:dyDescent="0.25">
      <c r="A148" s="183" t="s">
        <v>9</v>
      </c>
      <c r="B148" s="183" t="s">
        <v>46</v>
      </c>
      <c r="C148" s="183" t="s">
        <v>22</v>
      </c>
      <c r="D148" s="70">
        <v>3</v>
      </c>
    </row>
    <row r="149" spans="1:4" x14ac:dyDescent="0.25">
      <c r="A149" s="183" t="s">
        <v>9</v>
      </c>
      <c r="B149" s="183" t="s">
        <v>46</v>
      </c>
      <c r="C149" s="183" t="s">
        <v>23</v>
      </c>
      <c r="D149" s="70">
        <v>3</v>
      </c>
    </row>
    <row r="150" spans="1:4" x14ac:dyDescent="0.25">
      <c r="A150" s="183" t="s">
        <v>9</v>
      </c>
      <c r="B150" s="183" t="s">
        <v>46</v>
      </c>
      <c r="C150" s="183" t="s">
        <v>24</v>
      </c>
      <c r="D150" s="70">
        <v>3</v>
      </c>
    </row>
    <row r="151" spans="1:4" x14ac:dyDescent="0.25">
      <c r="A151" s="183" t="s">
        <v>9</v>
      </c>
      <c r="B151" s="183" t="s">
        <v>46</v>
      </c>
      <c r="C151" s="183" t="s">
        <v>25</v>
      </c>
      <c r="D151" s="70">
        <v>3</v>
      </c>
    </row>
    <row r="152" spans="1:4" x14ac:dyDescent="0.25">
      <c r="A152" s="183" t="s">
        <v>9</v>
      </c>
      <c r="B152" s="183" t="s">
        <v>46</v>
      </c>
      <c r="C152" s="183" t="s">
        <v>26</v>
      </c>
      <c r="D152" s="70">
        <v>3</v>
      </c>
    </row>
    <row r="153" spans="1:4" x14ac:dyDescent="0.25">
      <c r="A153" s="183" t="s">
        <v>9</v>
      </c>
      <c r="B153" s="183" t="s">
        <v>46</v>
      </c>
      <c r="C153" s="183" t="s">
        <v>27</v>
      </c>
      <c r="D153" s="70">
        <v>1</v>
      </c>
    </row>
    <row r="154" spans="1:4" x14ac:dyDescent="0.25">
      <c r="A154" s="183" t="s">
        <v>9</v>
      </c>
      <c r="B154" s="183" t="s">
        <v>46</v>
      </c>
      <c r="C154" s="183" t="s">
        <v>28</v>
      </c>
      <c r="D154" s="70">
        <v>1</v>
      </c>
    </row>
    <row r="155" spans="1:4" x14ac:dyDescent="0.25">
      <c r="A155" s="183" t="s">
        <v>9</v>
      </c>
      <c r="B155" s="183" t="s">
        <v>46</v>
      </c>
      <c r="C155" s="183" t="s">
        <v>29</v>
      </c>
      <c r="D155" s="70">
        <v>1</v>
      </c>
    </row>
    <row r="156" spans="1:4" x14ac:dyDescent="0.25">
      <c r="A156" s="183" t="s">
        <v>9</v>
      </c>
      <c r="B156" s="183" t="s">
        <v>46</v>
      </c>
      <c r="C156" s="183" t="s">
        <v>30</v>
      </c>
      <c r="D156" s="70">
        <v>1</v>
      </c>
    </row>
    <row r="157" spans="1:4" x14ac:dyDescent="0.25">
      <c r="A157" s="183" t="s">
        <v>46</v>
      </c>
      <c r="B157" s="183" t="s">
        <v>48</v>
      </c>
      <c r="C157" s="183" t="s">
        <v>19</v>
      </c>
      <c r="D157" s="70">
        <v>1</v>
      </c>
    </row>
    <row r="158" spans="1:4" x14ac:dyDescent="0.25">
      <c r="A158" s="183" t="s">
        <v>46</v>
      </c>
      <c r="B158" s="183" t="s">
        <v>48</v>
      </c>
      <c r="C158" s="183" t="s">
        <v>20</v>
      </c>
      <c r="D158" s="70">
        <v>1</v>
      </c>
    </row>
    <row r="159" spans="1:4" x14ac:dyDescent="0.25">
      <c r="A159" s="183" t="s">
        <v>46</v>
      </c>
      <c r="B159" s="183" t="s">
        <v>48</v>
      </c>
      <c r="C159" s="183" t="s">
        <v>21</v>
      </c>
      <c r="D159" s="70">
        <v>3</v>
      </c>
    </row>
    <row r="160" spans="1:4" x14ac:dyDescent="0.25">
      <c r="A160" s="183" t="s">
        <v>46</v>
      </c>
      <c r="B160" s="183" t="s">
        <v>48</v>
      </c>
      <c r="C160" s="183" t="s">
        <v>22</v>
      </c>
      <c r="D160" s="70">
        <v>3</v>
      </c>
    </row>
    <row r="161" spans="1:4" x14ac:dyDescent="0.25">
      <c r="A161" s="183" t="s">
        <v>46</v>
      </c>
      <c r="B161" s="183" t="s">
        <v>48</v>
      </c>
      <c r="C161" s="183" t="s">
        <v>23</v>
      </c>
      <c r="D161" s="70">
        <v>3</v>
      </c>
    </row>
    <row r="162" spans="1:4" x14ac:dyDescent="0.25">
      <c r="A162" s="183" t="s">
        <v>46</v>
      </c>
      <c r="B162" s="183" t="s">
        <v>48</v>
      </c>
      <c r="C162" s="183" t="s">
        <v>24</v>
      </c>
      <c r="D162" s="70">
        <v>3</v>
      </c>
    </row>
    <row r="163" spans="1:4" x14ac:dyDescent="0.25">
      <c r="A163" s="183" t="s">
        <v>46</v>
      </c>
      <c r="B163" s="183" t="s">
        <v>48</v>
      </c>
      <c r="C163" s="183" t="s">
        <v>25</v>
      </c>
      <c r="D163" s="70">
        <v>3</v>
      </c>
    </row>
    <row r="164" spans="1:4" x14ac:dyDescent="0.25">
      <c r="A164" s="183" t="s">
        <v>46</v>
      </c>
      <c r="B164" s="183" t="s">
        <v>48</v>
      </c>
      <c r="C164" s="183" t="s">
        <v>26</v>
      </c>
      <c r="D164" s="70">
        <v>3</v>
      </c>
    </row>
    <row r="165" spans="1:4" x14ac:dyDescent="0.25">
      <c r="A165" s="183" t="s">
        <v>46</v>
      </c>
      <c r="B165" s="183" t="s">
        <v>48</v>
      </c>
      <c r="C165" s="183" t="s">
        <v>27</v>
      </c>
      <c r="D165" s="70">
        <v>1</v>
      </c>
    </row>
    <row r="166" spans="1:4" x14ac:dyDescent="0.25">
      <c r="A166" s="183" t="s">
        <v>46</v>
      </c>
      <c r="B166" s="183" t="s">
        <v>48</v>
      </c>
      <c r="C166" s="183" t="s">
        <v>28</v>
      </c>
      <c r="D166" s="70">
        <v>1</v>
      </c>
    </row>
    <row r="167" spans="1:4" x14ac:dyDescent="0.25">
      <c r="A167" s="183" t="s">
        <v>46</v>
      </c>
      <c r="B167" s="183" t="s">
        <v>48</v>
      </c>
      <c r="C167" s="183" t="s">
        <v>29</v>
      </c>
      <c r="D167" s="70">
        <v>1</v>
      </c>
    </row>
    <row r="168" spans="1:4" x14ac:dyDescent="0.25">
      <c r="A168" s="183" t="s">
        <v>46</v>
      </c>
      <c r="B168" s="183" t="s">
        <v>48</v>
      </c>
      <c r="C168" s="183" t="s">
        <v>30</v>
      </c>
      <c r="D168" s="70">
        <v>1</v>
      </c>
    </row>
    <row r="169" spans="1:4" x14ac:dyDescent="0.25">
      <c r="A169" s="183" t="s">
        <v>455</v>
      </c>
      <c r="B169" s="183" t="s">
        <v>56</v>
      </c>
      <c r="C169" s="183" t="s">
        <v>19</v>
      </c>
      <c r="D169" s="70">
        <v>1</v>
      </c>
    </row>
    <row r="170" spans="1:4" x14ac:dyDescent="0.25">
      <c r="A170" s="183" t="s">
        <v>455</v>
      </c>
      <c r="B170" s="183" t="s">
        <v>56</v>
      </c>
      <c r="C170" s="183" t="s">
        <v>20</v>
      </c>
      <c r="D170" s="70">
        <v>1</v>
      </c>
    </row>
    <row r="171" spans="1:4" x14ac:dyDescent="0.25">
      <c r="A171" s="183" t="s">
        <v>455</v>
      </c>
      <c r="B171" s="183" t="s">
        <v>56</v>
      </c>
      <c r="C171" s="183" t="s">
        <v>21</v>
      </c>
      <c r="D171" s="70">
        <v>3</v>
      </c>
    </row>
    <row r="172" spans="1:4" x14ac:dyDescent="0.25">
      <c r="A172" s="183" t="s">
        <v>455</v>
      </c>
      <c r="B172" s="183" t="s">
        <v>56</v>
      </c>
      <c r="C172" s="183" t="s">
        <v>22</v>
      </c>
      <c r="D172" s="70">
        <v>3</v>
      </c>
    </row>
    <row r="173" spans="1:4" x14ac:dyDescent="0.25">
      <c r="A173" s="183" t="s">
        <v>455</v>
      </c>
      <c r="B173" s="183" t="s">
        <v>56</v>
      </c>
      <c r="C173" s="183" t="s">
        <v>23</v>
      </c>
      <c r="D173" s="70">
        <v>3</v>
      </c>
    </row>
    <row r="174" spans="1:4" x14ac:dyDescent="0.25">
      <c r="A174" s="183" t="s">
        <v>455</v>
      </c>
      <c r="B174" s="183" t="s">
        <v>56</v>
      </c>
      <c r="C174" s="183" t="s">
        <v>24</v>
      </c>
      <c r="D174" s="70">
        <v>3</v>
      </c>
    </row>
    <row r="175" spans="1:4" x14ac:dyDescent="0.25">
      <c r="A175" s="183" t="s">
        <v>455</v>
      </c>
      <c r="B175" s="183" t="s">
        <v>56</v>
      </c>
      <c r="C175" s="183" t="s">
        <v>25</v>
      </c>
      <c r="D175" s="70">
        <v>3</v>
      </c>
    </row>
    <row r="176" spans="1:4" x14ac:dyDescent="0.25">
      <c r="A176" s="183" t="s">
        <v>455</v>
      </c>
      <c r="B176" s="183" t="s">
        <v>56</v>
      </c>
      <c r="C176" s="183" t="s">
        <v>26</v>
      </c>
      <c r="D176" s="70">
        <v>3</v>
      </c>
    </row>
    <row r="177" spans="1:4" x14ac:dyDescent="0.25">
      <c r="A177" s="183" t="s">
        <v>455</v>
      </c>
      <c r="B177" s="183" t="s">
        <v>56</v>
      </c>
      <c r="C177" s="183" t="s">
        <v>27</v>
      </c>
      <c r="D177" s="70">
        <v>1</v>
      </c>
    </row>
    <row r="178" spans="1:4" x14ac:dyDescent="0.25">
      <c r="A178" s="183" t="s">
        <v>455</v>
      </c>
      <c r="B178" s="183" t="s">
        <v>56</v>
      </c>
      <c r="C178" s="183" t="s">
        <v>28</v>
      </c>
      <c r="D178" s="70">
        <v>1</v>
      </c>
    </row>
    <row r="179" spans="1:4" x14ac:dyDescent="0.25">
      <c r="A179" s="183" t="s">
        <v>455</v>
      </c>
      <c r="B179" s="183" t="s">
        <v>56</v>
      </c>
      <c r="C179" s="183" t="s">
        <v>29</v>
      </c>
      <c r="D179" s="70">
        <v>1</v>
      </c>
    </row>
    <row r="180" spans="1:4" x14ac:dyDescent="0.25">
      <c r="A180" s="183" t="s">
        <v>455</v>
      </c>
      <c r="B180" s="183" t="s">
        <v>56</v>
      </c>
      <c r="C180" s="183" t="s">
        <v>30</v>
      </c>
      <c r="D180" s="70">
        <v>1</v>
      </c>
    </row>
    <row r="181" spans="1:4" x14ac:dyDescent="0.25">
      <c r="A181" s="183" t="s">
        <v>58</v>
      </c>
      <c r="B181" s="183" t="s">
        <v>57</v>
      </c>
      <c r="C181" s="183" t="s">
        <v>19</v>
      </c>
      <c r="D181" s="70">
        <v>1</v>
      </c>
    </row>
    <row r="182" spans="1:4" x14ac:dyDescent="0.25">
      <c r="A182" s="183" t="s">
        <v>58</v>
      </c>
      <c r="B182" s="183" t="s">
        <v>57</v>
      </c>
      <c r="C182" s="183" t="s">
        <v>20</v>
      </c>
      <c r="D182" s="70">
        <v>1</v>
      </c>
    </row>
    <row r="183" spans="1:4" x14ac:dyDescent="0.25">
      <c r="A183" s="183" t="s">
        <v>58</v>
      </c>
      <c r="B183" s="183" t="s">
        <v>57</v>
      </c>
      <c r="C183" s="183" t="s">
        <v>21</v>
      </c>
      <c r="D183" s="70">
        <v>3</v>
      </c>
    </row>
    <row r="184" spans="1:4" x14ac:dyDescent="0.25">
      <c r="A184" s="183" t="s">
        <v>58</v>
      </c>
      <c r="B184" s="183" t="s">
        <v>57</v>
      </c>
      <c r="C184" s="183" t="s">
        <v>22</v>
      </c>
      <c r="D184" s="70">
        <v>3</v>
      </c>
    </row>
    <row r="185" spans="1:4" x14ac:dyDescent="0.25">
      <c r="A185" s="183" t="s">
        <v>58</v>
      </c>
      <c r="B185" s="183" t="s">
        <v>57</v>
      </c>
      <c r="C185" s="183" t="s">
        <v>23</v>
      </c>
      <c r="D185" s="70">
        <v>3</v>
      </c>
    </row>
    <row r="186" spans="1:4" x14ac:dyDescent="0.25">
      <c r="A186" s="183" t="s">
        <v>58</v>
      </c>
      <c r="B186" s="183" t="s">
        <v>57</v>
      </c>
      <c r="C186" s="183" t="s">
        <v>24</v>
      </c>
      <c r="D186" s="70">
        <v>3</v>
      </c>
    </row>
    <row r="187" spans="1:4" x14ac:dyDescent="0.25">
      <c r="A187" s="183" t="s">
        <v>58</v>
      </c>
      <c r="B187" s="183" t="s">
        <v>57</v>
      </c>
      <c r="C187" s="183" t="s">
        <v>25</v>
      </c>
      <c r="D187" s="70">
        <v>3</v>
      </c>
    </row>
    <row r="188" spans="1:4" x14ac:dyDescent="0.25">
      <c r="A188" s="183" t="s">
        <v>58</v>
      </c>
      <c r="B188" s="183" t="s">
        <v>57</v>
      </c>
      <c r="C188" s="183" t="s">
        <v>26</v>
      </c>
      <c r="D188" s="70">
        <v>3</v>
      </c>
    </row>
    <row r="189" spans="1:4" x14ac:dyDescent="0.25">
      <c r="A189" s="183" t="s">
        <v>58</v>
      </c>
      <c r="B189" s="183" t="s">
        <v>57</v>
      </c>
      <c r="C189" s="183" t="s">
        <v>27</v>
      </c>
      <c r="D189" s="70">
        <v>1</v>
      </c>
    </row>
    <row r="190" spans="1:4" x14ac:dyDescent="0.25">
      <c r="A190" s="183" t="s">
        <v>58</v>
      </c>
      <c r="B190" s="183" t="s">
        <v>57</v>
      </c>
      <c r="C190" s="183" t="s">
        <v>28</v>
      </c>
      <c r="D190" s="70">
        <v>1</v>
      </c>
    </row>
    <row r="191" spans="1:4" x14ac:dyDescent="0.25">
      <c r="A191" s="183" t="s">
        <v>58</v>
      </c>
      <c r="B191" s="183" t="s">
        <v>57</v>
      </c>
      <c r="C191" s="183" t="s">
        <v>29</v>
      </c>
      <c r="D191" s="70">
        <v>1</v>
      </c>
    </row>
    <row r="192" spans="1:4" x14ac:dyDescent="0.25">
      <c r="A192" s="183" t="s">
        <v>58</v>
      </c>
      <c r="B192" s="183" t="s">
        <v>57</v>
      </c>
      <c r="C192" s="183" t="s">
        <v>30</v>
      </c>
      <c r="D192" s="70">
        <v>1</v>
      </c>
    </row>
    <row r="193" spans="1:4" x14ac:dyDescent="0.25">
      <c r="A193" s="183" t="s">
        <v>59</v>
      </c>
      <c r="B193" s="183" t="s">
        <v>455</v>
      </c>
      <c r="C193" s="183" t="s">
        <v>19</v>
      </c>
      <c r="D193" s="70">
        <v>1</v>
      </c>
    </row>
    <row r="194" spans="1:4" x14ac:dyDescent="0.25">
      <c r="A194" s="183" t="s">
        <v>59</v>
      </c>
      <c r="B194" s="183" t="s">
        <v>455</v>
      </c>
      <c r="C194" s="183" t="s">
        <v>20</v>
      </c>
      <c r="D194" s="70">
        <v>1</v>
      </c>
    </row>
    <row r="195" spans="1:4" x14ac:dyDescent="0.25">
      <c r="A195" s="183" t="s">
        <v>59</v>
      </c>
      <c r="B195" s="183" t="s">
        <v>455</v>
      </c>
      <c r="C195" s="183" t="s">
        <v>21</v>
      </c>
      <c r="D195" s="70">
        <v>3</v>
      </c>
    </row>
    <row r="196" spans="1:4" x14ac:dyDescent="0.25">
      <c r="A196" s="183" t="s">
        <v>59</v>
      </c>
      <c r="B196" s="183" t="s">
        <v>455</v>
      </c>
      <c r="C196" s="183" t="s">
        <v>22</v>
      </c>
      <c r="D196" s="70">
        <v>3</v>
      </c>
    </row>
    <row r="197" spans="1:4" x14ac:dyDescent="0.25">
      <c r="A197" s="183" t="s">
        <v>59</v>
      </c>
      <c r="B197" s="183" t="s">
        <v>455</v>
      </c>
      <c r="C197" s="183" t="s">
        <v>23</v>
      </c>
      <c r="D197" s="70">
        <v>3</v>
      </c>
    </row>
    <row r="198" spans="1:4" x14ac:dyDescent="0.25">
      <c r="A198" s="183" t="s">
        <v>59</v>
      </c>
      <c r="B198" s="183" t="s">
        <v>455</v>
      </c>
      <c r="C198" s="183" t="s">
        <v>24</v>
      </c>
      <c r="D198" s="70">
        <v>3</v>
      </c>
    </row>
    <row r="199" spans="1:4" x14ac:dyDescent="0.25">
      <c r="A199" s="183" t="s">
        <v>59</v>
      </c>
      <c r="B199" s="183" t="s">
        <v>455</v>
      </c>
      <c r="C199" s="183" t="s">
        <v>25</v>
      </c>
      <c r="D199" s="70">
        <v>3</v>
      </c>
    </row>
    <row r="200" spans="1:4" x14ac:dyDescent="0.25">
      <c r="A200" s="183" t="s">
        <v>59</v>
      </c>
      <c r="B200" s="183" t="s">
        <v>455</v>
      </c>
      <c r="C200" s="183" t="s">
        <v>26</v>
      </c>
      <c r="D200" s="70">
        <v>3</v>
      </c>
    </row>
    <row r="201" spans="1:4" x14ac:dyDescent="0.25">
      <c r="A201" s="183" t="s">
        <v>59</v>
      </c>
      <c r="B201" s="183" t="s">
        <v>455</v>
      </c>
      <c r="C201" s="183" t="s">
        <v>27</v>
      </c>
      <c r="D201" s="70">
        <v>1</v>
      </c>
    </row>
    <row r="202" spans="1:4" x14ac:dyDescent="0.25">
      <c r="A202" s="183" t="s">
        <v>59</v>
      </c>
      <c r="B202" s="183" t="s">
        <v>455</v>
      </c>
      <c r="C202" s="183" t="s">
        <v>28</v>
      </c>
      <c r="D202" s="70">
        <v>1</v>
      </c>
    </row>
    <row r="203" spans="1:4" x14ac:dyDescent="0.25">
      <c r="A203" s="183" t="s">
        <v>59</v>
      </c>
      <c r="B203" s="183" t="s">
        <v>455</v>
      </c>
      <c r="C203" s="183" t="s">
        <v>29</v>
      </c>
      <c r="D203" s="70">
        <v>1</v>
      </c>
    </row>
    <row r="204" spans="1:4" x14ac:dyDescent="0.25">
      <c r="A204" s="183" t="s">
        <v>59</v>
      </c>
      <c r="B204" s="183" t="s">
        <v>455</v>
      </c>
      <c r="C204" s="183" t="s">
        <v>30</v>
      </c>
      <c r="D204" s="70">
        <v>1</v>
      </c>
    </row>
    <row r="205" spans="1:4" x14ac:dyDescent="0.25">
      <c r="A205" s="183" t="s">
        <v>55</v>
      </c>
      <c r="B205" s="183" t="s">
        <v>54</v>
      </c>
      <c r="C205" s="183" t="s">
        <v>19</v>
      </c>
      <c r="D205" s="70">
        <v>1</v>
      </c>
    </row>
    <row r="206" spans="1:4" x14ac:dyDescent="0.25">
      <c r="A206" s="183" t="s">
        <v>55</v>
      </c>
      <c r="B206" s="183" t="s">
        <v>54</v>
      </c>
      <c r="C206" s="183" t="s">
        <v>20</v>
      </c>
      <c r="D206" s="70">
        <v>1</v>
      </c>
    </row>
    <row r="207" spans="1:4" x14ac:dyDescent="0.25">
      <c r="A207" s="183" t="s">
        <v>55</v>
      </c>
      <c r="B207" s="183" t="s">
        <v>54</v>
      </c>
      <c r="C207" s="183" t="s">
        <v>21</v>
      </c>
      <c r="D207" s="70">
        <v>3</v>
      </c>
    </row>
    <row r="208" spans="1:4" x14ac:dyDescent="0.25">
      <c r="A208" s="183" t="s">
        <v>55</v>
      </c>
      <c r="B208" s="183" t="s">
        <v>54</v>
      </c>
      <c r="C208" s="183" t="s">
        <v>22</v>
      </c>
      <c r="D208" s="70">
        <v>3</v>
      </c>
    </row>
    <row r="209" spans="1:4" x14ac:dyDescent="0.25">
      <c r="A209" s="183" t="s">
        <v>55</v>
      </c>
      <c r="B209" s="183" t="s">
        <v>54</v>
      </c>
      <c r="C209" s="183" t="s">
        <v>23</v>
      </c>
      <c r="D209" s="70">
        <v>3</v>
      </c>
    </row>
    <row r="210" spans="1:4" x14ac:dyDescent="0.25">
      <c r="A210" s="183" t="s">
        <v>55</v>
      </c>
      <c r="B210" s="183" t="s">
        <v>54</v>
      </c>
      <c r="C210" s="183" t="s">
        <v>24</v>
      </c>
      <c r="D210" s="70">
        <v>3</v>
      </c>
    </row>
    <row r="211" spans="1:4" x14ac:dyDescent="0.25">
      <c r="A211" s="183" t="s">
        <v>55</v>
      </c>
      <c r="B211" s="183" t="s">
        <v>54</v>
      </c>
      <c r="C211" s="183" t="s">
        <v>25</v>
      </c>
      <c r="D211" s="70">
        <v>3</v>
      </c>
    </row>
    <row r="212" spans="1:4" x14ac:dyDescent="0.25">
      <c r="A212" s="183" t="s">
        <v>55</v>
      </c>
      <c r="B212" s="183" t="s">
        <v>54</v>
      </c>
      <c r="C212" s="183" t="s">
        <v>26</v>
      </c>
      <c r="D212" s="70">
        <v>3</v>
      </c>
    </row>
    <row r="213" spans="1:4" x14ac:dyDescent="0.25">
      <c r="A213" s="183" t="s">
        <v>55</v>
      </c>
      <c r="B213" s="183" t="s">
        <v>54</v>
      </c>
      <c r="C213" s="183" t="s">
        <v>27</v>
      </c>
      <c r="D213" s="70">
        <v>1</v>
      </c>
    </row>
    <row r="214" spans="1:4" x14ac:dyDescent="0.25">
      <c r="A214" s="183" t="s">
        <v>55</v>
      </c>
      <c r="B214" s="183" t="s">
        <v>54</v>
      </c>
      <c r="C214" s="183" t="s">
        <v>28</v>
      </c>
      <c r="D214" s="70">
        <v>1</v>
      </c>
    </row>
    <row r="215" spans="1:4" x14ac:dyDescent="0.25">
      <c r="A215" s="183" t="s">
        <v>55</v>
      </c>
      <c r="B215" s="183" t="s">
        <v>54</v>
      </c>
      <c r="C215" s="183" t="s">
        <v>29</v>
      </c>
      <c r="D215" s="70">
        <v>1</v>
      </c>
    </row>
    <row r="216" spans="1:4" x14ac:dyDescent="0.25">
      <c r="A216" s="183" t="s">
        <v>55</v>
      </c>
      <c r="B216" s="183" t="s">
        <v>54</v>
      </c>
      <c r="C216" s="183" t="s">
        <v>30</v>
      </c>
      <c r="D216" s="70">
        <v>1</v>
      </c>
    </row>
    <row r="217" spans="1:4" x14ac:dyDescent="0.25">
      <c r="A217" s="183" t="s">
        <v>54</v>
      </c>
      <c r="B217" s="183" t="s">
        <v>50</v>
      </c>
      <c r="C217" s="183" t="s">
        <v>19</v>
      </c>
      <c r="D217" s="70">
        <v>1</v>
      </c>
    </row>
    <row r="218" spans="1:4" x14ac:dyDescent="0.25">
      <c r="A218" s="183" t="s">
        <v>54</v>
      </c>
      <c r="B218" s="183" t="s">
        <v>50</v>
      </c>
      <c r="C218" s="183" t="s">
        <v>20</v>
      </c>
      <c r="D218" s="70">
        <v>1</v>
      </c>
    </row>
    <row r="219" spans="1:4" x14ac:dyDescent="0.25">
      <c r="A219" s="183" t="s">
        <v>54</v>
      </c>
      <c r="B219" s="183" t="s">
        <v>50</v>
      </c>
      <c r="C219" s="183" t="s">
        <v>21</v>
      </c>
      <c r="D219" s="70">
        <v>3</v>
      </c>
    </row>
    <row r="220" spans="1:4" x14ac:dyDescent="0.25">
      <c r="A220" s="183" t="s">
        <v>54</v>
      </c>
      <c r="B220" s="183" t="s">
        <v>50</v>
      </c>
      <c r="C220" s="183" t="s">
        <v>22</v>
      </c>
      <c r="D220" s="70">
        <v>3</v>
      </c>
    </row>
    <row r="221" spans="1:4" x14ac:dyDescent="0.25">
      <c r="A221" s="183" t="s">
        <v>54</v>
      </c>
      <c r="B221" s="183" t="s">
        <v>50</v>
      </c>
      <c r="C221" s="183" t="s">
        <v>23</v>
      </c>
      <c r="D221" s="70">
        <v>3</v>
      </c>
    </row>
    <row r="222" spans="1:4" x14ac:dyDescent="0.25">
      <c r="A222" s="183" t="s">
        <v>54</v>
      </c>
      <c r="B222" s="183" t="s">
        <v>50</v>
      </c>
      <c r="C222" s="183" t="s">
        <v>24</v>
      </c>
      <c r="D222" s="70">
        <v>3</v>
      </c>
    </row>
    <row r="223" spans="1:4" x14ac:dyDescent="0.25">
      <c r="A223" s="183" t="s">
        <v>54</v>
      </c>
      <c r="B223" s="183" t="s">
        <v>50</v>
      </c>
      <c r="C223" s="183" t="s">
        <v>25</v>
      </c>
      <c r="D223" s="70">
        <v>3</v>
      </c>
    </row>
    <row r="224" spans="1:4" x14ac:dyDescent="0.25">
      <c r="A224" s="183" t="s">
        <v>54</v>
      </c>
      <c r="B224" s="183" t="s">
        <v>50</v>
      </c>
      <c r="C224" s="183" t="s">
        <v>26</v>
      </c>
      <c r="D224" s="70">
        <v>3</v>
      </c>
    </row>
    <row r="225" spans="1:4" x14ac:dyDescent="0.25">
      <c r="A225" s="183" t="s">
        <v>54</v>
      </c>
      <c r="B225" s="183" t="s">
        <v>50</v>
      </c>
      <c r="C225" s="183" t="s">
        <v>27</v>
      </c>
      <c r="D225" s="70">
        <v>1</v>
      </c>
    </row>
    <row r="226" spans="1:4" x14ac:dyDescent="0.25">
      <c r="A226" s="183" t="s">
        <v>54</v>
      </c>
      <c r="B226" s="183" t="s">
        <v>50</v>
      </c>
      <c r="C226" s="183" t="s">
        <v>28</v>
      </c>
      <c r="D226" s="70">
        <v>1</v>
      </c>
    </row>
    <row r="227" spans="1:4" x14ac:dyDescent="0.25">
      <c r="A227" s="183" t="s">
        <v>54</v>
      </c>
      <c r="B227" s="183" t="s">
        <v>50</v>
      </c>
      <c r="C227" s="183" t="s">
        <v>29</v>
      </c>
      <c r="D227" s="70">
        <v>1</v>
      </c>
    </row>
    <row r="228" spans="1:4" x14ac:dyDescent="0.25">
      <c r="A228" s="183" t="s">
        <v>54</v>
      </c>
      <c r="B228" s="183" t="s">
        <v>50</v>
      </c>
      <c r="C228" s="183" t="s">
        <v>30</v>
      </c>
      <c r="D228" s="70">
        <v>1</v>
      </c>
    </row>
    <row r="229" spans="1:4" x14ac:dyDescent="0.25">
      <c r="A229" s="183" t="s">
        <v>56</v>
      </c>
      <c r="B229" s="183" t="s">
        <v>10</v>
      </c>
      <c r="C229" s="183" t="s">
        <v>19</v>
      </c>
      <c r="D229" s="70">
        <v>1</v>
      </c>
    </row>
    <row r="230" spans="1:4" x14ac:dyDescent="0.25">
      <c r="A230" s="183" t="s">
        <v>56</v>
      </c>
      <c r="B230" s="183" t="s">
        <v>10</v>
      </c>
      <c r="C230" s="183" t="s">
        <v>20</v>
      </c>
      <c r="D230" s="70">
        <v>1</v>
      </c>
    </row>
    <row r="231" spans="1:4" x14ac:dyDescent="0.25">
      <c r="A231" s="183" t="s">
        <v>56</v>
      </c>
      <c r="B231" s="183" t="s">
        <v>10</v>
      </c>
      <c r="C231" s="183" t="s">
        <v>21</v>
      </c>
      <c r="D231" s="70">
        <v>3</v>
      </c>
    </row>
    <row r="232" spans="1:4" x14ac:dyDescent="0.25">
      <c r="A232" s="183" t="s">
        <v>56</v>
      </c>
      <c r="B232" s="183" t="s">
        <v>10</v>
      </c>
      <c r="C232" s="183" t="s">
        <v>22</v>
      </c>
      <c r="D232" s="70">
        <v>3</v>
      </c>
    </row>
    <row r="233" spans="1:4" x14ac:dyDescent="0.25">
      <c r="A233" s="183" t="s">
        <v>56</v>
      </c>
      <c r="B233" s="183" t="s">
        <v>10</v>
      </c>
      <c r="C233" s="183" t="s">
        <v>23</v>
      </c>
      <c r="D233" s="70">
        <v>3</v>
      </c>
    </row>
    <row r="234" spans="1:4" x14ac:dyDescent="0.25">
      <c r="A234" s="183" t="s">
        <v>56</v>
      </c>
      <c r="B234" s="183" t="s">
        <v>10</v>
      </c>
      <c r="C234" s="183" t="s">
        <v>24</v>
      </c>
      <c r="D234" s="70">
        <v>3</v>
      </c>
    </row>
    <row r="235" spans="1:4" x14ac:dyDescent="0.25">
      <c r="A235" s="183" t="s">
        <v>56</v>
      </c>
      <c r="B235" s="183" t="s">
        <v>10</v>
      </c>
      <c r="C235" s="183" t="s">
        <v>25</v>
      </c>
      <c r="D235" s="70">
        <v>3</v>
      </c>
    </row>
    <row r="236" spans="1:4" x14ac:dyDescent="0.25">
      <c r="A236" s="183" t="s">
        <v>56</v>
      </c>
      <c r="B236" s="183" t="s">
        <v>10</v>
      </c>
      <c r="C236" s="183" t="s">
        <v>26</v>
      </c>
      <c r="D236" s="70">
        <v>3</v>
      </c>
    </row>
    <row r="237" spans="1:4" x14ac:dyDescent="0.25">
      <c r="A237" s="183" t="s">
        <v>56</v>
      </c>
      <c r="B237" s="183" t="s">
        <v>10</v>
      </c>
      <c r="C237" s="183" t="s">
        <v>27</v>
      </c>
      <c r="D237" s="70">
        <v>1</v>
      </c>
    </row>
    <row r="238" spans="1:4" x14ac:dyDescent="0.25">
      <c r="A238" s="183" t="s">
        <v>56</v>
      </c>
      <c r="B238" s="183" t="s">
        <v>10</v>
      </c>
      <c r="C238" s="183" t="s">
        <v>28</v>
      </c>
      <c r="D238" s="70">
        <v>1</v>
      </c>
    </row>
    <row r="239" spans="1:4" x14ac:dyDescent="0.25">
      <c r="A239" s="183" t="s">
        <v>56</v>
      </c>
      <c r="B239" s="183" t="s">
        <v>10</v>
      </c>
      <c r="C239" s="183" t="s">
        <v>29</v>
      </c>
      <c r="D239" s="70">
        <v>1</v>
      </c>
    </row>
    <row r="240" spans="1:4" x14ac:dyDescent="0.25">
      <c r="A240" s="183" t="s">
        <v>56</v>
      </c>
      <c r="B240" s="183" t="s">
        <v>10</v>
      </c>
      <c r="C240" s="183" t="s">
        <v>30</v>
      </c>
      <c r="D240" s="70">
        <v>1</v>
      </c>
    </row>
    <row r="241" spans="1:4" x14ac:dyDescent="0.25">
      <c r="A241" s="183" t="s">
        <v>57</v>
      </c>
      <c r="B241" s="183" t="s">
        <v>458</v>
      </c>
      <c r="C241" s="183" t="s">
        <v>19</v>
      </c>
      <c r="D241" s="70">
        <v>1</v>
      </c>
    </row>
    <row r="242" spans="1:4" x14ac:dyDescent="0.25">
      <c r="A242" s="183" t="s">
        <v>57</v>
      </c>
      <c r="B242" s="183" t="s">
        <v>458</v>
      </c>
      <c r="C242" s="183" t="s">
        <v>20</v>
      </c>
      <c r="D242" s="70">
        <v>1</v>
      </c>
    </row>
    <row r="243" spans="1:4" x14ac:dyDescent="0.25">
      <c r="A243" s="183" t="s">
        <v>57</v>
      </c>
      <c r="B243" s="183" t="s">
        <v>458</v>
      </c>
      <c r="C243" s="183" t="s">
        <v>21</v>
      </c>
      <c r="D243" s="70">
        <v>3</v>
      </c>
    </row>
    <row r="244" spans="1:4" x14ac:dyDescent="0.25">
      <c r="A244" s="183" t="s">
        <v>57</v>
      </c>
      <c r="B244" s="183" t="s">
        <v>458</v>
      </c>
      <c r="C244" s="183" t="s">
        <v>22</v>
      </c>
      <c r="D244" s="70">
        <v>3</v>
      </c>
    </row>
    <row r="245" spans="1:4" x14ac:dyDescent="0.25">
      <c r="A245" s="183" t="s">
        <v>57</v>
      </c>
      <c r="B245" s="183" t="s">
        <v>458</v>
      </c>
      <c r="C245" s="183" t="s">
        <v>23</v>
      </c>
      <c r="D245" s="70">
        <v>3</v>
      </c>
    </row>
    <row r="246" spans="1:4" x14ac:dyDescent="0.25">
      <c r="A246" s="183" t="s">
        <v>57</v>
      </c>
      <c r="B246" s="183" t="s">
        <v>458</v>
      </c>
      <c r="C246" s="183" t="s">
        <v>24</v>
      </c>
      <c r="D246" s="70">
        <v>3</v>
      </c>
    </row>
    <row r="247" spans="1:4" x14ac:dyDescent="0.25">
      <c r="A247" s="183" t="s">
        <v>57</v>
      </c>
      <c r="B247" s="183" t="s">
        <v>458</v>
      </c>
      <c r="C247" s="183" t="s">
        <v>25</v>
      </c>
      <c r="D247" s="70">
        <v>3</v>
      </c>
    </row>
    <row r="248" spans="1:4" x14ac:dyDescent="0.25">
      <c r="A248" s="183" t="s">
        <v>57</v>
      </c>
      <c r="B248" s="183" t="s">
        <v>458</v>
      </c>
      <c r="C248" s="183" t="s">
        <v>26</v>
      </c>
      <c r="D248" s="70">
        <v>3</v>
      </c>
    </row>
    <row r="249" spans="1:4" x14ac:dyDescent="0.25">
      <c r="A249" s="183" t="s">
        <v>57</v>
      </c>
      <c r="B249" s="183" t="s">
        <v>458</v>
      </c>
      <c r="C249" s="183" t="s">
        <v>27</v>
      </c>
      <c r="D249" s="70">
        <v>1</v>
      </c>
    </row>
    <row r="250" spans="1:4" x14ac:dyDescent="0.25">
      <c r="A250" s="183" t="s">
        <v>57</v>
      </c>
      <c r="B250" s="183" t="s">
        <v>458</v>
      </c>
      <c r="C250" s="183" t="s">
        <v>28</v>
      </c>
      <c r="D250" s="70">
        <v>1</v>
      </c>
    </row>
    <row r="251" spans="1:4" x14ac:dyDescent="0.25">
      <c r="A251" s="183" t="s">
        <v>57</v>
      </c>
      <c r="B251" s="183" t="s">
        <v>458</v>
      </c>
      <c r="C251" s="183" t="s">
        <v>29</v>
      </c>
      <c r="D251" s="70">
        <v>1</v>
      </c>
    </row>
    <row r="252" spans="1:4" x14ac:dyDescent="0.25">
      <c r="A252" s="183" t="s">
        <v>57</v>
      </c>
      <c r="B252" s="183" t="s">
        <v>458</v>
      </c>
      <c r="C252" s="183" t="s">
        <v>30</v>
      </c>
      <c r="D252" s="70">
        <v>1</v>
      </c>
    </row>
    <row r="253" spans="1:4" x14ac:dyDescent="0.25">
      <c r="A253" s="183" t="s">
        <v>10</v>
      </c>
      <c r="B253" s="183" t="s">
        <v>49</v>
      </c>
      <c r="C253" s="183" t="s">
        <v>19</v>
      </c>
      <c r="D253" s="70">
        <v>1</v>
      </c>
    </row>
    <row r="254" spans="1:4" x14ac:dyDescent="0.25">
      <c r="A254" s="183" t="s">
        <v>10</v>
      </c>
      <c r="B254" s="183" t="s">
        <v>49</v>
      </c>
      <c r="C254" s="183" t="s">
        <v>20</v>
      </c>
      <c r="D254" s="70">
        <v>1</v>
      </c>
    </row>
    <row r="255" spans="1:4" x14ac:dyDescent="0.25">
      <c r="A255" s="183" t="s">
        <v>10</v>
      </c>
      <c r="B255" s="183" t="s">
        <v>49</v>
      </c>
      <c r="C255" s="183" t="s">
        <v>21</v>
      </c>
      <c r="D255" s="70">
        <v>3</v>
      </c>
    </row>
    <row r="256" spans="1:4" x14ac:dyDescent="0.25">
      <c r="A256" s="183" t="s">
        <v>10</v>
      </c>
      <c r="B256" s="183" t="s">
        <v>49</v>
      </c>
      <c r="C256" s="183" t="s">
        <v>22</v>
      </c>
      <c r="D256" s="70">
        <v>3</v>
      </c>
    </row>
    <row r="257" spans="1:4" x14ac:dyDescent="0.25">
      <c r="A257" s="183" t="s">
        <v>10</v>
      </c>
      <c r="B257" s="183" t="s">
        <v>49</v>
      </c>
      <c r="C257" s="183" t="s">
        <v>23</v>
      </c>
      <c r="D257" s="70">
        <v>3</v>
      </c>
    </row>
    <row r="258" spans="1:4" x14ac:dyDescent="0.25">
      <c r="A258" s="183" t="s">
        <v>10</v>
      </c>
      <c r="B258" s="183" t="s">
        <v>49</v>
      </c>
      <c r="C258" s="183" t="s">
        <v>24</v>
      </c>
      <c r="D258" s="70">
        <v>3</v>
      </c>
    </row>
    <row r="259" spans="1:4" x14ac:dyDescent="0.25">
      <c r="A259" s="183" t="s">
        <v>10</v>
      </c>
      <c r="B259" s="183" t="s">
        <v>49</v>
      </c>
      <c r="C259" s="183" t="s">
        <v>25</v>
      </c>
      <c r="D259" s="70">
        <v>3</v>
      </c>
    </row>
    <row r="260" spans="1:4" x14ac:dyDescent="0.25">
      <c r="A260" s="183" t="s">
        <v>10</v>
      </c>
      <c r="B260" s="183" t="s">
        <v>49</v>
      </c>
      <c r="C260" s="183" t="s">
        <v>26</v>
      </c>
      <c r="D260" s="70">
        <v>3</v>
      </c>
    </row>
    <row r="261" spans="1:4" x14ac:dyDescent="0.25">
      <c r="A261" s="183" t="s">
        <v>10</v>
      </c>
      <c r="B261" s="183" t="s">
        <v>49</v>
      </c>
      <c r="C261" s="183" t="s">
        <v>27</v>
      </c>
      <c r="D261" s="70">
        <v>1</v>
      </c>
    </row>
    <row r="262" spans="1:4" x14ac:dyDescent="0.25">
      <c r="A262" s="183" t="s">
        <v>10</v>
      </c>
      <c r="B262" s="183" t="s">
        <v>49</v>
      </c>
      <c r="C262" s="183" t="s">
        <v>28</v>
      </c>
      <c r="D262" s="70">
        <v>1</v>
      </c>
    </row>
    <row r="263" spans="1:4" x14ac:dyDescent="0.25">
      <c r="A263" s="183" t="s">
        <v>10</v>
      </c>
      <c r="B263" s="183" t="s">
        <v>49</v>
      </c>
      <c r="C263" s="183" t="s">
        <v>29</v>
      </c>
      <c r="D263" s="70">
        <v>1</v>
      </c>
    </row>
    <row r="264" spans="1:4" x14ac:dyDescent="0.25">
      <c r="A264" s="183" t="s">
        <v>10</v>
      </c>
      <c r="B264" s="183" t="s">
        <v>49</v>
      </c>
      <c r="C264" s="183" t="s">
        <v>30</v>
      </c>
      <c r="D264" s="70">
        <v>1</v>
      </c>
    </row>
    <row r="265" spans="1:4" x14ac:dyDescent="0.25">
      <c r="A265" s="183" t="s">
        <v>49</v>
      </c>
      <c r="B265" s="183" t="s">
        <v>34</v>
      </c>
      <c r="C265" s="183" t="s">
        <v>19</v>
      </c>
      <c r="D265" s="70">
        <v>1</v>
      </c>
    </row>
    <row r="266" spans="1:4" x14ac:dyDescent="0.25">
      <c r="A266" s="183" t="s">
        <v>49</v>
      </c>
      <c r="B266" s="183" t="s">
        <v>34</v>
      </c>
      <c r="C266" s="183" t="s">
        <v>20</v>
      </c>
      <c r="D266" s="70">
        <v>1</v>
      </c>
    </row>
    <row r="267" spans="1:4" x14ac:dyDescent="0.25">
      <c r="A267" s="183" t="s">
        <v>49</v>
      </c>
      <c r="B267" s="183" t="s">
        <v>34</v>
      </c>
      <c r="C267" s="183" t="s">
        <v>21</v>
      </c>
      <c r="D267" s="70">
        <v>3</v>
      </c>
    </row>
    <row r="268" spans="1:4" x14ac:dyDescent="0.25">
      <c r="A268" s="183" t="s">
        <v>49</v>
      </c>
      <c r="B268" s="183" t="s">
        <v>34</v>
      </c>
      <c r="C268" s="183" t="s">
        <v>22</v>
      </c>
      <c r="D268" s="70">
        <v>3</v>
      </c>
    </row>
    <row r="269" spans="1:4" x14ac:dyDescent="0.25">
      <c r="A269" s="183" t="s">
        <v>49</v>
      </c>
      <c r="B269" s="183" t="s">
        <v>34</v>
      </c>
      <c r="C269" s="183" t="s">
        <v>23</v>
      </c>
      <c r="D269" s="70">
        <v>3</v>
      </c>
    </row>
    <row r="270" spans="1:4" x14ac:dyDescent="0.25">
      <c r="A270" s="183" t="s">
        <v>49</v>
      </c>
      <c r="B270" s="183" t="s">
        <v>34</v>
      </c>
      <c r="C270" s="183" t="s">
        <v>24</v>
      </c>
      <c r="D270" s="70">
        <v>3</v>
      </c>
    </row>
    <row r="271" spans="1:4" x14ac:dyDescent="0.25">
      <c r="A271" s="183" t="s">
        <v>49</v>
      </c>
      <c r="B271" s="183" t="s">
        <v>34</v>
      </c>
      <c r="C271" s="183" t="s">
        <v>25</v>
      </c>
      <c r="D271" s="70">
        <v>3</v>
      </c>
    </row>
    <row r="272" spans="1:4" x14ac:dyDescent="0.25">
      <c r="A272" s="183" t="s">
        <v>49</v>
      </c>
      <c r="B272" s="183" t="s">
        <v>34</v>
      </c>
      <c r="C272" s="183" t="s">
        <v>26</v>
      </c>
      <c r="D272" s="70">
        <v>3</v>
      </c>
    </row>
    <row r="273" spans="1:4" x14ac:dyDescent="0.25">
      <c r="A273" s="183" t="s">
        <v>49</v>
      </c>
      <c r="B273" s="183" t="s">
        <v>34</v>
      </c>
      <c r="C273" s="183" t="s">
        <v>27</v>
      </c>
      <c r="D273" s="70">
        <v>1</v>
      </c>
    </row>
    <row r="274" spans="1:4" x14ac:dyDescent="0.25">
      <c r="A274" s="183" t="s">
        <v>49</v>
      </c>
      <c r="B274" s="183" t="s">
        <v>34</v>
      </c>
      <c r="C274" s="183" t="s">
        <v>28</v>
      </c>
      <c r="D274" s="70">
        <v>1</v>
      </c>
    </row>
    <row r="275" spans="1:4" x14ac:dyDescent="0.25">
      <c r="A275" s="183" t="s">
        <v>49</v>
      </c>
      <c r="B275" s="183" t="s">
        <v>34</v>
      </c>
      <c r="C275" s="183" t="s">
        <v>29</v>
      </c>
      <c r="D275" s="70">
        <v>1</v>
      </c>
    </row>
    <row r="276" spans="1:4" x14ac:dyDescent="0.25">
      <c r="A276" s="183" t="s">
        <v>49</v>
      </c>
      <c r="B276" s="183" t="s">
        <v>34</v>
      </c>
      <c r="C276" s="183" t="s">
        <v>30</v>
      </c>
      <c r="D276" s="70">
        <v>1</v>
      </c>
    </row>
    <row r="277" spans="1:4" x14ac:dyDescent="0.25">
      <c r="A277" s="183" t="s">
        <v>50</v>
      </c>
      <c r="B277" s="183" t="s">
        <v>49</v>
      </c>
      <c r="C277" s="183" t="s">
        <v>19</v>
      </c>
      <c r="D277" s="70">
        <v>1</v>
      </c>
    </row>
    <row r="278" spans="1:4" x14ac:dyDescent="0.25">
      <c r="A278" s="183" t="s">
        <v>50</v>
      </c>
      <c r="B278" s="183" t="s">
        <v>49</v>
      </c>
      <c r="C278" s="183" t="s">
        <v>20</v>
      </c>
      <c r="D278" s="70">
        <v>1</v>
      </c>
    </row>
    <row r="279" spans="1:4" x14ac:dyDescent="0.25">
      <c r="A279" s="183" t="s">
        <v>50</v>
      </c>
      <c r="B279" s="183" t="s">
        <v>49</v>
      </c>
      <c r="C279" s="183" t="s">
        <v>21</v>
      </c>
      <c r="D279" s="70">
        <v>3</v>
      </c>
    </row>
    <row r="280" spans="1:4" x14ac:dyDescent="0.25">
      <c r="A280" s="183" t="s">
        <v>50</v>
      </c>
      <c r="B280" s="183" t="s">
        <v>49</v>
      </c>
      <c r="C280" s="183" t="s">
        <v>22</v>
      </c>
      <c r="D280" s="70">
        <v>3</v>
      </c>
    </row>
    <row r="281" spans="1:4" x14ac:dyDescent="0.25">
      <c r="A281" s="183" t="s">
        <v>50</v>
      </c>
      <c r="B281" s="183" t="s">
        <v>49</v>
      </c>
      <c r="C281" s="183" t="s">
        <v>23</v>
      </c>
      <c r="D281" s="70">
        <v>3</v>
      </c>
    </row>
    <row r="282" spans="1:4" x14ac:dyDescent="0.25">
      <c r="A282" s="183" t="s">
        <v>50</v>
      </c>
      <c r="B282" s="183" t="s">
        <v>49</v>
      </c>
      <c r="C282" s="183" t="s">
        <v>24</v>
      </c>
      <c r="D282" s="70">
        <v>3</v>
      </c>
    </row>
    <row r="283" spans="1:4" x14ac:dyDescent="0.25">
      <c r="A283" s="183" t="s">
        <v>50</v>
      </c>
      <c r="B283" s="183" t="s">
        <v>49</v>
      </c>
      <c r="C283" s="183" t="s">
        <v>25</v>
      </c>
      <c r="D283" s="70">
        <v>3</v>
      </c>
    </row>
    <row r="284" spans="1:4" x14ac:dyDescent="0.25">
      <c r="A284" s="183" t="s">
        <v>50</v>
      </c>
      <c r="B284" s="183" t="s">
        <v>49</v>
      </c>
      <c r="C284" s="183" t="s">
        <v>26</v>
      </c>
      <c r="D284" s="70">
        <v>3</v>
      </c>
    </row>
    <row r="285" spans="1:4" x14ac:dyDescent="0.25">
      <c r="A285" s="183" t="s">
        <v>50</v>
      </c>
      <c r="B285" s="183" t="s">
        <v>49</v>
      </c>
      <c r="C285" s="183" t="s">
        <v>27</v>
      </c>
      <c r="D285" s="70">
        <v>1</v>
      </c>
    </row>
    <row r="286" spans="1:4" x14ac:dyDescent="0.25">
      <c r="A286" s="183" t="s">
        <v>50</v>
      </c>
      <c r="B286" s="183" t="s">
        <v>49</v>
      </c>
      <c r="C286" s="183" t="s">
        <v>28</v>
      </c>
      <c r="D286" s="70">
        <v>1</v>
      </c>
    </row>
    <row r="287" spans="1:4" x14ac:dyDescent="0.25">
      <c r="A287" s="183" t="s">
        <v>50</v>
      </c>
      <c r="B287" s="183" t="s">
        <v>49</v>
      </c>
      <c r="C287" s="183" t="s">
        <v>29</v>
      </c>
      <c r="D287" s="70">
        <v>1</v>
      </c>
    </row>
    <row r="288" spans="1:4" x14ac:dyDescent="0.25">
      <c r="A288" s="183" t="s">
        <v>50</v>
      </c>
      <c r="B288" s="183" t="s">
        <v>49</v>
      </c>
      <c r="C288" s="183" t="s">
        <v>30</v>
      </c>
      <c r="D288" s="70">
        <v>1</v>
      </c>
    </row>
    <row r="289" spans="1:4" x14ac:dyDescent="0.25">
      <c r="A289" s="183" t="s">
        <v>458</v>
      </c>
      <c r="B289" s="183" t="s">
        <v>461</v>
      </c>
      <c r="C289" s="183" t="s">
        <v>19</v>
      </c>
      <c r="D289" s="70">
        <v>1</v>
      </c>
    </row>
    <row r="290" spans="1:4" x14ac:dyDescent="0.25">
      <c r="A290" s="183" t="s">
        <v>458</v>
      </c>
      <c r="B290" s="183" t="s">
        <v>461</v>
      </c>
      <c r="C290" s="183" t="s">
        <v>20</v>
      </c>
      <c r="D290" s="70">
        <v>1</v>
      </c>
    </row>
    <row r="291" spans="1:4" x14ac:dyDescent="0.25">
      <c r="A291" s="183" t="s">
        <v>458</v>
      </c>
      <c r="B291" s="183" t="s">
        <v>461</v>
      </c>
      <c r="C291" s="183" t="s">
        <v>21</v>
      </c>
      <c r="D291" s="70">
        <v>3</v>
      </c>
    </row>
    <row r="292" spans="1:4" x14ac:dyDescent="0.25">
      <c r="A292" s="183" t="s">
        <v>458</v>
      </c>
      <c r="B292" s="183" t="s">
        <v>461</v>
      </c>
      <c r="C292" s="183" t="s">
        <v>22</v>
      </c>
      <c r="D292" s="70">
        <v>3</v>
      </c>
    </row>
    <row r="293" spans="1:4" x14ac:dyDescent="0.25">
      <c r="A293" s="183" t="s">
        <v>458</v>
      </c>
      <c r="B293" s="183" t="s">
        <v>461</v>
      </c>
      <c r="C293" s="183" t="s">
        <v>23</v>
      </c>
      <c r="D293" s="70">
        <v>3</v>
      </c>
    </row>
    <row r="294" spans="1:4" x14ac:dyDescent="0.25">
      <c r="A294" s="183" t="s">
        <v>458</v>
      </c>
      <c r="B294" s="183" t="s">
        <v>461</v>
      </c>
      <c r="C294" s="183" t="s">
        <v>24</v>
      </c>
      <c r="D294" s="70">
        <v>3</v>
      </c>
    </row>
    <row r="295" spans="1:4" x14ac:dyDescent="0.25">
      <c r="A295" s="183" t="s">
        <v>458</v>
      </c>
      <c r="B295" s="183" t="s">
        <v>461</v>
      </c>
      <c r="C295" s="183" t="s">
        <v>25</v>
      </c>
      <c r="D295" s="70">
        <v>3</v>
      </c>
    </row>
    <row r="296" spans="1:4" x14ac:dyDescent="0.25">
      <c r="A296" s="183" t="s">
        <v>458</v>
      </c>
      <c r="B296" s="183" t="s">
        <v>461</v>
      </c>
      <c r="C296" s="183" t="s">
        <v>26</v>
      </c>
      <c r="D296" s="70">
        <v>3</v>
      </c>
    </row>
    <row r="297" spans="1:4" x14ac:dyDescent="0.25">
      <c r="A297" s="183" t="s">
        <v>458</v>
      </c>
      <c r="B297" s="183" t="s">
        <v>461</v>
      </c>
      <c r="C297" s="183" t="s">
        <v>27</v>
      </c>
      <c r="D297" s="70">
        <v>1</v>
      </c>
    </row>
    <row r="298" spans="1:4" x14ac:dyDescent="0.25">
      <c r="A298" s="183" t="s">
        <v>458</v>
      </c>
      <c r="B298" s="183" t="s">
        <v>461</v>
      </c>
      <c r="C298" s="183" t="s">
        <v>28</v>
      </c>
      <c r="D298" s="70">
        <v>1</v>
      </c>
    </row>
    <row r="299" spans="1:4" x14ac:dyDescent="0.25">
      <c r="A299" s="183" t="s">
        <v>458</v>
      </c>
      <c r="B299" s="183" t="s">
        <v>461</v>
      </c>
      <c r="C299" s="183" t="s">
        <v>29</v>
      </c>
      <c r="D299" s="70">
        <v>1</v>
      </c>
    </row>
    <row r="300" spans="1:4" x14ac:dyDescent="0.25">
      <c r="A300" s="183" t="s">
        <v>458</v>
      </c>
      <c r="B300" s="183" t="s">
        <v>461</v>
      </c>
      <c r="C300" s="183" t="s">
        <v>30</v>
      </c>
      <c r="D300" s="70">
        <v>1</v>
      </c>
    </row>
    <row r="301" spans="1:4" x14ac:dyDescent="0.25">
      <c r="A301" s="183" t="s">
        <v>461</v>
      </c>
      <c r="B301" s="183" t="s">
        <v>56</v>
      </c>
      <c r="C301" s="183" t="s">
        <v>19</v>
      </c>
      <c r="D301" s="70">
        <v>1</v>
      </c>
    </row>
    <row r="302" spans="1:4" x14ac:dyDescent="0.25">
      <c r="A302" s="183" t="s">
        <v>461</v>
      </c>
      <c r="B302" s="183" t="s">
        <v>56</v>
      </c>
      <c r="C302" s="183" t="s">
        <v>20</v>
      </c>
      <c r="D302" s="70">
        <v>1</v>
      </c>
    </row>
    <row r="303" spans="1:4" x14ac:dyDescent="0.25">
      <c r="A303" s="183" t="s">
        <v>461</v>
      </c>
      <c r="B303" s="183" t="s">
        <v>56</v>
      </c>
      <c r="C303" s="183" t="s">
        <v>21</v>
      </c>
      <c r="D303" s="70">
        <v>3</v>
      </c>
    </row>
    <row r="304" spans="1:4" x14ac:dyDescent="0.25">
      <c r="A304" s="183" t="s">
        <v>461</v>
      </c>
      <c r="B304" s="183" t="s">
        <v>56</v>
      </c>
      <c r="C304" s="183" t="s">
        <v>22</v>
      </c>
      <c r="D304" s="70">
        <v>3</v>
      </c>
    </row>
    <row r="305" spans="1:4" x14ac:dyDescent="0.25">
      <c r="A305" s="183" t="s">
        <v>461</v>
      </c>
      <c r="B305" s="183" t="s">
        <v>56</v>
      </c>
      <c r="C305" s="183" t="s">
        <v>23</v>
      </c>
      <c r="D305" s="70">
        <v>3</v>
      </c>
    </row>
    <row r="306" spans="1:4" x14ac:dyDescent="0.25">
      <c r="A306" s="183" t="s">
        <v>461</v>
      </c>
      <c r="B306" s="183" t="s">
        <v>56</v>
      </c>
      <c r="C306" s="183" t="s">
        <v>24</v>
      </c>
      <c r="D306" s="70">
        <v>3</v>
      </c>
    </row>
    <row r="307" spans="1:4" x14ac:dyDescent="0.25">
      <c r="A307" s="183" t="s">
        <v>461</v>
      </c>
      <c r="B307" s="183" t="s">
        <v>56</v>
      </c>
      <c r="C307" s="183" t="s">
        <v>25</v>
      </c>
      <c r="D307" s="70">
        <v>3</v>
      </c>
    </row>
    <row r="308" spans="1:4" x14ac:dyDescent="0.25">
      <c r="A308" s="183" t="s">
        <v>461</v>
      </c>
      <c r="B308" s="183" t="s">
        <v>56</v>
      </c>
      <c r="C308" s="183" t="s">
        <v>26</v>
      </c>
      <c r="D308" s="70">
        <v>3</v>
      </c>
    </row>
    <row r="309" spans="1:4" x14ac:dyDescent="0.25">
      <c r="A309" s="183" t="s">
        <v>461</v>
      </c>
      <c r="B309" s="183" t="s">
        <v>56</v>
      </c>
      <c r="C309" s="183" t="s">
        <v>27</v>
      </c>
      <c r="D309" s="70">
        <v>1</v>
      </c>
    </row>
    <row r="310" spans="1:4" x14ac:dyDescent="0.25">
      <c r="A310" s="183" t="s">
        <v>461</v>
      </c>
      <c r="B310" s="183" t="s">
        <v>56</v>
      </c>
      <c r="C310" s="183" t="s">
        <v>28</v>
      </c>
      <c r="D310" s="70">
        <v>1</v>
      </c>
    </row>
    <row r="311" spans="1:4" x14ac:dyDescent="0.25">
      <c r="A311" s="183" t="s">
        <v>461</v>
      </c>
      <c r="B311" s="183" t="s">
        <v>56</v>
      </c>
      <c r="C311" s="183" t="s">
        <v>29</v>
      </c>
      <c r="D311" s="70">
        <v>1</v>
      </c>
    </row>
    <row r="312" spans="1:4" x14ac:dyDescent="0.25">
      <c r="A312" s="183" t="s">
        <v>461</v>
      </c>
      <c r="B312" s="183" t="s">
        <v>56</v>
      </c>
      <c r="C312" s="183" t="s">
        <v>30</v>
      </c>
      <c r="D312" s="70">
        <v>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V35"/>
  <sheetViews>
    <sheetView showGridLines="0" topLeftCell="A21" zoomScale="70" zoomScaleNormal="70" workbookViewId="0">
      <selection activeCell="M13" sqref="M13"/>
    </sheetView>
  </sheetViews>
  <sheetFormatPr defaultColWidth="9.140625" defaultRowHeight="15" x14ac:dyDescent="0.25"/>
  <cols>
    <col min="1" max="9" width="9.140625" style="22"/>
    <col min="10" max="10" width="22" style="22" customWidth="1"/>
    <col min="11" max="16384" width="9.140625" style="22"/>
  </cols>
  <sheetData>
    <row r="1" spans="1:22" ht="15.75" x14ac:dyDescent="0.25">
      <c r="A1" s="234"/>
      <c r="B1" s="234"/>
      <c r="C1" s="234"/>
      <c r="D1" s="234"/>
      <c r="E1" s="234"/>
      <c r="F1" s="234"/>
      <c r="G1" s="234"/>
      <c r="H1" s="234"/>
      <c r="I1" s="234"/>
      <c r="J1" s="234"/>
    </row>
    <row r="2" spans="1:22" ht="15.75" customHeight="1" x14ac:dyDescent="0.25">
      <c r="A2" s="38"/>
      <c r="B2" s="38"/>
      <c r="C2" s="38"/>
      <c r="D2" s="236" t="s">
        <v>124</v>
      </c>
      <c r="E2" s="236"/>
      <c r="F2" s="236"/>
      <c r="G2" s="236"/>
      <c r="H2" s="236"/>
      <c r="I2" s="236"/>
      <c r="J2" s="236"/>
      <c r="P2" s="236" t="s">
        <v>125</v>
      </c>
      <c r="Q2" s="236"/>
      <c r="R2" s="236"/>
      <c r="S2" s="236"/>
      <c r="T2" s="236"/>
      <c r="U2" s="236"/>
      <c r="V2" s="236"/>
    </row>
    <row r="3" spans="1:22" ht="15.75" customHeight="1" x14ac:dyDescent="0.25">
      <c r="A3" s="35"/>
      <c r="B3" s="35"/>
      <c r="C3" s="35"/>
      <c r="D3" s="35"/>
      <c r="E3" s="35"/>
      <c r="F3" s="35"/>
      <c r="G3" s="35"/>
      <c r="H3" s="35"/>
      <c r="I3" s="35"/>
      <c r="J3" s="35"/>
      <c r="K3" s="35"/>
      <c r="L3" s="35"/>
    </row>
    <row r="4" spans="1:22" ht="15.75" customHeight="1" x14ac:dyDescent="0.25">
      <c r="A4" s="35"/>
      <c r="B4" s="35"/>
      <c r="C4" s="35"/>
      <c r="D4" s="35"/>
      <c r="E4" s="35"/>
      <c r="F4" s="35"/>
      <c r="G4" s="35"/>
      <c r="H4" s="35"/>
      <c r="I4" s="35"/>
      <c r="J4" s="35"/>
      <c r="K4" s="35"/>
      <c r="L4" s="35"/>
    </row>
    <row r="5" spans="1:22" ht="15.75" customHeight="1" x14ac:dyDescent="0.25">
      <c r="A5" s="35"/>
      <c r="B5" s="35"/>
      <c r="C5" s="35"/>
      <c r="D5" s="35"/>
      <c r="E5" s="35"/>
      <c r="F5" s="35"/>
      <c r="G5" s="35"/>
      <c r="H5" s="35"/>
      <c r="I5" s="35"/>
      <c r="J5" s="35"/>
      <c r="K5" s="35"/>
      <c r="L5" s="35"/>
    </row>
    <row r="6" spans="1:22" ht="15.75" customHeight="1" x14ac:dyDescent="0.25">
      <c r="A6" s="35"/>
      <c r="B6" s="35"/>
      <c r="C6" s="35"/>
      <c r="D6" s="35"/>
      <c r="E6" s="35"/>
      <c r="F6"/>
      <c r="G6" s="35"/>
      <c r="H6" s="35"/>
      <c r="I6" s="35"/>
      <c r="J6" s="35"/>
      <c r="K6" s="35"/>
      <c r="L6" s="35"/>
    </row>
    <row r="7" spans="1:22" ht="15.75" customHeight="1" x14ac:dyDescent="0.25">
      <c r="A7" s="35"/>
      <c r="B7" s="35"/>
      <c r="C7" s="35"/>
      <c r="D7" s="35"/>
      <c r="E7" s="35"/>
      <c r="F7" s="35"/>
      <c r="G7" s="35"/>
      <c r="H7" s="35"/>
      <c r="I7" s="35"/>
      <c r="J7" s="35"/>
      <c r="K7" s="35"/>
      <c r="L7" s="35"/>
    </row>
    <row r="8" spans="1:22" ht="15.75" customHeight="1" x14ac:dyDescent="0.25">
      <c r="A8" s="35"/>
      <c r="B8" s="35"/>
      <c r="C8" s="35"/>
      <c r="D8" s="35"/>
      <c r="E8" s="35"/>
      <c r="F8" s="35"/>
      <c r="G8" s="35"/>
      <c r="H8" s="35"/>
      <c r="I8" s="35"/>
      <c r="J8" s="35"/>
      <c r="K8" s="35"/>
      <c r="L8" s="35"/>
    </row>
    <row r="9" spans="1:22" ht="15.75" customHeight="1" x14ac:dyDescent="0.25">
      <c r="A9" s="35"/>
      <c r="B9" s="35"/>
      <c r="C9" s="35"/>
      <c r="D9" s="35"/>
      <c r="E9" s="35"/>
      <c r="F9" s="35"/>
      <c r="G9" s="35"/>
      <c r="H9" s="35"/>
      <c r="I9" s="35"/>
      <c r="J9" s="35"/>
      <c r="K9" s="35"/>
      <c r="L9" s="35"/>
    </row>
    <row r="10" spans="1:22" ht="15.75" customHeight="1" x14ac:dyDescent="0.25">
      <c r="A10" s="35"/>
      <c r="B10" s="35"/>
      <c r="C10" s="35"/>
      <c r="D10" s="35"/>
      <c r="E10" s="35"/>
      <c r="F10" s="35"/>
      <c r="G10" s="35"/>
      <c r="H10" s="35"/>
      <c r="I10" s="35"/>
      <c r="J10" s="35"/>
      <c r="K10" s="35"/>
      <c r="L10" s="35"/>
    </row>
    <row r="11" spans="1:22" ht="15.75" customHeight="1" x14ac:dyDescent="0.25">
      <c r="A11" s="35"/>
      <c r="B11" s="35"/>
      <c r="C11" s="35"/>
      <c r="D11" s="35"/>
      <c r="E11" s="35"/>
      <c r="F11" s="35"/>
      <c r="G11" s="35"/>
      <c r="H11" s="35"/>
      <c r="I11" s="35"/>
      <c r="J11" s="35"/>
      <c r="K11" s="35"/>
      <c r="L11" s="35"/>
    </row>
    <row r="12" spans="1:22" ht="15.75" customHeight="1" x14ac:dyDescent="0.25">
      <c r="A12" s="35"/>
      <c r="B12" s="35"/>
      <c r="C12" s="35"/>
      <c r="D12" s="35"/>
      <c r="E12" s="35"/>
      <c r="F12" s="35"/>
      <c r="G12" s="35"/>
      <c r="H12" s="35"/>
      <c r="I12" s="35"/>
      <c r="J12" s="35"/>
      <c r="K12" s="35"/>
      <c r="L12" s="35"/>
    </row>
    <row r="13" spans="1:22" ht="15.75" customHeight="1" x14ac:dyDescent="0.25">
      <c r="A13" s="35"/>
      <c r="B13" s="35"/>
      <c r="C13" s="35"/>
      <c r="D13" s="35"/>
      <c r="E13" s="35"/>
      <c r="F13" s="35"/>
      <c r="G13" s="35"/>
      <c r="H13" s="35"/>
      <c r="I13" s="35"/>
      <c r="J13" s="35"/>
      <c r="K13" s="35"/>
      <c r="L13" s="35"/>
    </row>
    <row r="14" spans="1:22" ht="15" customHeight="1" x14ac:dyDescent="0.25">
      <c r="A14" s="35"/>
      <c r="B14" s="35"/>
      <c r="C14" s="35"/>
      <c r="D14" s="35"/>
      <c r="E14" s="35"/>
      <c r="F14" s="35"/>
      <c r="G14" s="35"/>
      <c r="H14" s="35"/>
      <c r="I14" s="35"/>
      <c r="J14" s="35"/>
      <c r="K14" s="35"/>
      <c r="L14" s="35"/>
    </row>
    <row r="15" spans="1:22" ht="15" customHeight="1" x14ac:dyDescent="0.25">
      <c r="A15" s="35"/>
      <c r="B15" s="35"/>
      <c r="C15" s="35"/>
      <c r="D15" s="35"/>
      <c r="E15" s="35"/>
      <c r="F15" s="35"/>
      <c r="G15" s="35"/>
      <c r="H15" s="35"/>
      <c r="I15" s="35"/>
      <c r="J15" s="35"/>
      <c r="K15" s="35"/>
      <c r="L15" s="35"/>
    </row>
    <row r="16" spans="1:22" ht="15" customHeight="1" x14ac:dyDescent="0.25">
      <c r="A16" s="35"/>
      <c r="B16" s="35"/>
      <c r="C16" s="35"/>
      <c r="D16" s="35"/>
      <c r="E16" s="35"/>
      <c r="F16" s="35"/>
      <c r="G16" s="35"/>
      <c r="H16" s="35"/>
      <c r="I16" s="35"/>
      <c r="J16" s="35"/>
      <c r="K16" s="35"/>
      <c r="L16" s="35"/>
    </row>
    <row r="17" spans="1:12" ht="15" customHeight="1" x14ac:dyDescent="0.25">
      <c r="A17" s="35"/>
      <c r="B17" s="35"/>
      <c r="C17" s="35"/>
      <c r="D17" s="35"/>
      <c r="E17" s="35"/>
      <c r="F17" s="35"/>
      <c r="G17" s="35"/>
      <c r="H17" s="35"/>
      <c r="I17" s="35"/>
      <c r="J17" s="35"/>
      <c r="K17" s="35"/>
      <c r="L17" s="35"/>
    </row>
    <row r="18" spans="1:12" ht="15" customHeight="1" x14ac:dyDescent="0.25">
      <c r="A18" s="35"/>
      <c r="B18" s="35"/>
      <c r="C18" s="35"/>
      <c r="D18" s="35"/>
      <c r="E18" s="35"/>
      <c r="F18" s="35"/>
      <c r="G18" s="35"/>
      <c r="H18" s="35"/>
      <c r="I18" s="35"/>
      <c r="J18" s="35"/>
      <c r="K18" s="35"/>
      <c r="L18" s="35"/>
    </row>
    <row r="19" spans="1:12" ht="15" customHeight="1" x14ac:dyDescent="0.25">
      <c r="A19" s="35"/>
      <c r="B19" s="35"/>
      <c r="C19" s="35"/>
      <c r="D19" s="35"/>
      <c r="E19" s="35"/>
      <c r="F19" s="35"/>
      <c r="G19" s="35"/>
      <c r="H19" s="35"/>
      <c r="I19" s="35"/>
      <c r="J19" s="35"/>
      <c r="K19" s="35"/>
      <c r="L19" s="35"/>
    </row>
    <row r="20" spans="1:12" ht="15" customHeight="1" x14ac:dyDescent="0.25">
      <c r="A20" s="35"/>
      <c r="B20" s="35"/>
      <c r="C20" s="35"/>
      <c r="D20" s="35"/>
      <c r="E20" s="35"/>
      <c r="F20" s="35"/>
      <c r="G20" s="35"/>
      <c r="H20" s="35"/>
      <c r="I20" s="35"/>
      <c r="J20" s="35"/>
      <c r="K20" s="35"/>
      <c r="L20" s="35"/>
    </row>
    <row r="21" spans="1:12" ht="15" customHeight="1" x14ac:dyDescent="0.25">
      <c r="A21" s="35"/>
      <c r="B21" s="35"/>
      <c r="C21" s="35"/>
      <c r="D21" s="35"/>
      <c r="E21" s="35"/>
      <c r="F21" s="35"/>
      <c r="G21" s="35"/>
      <c r="H21" s="35"/>
      <c r="I21" s="35"/>
      <c r="J21" s="35"/>
      <c r="K21" s="35"/>
      <c r="L21" s="35"/>
    </row>
    <row r="22" spans="1:12" ht="15" customHeight="1" x14ac:dyDescent="0.25">
      <c r="A22" s="35"/>
      <c r="B22" s="35"/>
      <c r="C22" s="35"/>
      <c r="D22" s="35"/>
      <c r="E22" s="35"/>
      <c r="F22" s="35"/>
      <c r="G22" s="35"/>
      <c r="H22" s="35"/>
      <c r="I22" s="35"/>
      <c r="J22" s="35"/>
      <c r="K22" s="35"/>
      <c r="L22" s="35"/>
    </row>
    <row r="23" spans="1:12" ht="15" customHeight="1" x14ac:dyDescent="0.25">
      <c r="A23" s="35"/>
      <c r="B23" s="35"/>
      <c r="C23" s="35"/>
      <c r="D23" s="35"/>
      <c r="E23" s="35"/>
      <c r="F23" s="35"/>
      <c r="G23" s="35"/>
      <c r="H23" s="35"/>
      <c r="I23" s="35"/>
      <c r="J23" s="35"/>
      <c r="K23" s="35"/>
      <c r="L23" s="35"/>
    </row>
    <row r="24" spans="1:12" ht="15" customHeight="1" x14ac:dyDescent="0.25">
      <c r="A24" s="35"/>
      <c r="B24" s="35"/>
      <c r="C24" s="35"/>
      <c r="D24" s="35"/>
      <c r="E24" s="35"/>
      <c r="F24" s="35"/>
      <c r="G24" s="35"/>
      <c r="H24" s="35"/>
      <c r="I24" s="35"/>
      <c r="J24" s="35"/>
      <c r="K24" s="35"/>
      <c r="L24" s="35"/>
    </row>
    <row r="25" spans="1:12" ht="15" customHeight="1" x14ac:dyDescent="0.25">
      <c r="A25" s="35"/>
      <c r="B25" s="35"/>
      <c r="C25" s="35"/>
      <c r="D25" s="35"/>
      <c r="E25" s="35"/>
      <c r="F25" s="35"/>
      <c r="G25" s="35"/>
      <c r="H25" s="35"/>
      <c r="I25" s="35"/>
      <c r="J25" s="35"/>
      <c r="K25" s="35"/>
      <c r="L25" s="35"/>
    </row>
    <row r="26" spans="1:12" ht="15" customHeight="1" x14ac:dyDescent="0.25">
      <c r="A26" s="35"/>
      <c r="B26" s="35"/>
      <c r="C26" s="35"/>
      <c r="D26" s="35"/>
      <c r="E26" s="35"/>
      <c r="F26" s="35"/>
      <c r="G26" s="35"/>
      <c r="H26" s="35"/>
      <c r="I26" s="35"/>
      <c r="J26" s="35"/>
      <c r="K26" s="35"/>
      <c r="L26" s="35"/>
    </row>
    <row r="27" spans="1:12" ht="15" customHeight="1" x14ac:dyDescent="0.25">
      <c r="A27" s="35"/>
      <c r="B27" s="35"/>
      <c r="C27" s="35"/>
      <c r="D27" s="35"/>
      <c r="E27" s="35"/>
      <c r="F27" s="35"/>
      <c r="G27" s="35"/>
      <c r="H27" s="35"/>
      <c r="I27" s="35"/>
      <c r="J27" s="35"/>
      <c r="K27" s="35"/>
      <c r="L27" s="35"/>
    </row>
    <row r="28" spans="1:12" ht="15" customHeight="1" x14ac:dyDescent="0.25">
      <c r="A28" s="35"/>
      <c r="B28" s="35"/>
      <c r="C28" s="35"/>
      <c r="D28" s="35"/>
      <c r="E28" s="35"/>
      <c r="F28" s="35"/>
      <c r="G28" s="35"/>
      <c r="H28" s="35"/>
      <c r="I28" s="35"/>
      <c r="J28" s="35"/>
      <c r="K28" s="35"/>
      <c r="L28" s="35"/>
    </row>
    <row r="29" spans="1:12" ht="15" customHeight="1" x14ac:dyDescent="0.25">
      <c r="A29" s="35"/>
      <c r="B29" s="35"/>
      <c r="C29" s="35"/>
      <c r="D29" s="35"/>
      <c r="E29" s="35"/>
      <c r="F29" s="35"/>
      <c r="G29" s="35"/>
      <c r="H29" s="35"/>
      <c r="I29" s="35"/>
      <c r="J29" s="35"/>
      <c r="K29" s="35"/>
      <c r="L29" s="35"/>
    </row>
    <row r="30" spans="1:12" ht="15" customHeight="1" x14ac:dyDescent="0.25">
      <c r="A30" s="35"/>
      <c r="B30" s="35"/>
      <c r="C30" s="35"/>
      <c r="D30" s="35"/>
      <c r="E30" s="35"/>
      <c r="F30" s="35"/>
      <c r="G30" s="35"/>
      <c r="H30" s="35"/>
      <c r="I30" s="35"/>
      <c r="J30" s="35"/>
      <c r="K30" s="35"/>
      <c r="L30" s="35"/>
    </row>
    <row r="31" spans="1:12" ht="15" customHeight="1" x14ac:dyDescent="0.25">
      <c r="A31" s="35"/>
      <c r="B31" s="35"/>
      <c r="C31" s="35"/>
      <c r="D31" s="35"/>
      <c r="E31" s="35"/>
      <c r="F31" s="35"/>
      <c r="G31" s="35"/>
      <c r="H31" s="35"/>
      <c r="I31" s="35"/>
      <c r="J31" s="35"/>
      <c r="K31" s="35"/>
      <c r="L31" s="35"/>
    </row>
    <row r="32" spans="1:12" ht="15" customHeight="1" x14ac:dyDescent="0.25">
      <c r="A32" s="35"/>
      <c r="B32" s="35"/>
      <c r="C32" s="35"/>
      <c r="D32" s="35"/>
      <c r="E32" s="35"/>
      <c r="F32" s="35"/>
      <c r="G32" s="35"/>
      <c r="H32" s="35"/>
      <c r="I32" s="35"/>
      <c r="J32" s="35"/>
      <c r="K32" s="35"/>
      <c r="L32" s="35"/>
    </row>
    <row r="33" spans="1:12" ht="15" customHeight="1" x14ac:dyDescent="0.25">
      <c r="A33" s="35"/>
      <c r="B33" s="35"/>
      <c r="C33" s="35"/>
      <c r="D33" s="35"/>
      <c r="E33" s="35"/>
      <c r="F33" s="35"/>
      <c r="G33" s="35"/>
      <c r="H33" s="35"/>
      <c r="I33" s="35"/>
      <c r="J33" s="35"/>
      <c r="K33" s="35"/>
      <c r="L33" s="35"/>
    </row>
    <row r="34" spans="1:12" ht="15" customHeight="1" x14ac:dyDescent="0.25">
      <c r="A34" s="35"/>
      <c r="B34" s="35"/>
      <c r="C34" s="35"/>
      <c r="D34" s="35"/>
      <c r="E34" s="35"/>
      <c r="F34" s="35"/>
      <c r="G34" s="35"/>
      <c r="H34" s="35"/>
      <c r="I34" s="35"/>
      <c r="J34" s="35"/>
      <c r="K34" s="35"/>
      <c r="L34" s="35"/>
    </row>
    <row r="35" spans="1:12" ht="15" customHeight="1" x14ac:dyDescent="0.25">
      <c r="A35" s="35"/>
      <c r="B35" s="35"/>
      <c r="C35" s="35"/>
      <c r="D35" s="35"/>
      <c r="E35" s="35"/>
      <c r="F35" s="35"/>
      <c r="G35" s="35"/>
      <c r="H35" s="35"/>
      <c r="I35" s="35"/>
      <c r="J35" s="35"/>
      <c r="K35" s="35"/>
      <c r="L35" s="35"/>
    </row>
  </sheetData>
  <mergeCells count="3">
    <mergeCell ref="A1:J1"/>
    <mergeCell ref="D2:J2"/>
    <mergeCell ref="P2:V2"/>
  </mergeCell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A4"/>
  <sheetViews>
    <sheetView workbookViewId="0">
      <selection activeCell="K30" sqref="K30"/>
    </sheetView>
  </sheetViews>
  <sheetFormatPr defaultColWidth="9.140625" defaultRowHeight="15" x14ac:dyDescent="0.25"/>
  <cols>
    <col min="1" max="16384" width="9.140625" style="4"/>
  </cols>
  <sheetData>
    <row r="1" spans="1:1" x14ac:dyDescent="0.25">
      <c r="A1" s="5" t="s">
        <v>68</v>
      </c>
    </row>
    <row r="2" spans="1:1" x14ac:dyDescent="0.25">
      <c r="A2" s="5" t="s">
        <v>69</v>
      </c>
    </row>
    <row r="3" spans="1:1" x14ac:dyDescent="0.25">
      <c r="A3" s="5" t="s">
        <v>70</v>
      </c>
    </row>
    <row r="4" spans="1:1" x14ac:dyDescent="0.25">
      <c r="A4" s="5" t="s">
        <v>71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P313"/>
  <sheetViews>
    <sheetView tabSelected="1" workbookViewId="0">
      <selection activeCell="D2" sqref="D2:G313"/>
    </sheetView>
  </sheetViews>
  <sheetFormatPr defaultColWidth="9.140625" defaultRowHeight="15" x14ac:dyDescent="0.25"/>
  <cols>
    <col min="1" max="3" width="9.140625" style="22"/>
    <col min="4" max="7" width="9.140625" style="70"/>
    <col min="8" max="12" width="9.140625" style="4"/>
    <col min="13" max="13" width="15" style="4" bestFit="1" customWidth="1"/>
    <col min="14" max="16384" width="9.140625" style="4"/>
  </cols>
  <sheetData>
    <row r="1" spans="1:16" x14ac:dyDescent="0.25">
      <c r="D1" s="70" t="s">
        <v>68</v>
      </c>
      <c r="E1" s="70" t="s">
        <v>69</v>
      </c>
      <c r="F1" s="70" t="s">
        <v>70</v>
      </c>
      <c r="G1" s="70" t="s">
        <v>71</v>
      </c>
      <c r="L1" s="4" t="s">
        <v>667</v>
      </c>
      <c r="N1" s="70" t="s">
        <v>70</v>
      </c>
      <c r="O1" s="70" t="s">
        <v>71</v>
      </c>
    </row>
    <row r="2" spans="1:16" x14ac:dyDescent="0.25">
      <c r="A2" s="22" t="s">
        <v>32</v>
      </c>
      <c r="B2" s="22" t="s">
        <v>33</v>
      </c>
      <c r="C2" s="22" t="s">
        <v>19</v>
      </c>
      <c r="D2" s="178">
        <v>1E-3</v>
      </c>
      <c r="E2" s="178">
        <v>1E-3</v>
      </c>
      <c r="F2" s="178">
        <v>1E-3</v>
      </c>
      <c r="G2" s="178">
        <v>1E-3</v>
      </c>
      <c r="M2" s="22" t="s">
        <v>338</v>
      </c>
      <c r="N2" s="183">
        <v>60.475945227525401</v>
      </c>
      <c r="O2" s="183">
        <v>4.1398639570609497</v>
      </c>
      <c r="P2" s="22"/>
    </row>
    <row r="3" spans="1:16" x14ac:dyDescent="0.25">
      <c r="A3" s="22" t="s">
        <v>32</v>
      </c>
      <c r="B3" s="22" t="s">
        <v>33</v>
      </c>
      <c r="C3" s="22" t="s">
        <v>20</v>
      </c>
      <c r="D3" s="178">
        <v>1E-3</v>
      </c>
      <c r="E3" s="178">
        <v>1E-3</v>
      </c>
      <c r="F3" s="178">
        <v>1E-3</v>
      </c>
      <c r="G3" s="178">
        <v>1E-3</v>
      </c>
      <c r="M3" s="22" t="s">
        <v>383</v>
      </c>
      <c r="N3" s="183">
        <v>488.09973194660898</v>
      </c>
      <c r="O3" s="183">
        <v>48.305650817378101</v>
      </c>
      <c r="P3" s="22"/>
    </row>
    <row r="4" spans="1:16" x14ac:dyDescent="0.25">
      <c r="A4" s="22" t="s">
        <v>32</v>
      </c>
      <c r="B4" s="22" t="s">
        <v>33</v>
      </c>
      <c r="C4" s="22" t="s">
        <v>21</v>
      </c>
      <c r="D4" s="178">
        <v>1E-3</v>
      </c>
      <c r="E4" s="178">
        <v>1E-3</v>
      </c>
      <c r="F4" s="178">
        <v>1E-3</v>
      </c>
      <c r="G4" s="178">
        <v>1E-3</v>
      </c>
      <c r="M4" s="22" t="s">
        <v>257</v>
      </c>
      <c r="N4" s="183">
        <v>45.579097825846802</v>
      </c>
      <c r="O4" s="183">
        <v>4.0497923522409698</v>
      </c>
      <c r="P4" s="22"/>
    </row>
    <row r="5" spans="1:16" x14ac:dyDescent="0.25">
      <c r="A5" s="22" t="s">
        <v>32</v>
      </c>
      <c r="B5" s="22" t="s">
        <v>33</v>
      </c>
      <c r="C5" s="22" t="s">
        <v>22</v>
      </c>
      <c r="D5" s="177">
        <v>1.4870277066636142E-2</v>
      </c>
      <c r="E5" s="177">
        <v>1.0113510720455945</v>
      </c>
      <c r="F5" s="183">
        <v>252.303547251477</v>
      </c>
      <c r="G5" s="183">
        <v>15.305264977639901</v>
      </c>
      <c r="M5" s="22" t="s">
        <v>96</v>
      </c>
      <c r="N5" s="183">
        <v>136.69424164244899</v>
      </c>
      <c r="O5" s="183">
        <v>15.165177267457601</v>
      </c>
      <c r="P5" s="22"/>
    </row>
    <row r="6" spans="1:16" x14ac:dyDescent="0.25">
      <c r="A6" s="22" t="s">
        <v>32</v>
      </c>
      <c r="B6" s="22" t="s">
        <v>33</v>
      </c>
      <c r="C6" s="22" t="s">
        <v>23</v>
      </c>
      <c r="D6" s="177">
        <v>1.4870277066636142E-2</v>
      </c>
      <c r="E6" s="177">
        <v>1.0113510720455945</v>
      </c>
      <c r="F6" s="183">
        <v>252.303547251477</v>
      </c>
      <c r="G6" s="183">
        <v>15.305264977639901</v>
      </c>
      <c r="M6" s="22" t="s">
        <v>83</v>
      </c>
      <c r="N6" s="183">
        <v>227.06624734916599</v>
      </c>
      <c r="O6" s="183">
        <v>31.134923263113901</v>
      </c>
      <c r="P6" s="22"/>
    </row>
    <row r="7" spans="1:16" x14ac:dyDescent="0.25">
      <c r="A7" s="22" t="s">
        <v>32</v>
      </c>
      <c r="B7" s="22" t="s">
        <v>33</v>
      </c>
      <c r="C7" s="22" t="s">
        <v>24</v>
      </c>
      <c r="D7" s="177">
        <v>1.4870277066636142E-2</v>
      </c>
      <c r="E7" s="177">
        <v>1.0113510720455945</v>
      </c>
      <c r="F7" s="183">
        <v>252.303547251477</v>
      </c>
      <c r="G7" s="183">
        <v>15.305264977639901</v>
      </c>
      <c r="M7" s="22" t="s">
        <v>385</v>
      </c>
      <c r="N7" s="183">
        <v>57.256137520932398</v>
      </c>
      <c r="O7" s="183">
        <v>10.4812405064883</v>
      </c>
      <c r="P7" s="22"/>
    </row>
    <row r="8" spans="1:16" x14ac:dyDescent="0.25">
      <c r="A8" s="22" t="s">
        <v>32</v>
      </c>
      <c r="B8" s="22" t="s">
        <v>33</v>
      </c>
      <c r="C8" s="22" t="s">
        <v>25</v>
      </c>
      <c r="D8" s="177">
        <v>1.4870277066636142E-2</v>
      </c>
      <c r="E8" s="177">
        <v>1.0113510720455945</v>
      </c>
      <c r="F8" s="183">
        <v>252.303547251477</v>
      </c>
      <c r="G8" s="183">
        <v>15.305264977639901</v>
      </c>
      <c r="M8" s="22" t="s">
        <v>380</v>
      </c>
      <c r="N8" s="183">
        <v>252.303547251477</v>
      </c>
      <c r="O8" s="183">
        <v>15.305264977639901</v>
      </c>
      <c r="P8" s="22"/>
    </row>
    <row r="9" spans="1:16" x14ac:dyDescent="0.25">
      <c r="A9" s="22" t="s">
        <v>32</v>
      </c>
      <c r="B9" s="22" t="s">
        <v>33</v>
      </c>
      <c r="C9" s="22" t="s">
        <v>26</v>
      </c>
      <c r="D9" s="177">
        <v>1.4870277066636142E-2</v>
      </c>
      <c r="E9" s="177">
        <v>1.0113510720455945</v>
      </c>
      <c r="F9" s="183">
        <v>252.303547251477</v>
      </c>
      <c r="G9" s="183">
        <v>15.305264977639901</v>
      </c>
      <c r="M9" s="22"/>
      <c r="N9" s="22"/>
      <c r="O9" s="22"/>
      <c r="P9" s="22"/>
    </row>
    <row r="10" spans="1:16" x14ac:dyDescent="0.25">
      <c r="A10" s="22" t="s">
        <v>32</v>
      </c>
      <c r="B10" s="22" t="s">
        <v>33</v>
      </c>
      <c r="C10" s="22" t="s">
        <v>27</v>
      </c>
      <c r="D10" s="178">
        <v>1E-3</v>
      </c>
      <c r="E10" s="178">
        <v>1E-3</v>
      </c>
      <c r="F10" s="178">
        <v>1E-3</v>
      </c>
      <c r="G10" s="178">
        <v>1E-3</v>
      </c>
      <c r="M10" s="22"/>
      <c r="N10" s="22"/>
      <c r="O10" s="22"/>
      <c r="P10" s="22"/>
    </row>
    <row r="11" spans="1:16" x14ac:dyDescent="0.25">
      <c r="A11" s="22" t="s">
        <v>32</v>
      </c>
      <c r="B11" s="22" t="s">
        <v>33</v>
      </c>
      <c r="C11" s="22" t="s">
        <v>28</v>
      </c>
      <c r="D11" s="178">
        <v>1E-3</v>
      </c>
      <c r="E11" s="178">
        <v>1E-3</v>
      </c>
      <c r="F11" s="178">
        <v>1E-3</v>
      </c>
      <c r="G11" s="178">
        <v>1E-3</v>
      </c>
      <c r="M11" s="22"/>
      <c r="N11" s="22"/>
      <c r="O11" s="22"/>
      <c r="P11" s="22"/>
    </row>
    <row r="12" spans="1:16" x14ac:dyDescent="0.25">
      <c r="A12" s="22" t="s">
        <v>32</v>
      </c>
      <c r="B12" s="22" t="s">
        <v>33</v>
      </c>
      <c r="C12" s="22" t="s">
        <v>29</v>
      </c>
      <c r="D12" s="178">
        <v>1E-3</v>
      </c>
      <c r="E12" s="178">
        <v>1E-3</v>
      </c>
      <c r="F12" s="178">
        <v>1E-3</v>
      </c>
      <c r="G12" s="178">
        <v>1E-3</v>
      </c>
      <c r="M12" s="22"/>
      <c r="N12" s="22"/>
      <c r="O12" s="22"/>
      <c r="P12" s="22"/>
    </row>
    <row r="13" spans="1:16" x14ac:dyDescent="0.25">
      <c r="A13" s="22" t="s">
        <v>32</v>
      </c>
      <c r="B13" s="22" t="s">
        <v>33</v>
      </c>
      <c r="C13" s="22" t="s">
        <v>30</v>
      </c>
      <c r="D13" s="178">
        <v>1E-3</v>
      </c>
      <c r="E13" s="178">
        <v>1E-3</v>
      </c>
      <c r="F13" s="178">
        <v>1E-3</v>
      </c>
      <c r="G13" s="178">
        <v>1E-3</v>
      </c>
      <c r="M13" s="22"/>
      <c r="N13" s="22"/>
      <c r="O13" s="22"/>
      <c r="P13" s="22"/>
    </row>
    <row r="14" spans="1:16" x14ac:dyDescent="0.25">
      <c r="A14" s="22" t="s">
        <v>7</v>
      </c>
      <c r="B14" s="22" t="s">
        <v>33</v>
      </c>
      <c r="C14" s="22" t="s">
        <v>19</v>
      </c>
      <c r="D14" s="178">
        <v>1E-3</v>
      </c>
      <c r="E14" s="178">
        <v>1E-3</v>
      </c>
      <c r="F14" s="178">
        <v>1E-3</v>
      </c>
      <c r="G14" s="178">
        <v>1E-3</v>
      </c>
    </row>
    <row r="15" spans="1:16" x14ac:dyDescent="0.25">
      <c r="A15" s="22" t="s">
        <v>7</v>
      </c>
      <c r="B15" s="22" t="s">
        <v>33</v>
      </c>
      <c r="C15" s="22" t="s">
        <v>20</v>
      </c>
      <c r="D15" s="178">
        <v>1E-3</v>
      </c>
      <c r="E15" s="178">
        <v>1E-3</v>
      </c>
      <c r="F15" s="178">
        <v>1E-3</v>
      </c>
      <c r="G15" s="178">
        <v>1E-3</v>
      </c>
    </row>
    <row r="16" spans="1:16" x14ac:dyDescent="0.25">
      <c r="A16" s="22" t="s">
        <v>7</v>
      </c>
      <c r="B16" s="22" t="s">
        <v>33</v>
      </c>
      <c r="C16" s="22" t="s">
        <v>21</v>
      </c>
      <c r="D16" s="178">
        <v>1E-3</v>
      </c>
      <c r="E16" s="178">
        <v>1E-3</v>
      </c>
      <c r="F16" s="178">
        <v>1E-3</v>
      </c>
      <c r="G16" s="178">
        <v>1E-3</v>
      </c>
    </row>
    <row r="17" spans="1:7" x14ac:dyDescent="0.25">
      <c r="A17" s="22" t="s">
        <v>7</v>
      </c>
      <c r="B17" s="22" t="s">
        <v>33</v>
      </c>
      <c r="C17" s="22" t="s">
        <v>22</v>
      </c>
      <c r="D17" s="177">
        <v>0.1578723141466688</v>
      </c>
      <c r="E17" s="177">
        <v>1.0104407656059742</v>
      </c>
      <c r="F17" s="183">
        <v>45.579097825846802</v>
      </c>
      <c r="G17" s="183">
        <v>4.0497923522409698</v>
      </c>
    </row>
    <row r="18" spans="1:7" x14ac:dyDescent="0.25">
      <c r="A18" s="22" t="s">
        <v>7</v>
      </c>
      <c r="B18" s="22" t="s">
        <v>33</v>
      </c>
      <c r="C18" s="22" t="s">
        <v>23</v>
      </c>
      <c r="D18" s="177">
        <v>0.1578723141466688</v>
      </c>
      <c r="E18" s="177">
        <v>1.0104407656059742</v>
      </c>
      <c r="F18" s="183">
        <v>45.579097825846802</v>
      </c>
      <c r="G18" s="183">
        <v>4.0497923522409698</v>
      </c>
    </row>
    <row r="19" spans="1:7" x14ac:dyDescent="0.25">
      <c r="A19" s="22" t="s">
        <v>7</v>
      </c>
      <c r="B19" s="22" t="s">
        <v>33</v>
      </c>
      <c r="C19" s="22" t="s">
        <v>24</v>
      </c>
      <c r="D19" s="177">
        <v>0.1578723141466688</v>
      </c>
      <c r="E19" s="177">
        <v>1.0104407656059742</v>
      </c>
      <c r="F19" s="183">
        <v>45.579097825846802</v>
      </c>
      <c r="G19" s="183">
        <v>4.0497923522409698</v>
      </c>
    </row>
    <row r="20" spans="1:7" x14ac:dyDescent="0.25">
      <c r="A20" s="22" t="s">
        <v>7</v>
      </c>
      <c r="B20" s="22" t="s">
        <v>33</v>
      </c>
      <c r="C20" s="22" t="s">
        <v>25</v>
      </c>
      <c r="D20" s="177">
        <v>0.1578723141466688</v>
      </c>
      <c r="E20" s="177">
        <v>1.0104407656059742</v>
      </c>
      <c r="F20" s="183">
        <v>45.579097825846802</v>
      </c>
      <c r="G20" s="183">
        <v>4.0497923522409698</v>
      </c>
    </row>
    <row r="21" spans="1:7" x14ac:dyDescent="0.25">
      <c r="A21" s="22" t="s">
        <v>7</v>
      </c>
      <c r="B21" s="22" t="s">
        <v>33</v>
      </c>
      <c r="C21" s="22" t="s">
        <v>26</v>
      </c>
      <c r="D21" s="177">
        <v>0.1578723141466688</v>
      </c>
      <c r="E21" s="177">
        <v>1.0104407656059742</v>
      </c>
      <c r="F21" s="183">
        <v>45.579097825846802</v>
      </c>
      <c r="G21" s="183">
        <v>4.0497923522409698</v>
      </c>
    </row>
    <row r="22" spans="1:7" x14ac:dyDescent="0.25">
      <c r="A22" s="22" t="s">
        <v>7</v>
      </c>
      <c r="B22" s="22" t="s">
        <v>33</v>
      </c>
      <c r="C22" s="22" t="s">
        <v>27</v>
      </c>
      <c r="D22" s="178">
        <v>1E-3</v>
      </c>
      <c r="E22" s="178">
        <v>1E-3</v>
      </c>
      <c r="F22" s="178">
        <v>1E-3</v>
      </c>
      <c r="G22" s="178">
        <v>1E-3</v>
      </c>
    </row>
    <row r="23" spans="1:7" x14ac:dyDescent="0.25">
      <c r="A23" s="22" t="s">
        <v>7</v>
      </c>
      <c r="B23" s="22" t="s">
        <v>33</v>
      </c>
      <c r="C23" s="22" t="s">
        <v>28</v>
      </c>
      <c r="D23" s="178">
        <v>1E-3</v>
      </c>
      <c r="E23" s="178">
        <v>1E-3</v>
      </c>
      <c r="F23" s="178">
        <v>1E-3</v>
      </c>
      <c r="G23" s="178">
        <v>1E-3</v>
      </c>
    </row>
    <row r="24" spans="1:7" x14ac:dyDescent="0.25">
      <c r="A24" s="22" t="s">
        <v>7</v>
      </c>
      <c r="B24" s="22" t="s">
        <v>33</v>
      </c>
      <c r="C24" s="22" t="s">
        <v>29</v>
      </c>
      <c r="D24" s="178">
        <v>1E-3</v>
      </c>
      <c r="E24" s="178">
        <v>1E-3</v>
      </c>
      <c r="F24" s="178">
        <v>1E-3</v>
      </c>
      <c r="G24" s="178">
        <v>1E-3</v>
      </c>
    </row>
    <row r="25" spans="1:7" x14ac:dyDescent="0.25">
      <c r="A25" s="22" t="s">
        <v>7</v>
      </c>
      <c r="B25" s="22" t="s">
        <v>33</v>
      </c>
      <c r="C25" s="22" t="s">
        <v>30</v>
      </c>
      <c r="D25" s="178">
        <v>1E-3</v>
      </c>
      <c r="E25" s="178">
        <v>1E-3</v>
      </c>
      <c r="F25" s="178">
        <v>1E-3</v>
      </c>
      <c r="G25" s="178">
        <v>1E-3</v>
      </c>
    </row>
    <row r="26" spans="1:7" x14ac:dyDescent="0.25">
      <c r="A26" s="22" t="s">
        <v>33</v>
      </c>
      <c r="B26" s="22" t="s">
        <v>8</v>
      </c>
      <c r="C26" s="22" t="s">
        <v>19</v>
      </c>
      <c r="D26" s="178">
        <v>1E-3</v>
      </c>
      <c r="E26" s="178">
        <v>1E-3</v>
      </c>
      <c r="F26" s="178">
        <v>1E-3</v>
      </c>
      <c r="G26" s="178">
        <v>1E-3</v>
      </c>
    </row>
    <row r="27" spans="1:7" x14ac:dyDescent="0.25">
      <c r="A27" s="22" t="s">
        <v>33</v>
      </c>
      <c r="B27" s="22" t="s">
        <v>8</v>
      </c>
      <c r="C27" s="22" t="s">
        <v>20</v>
      </c>
      <c r="D27" s="178">
        <v>1E-3</v>
      </c>
      <c r="E27" s="178">
        <v>1E-3</v>
      </c>
      <c r="F27" s="178">
        <v>1E-3</v>
      </c>
      <c r="G27" s="178">
        <v>1E-3</v>
      </c>
    </row>
    <row r="28" spans="1:7" x14ac:dyDescent="0.25">
      <c r="A28" s="22" t="s">
        <v>33</v>
      </c>
      <c r="B28" s="22" t="s">
        <v>8</v>
      </c>
      <c r="C28" s="22" t="s">
        <v>21</v>
      </c>
      <c r="D28" s="178">
        <v>1E-3</v>
      </c>
      <c r="E28" s="178">
        <v>1E-3</v>
      </c>
      <c r="F28" s="178">
        <v>1E-3</v>
      </c>
      <c r="G28" s="178">
        <v>1E-3</v>
      </c>
    </row>
    <row r="29" spans="1:7" x14ac:dyDescent="0.25">
      <c r="A29" s="22" t="s">
        <v>33</v>
      </c>
      <c r="B29" s="22" t="s">
        <v>8</v>
      </c>
      <c r="C29" s="22" t="s">
        <v>22</v>
      </c>
      <c r="D29" s="177">
        <v>1.4870277066636142E-2</v>
      </c>
      <c r="E29" s="177">
        <v>1.0113510720455945</v>
      </c>
      <c r="F29" s="183">
        <v>252.303547251477</v>
      </c>
      <c r="G29" s="183">
        <v>15.305264977639901</v>
      </c>
    </row>
    <row r="30" spans="1:7" x14ac:dyDescent="0.25">
      <c r="A30" s="22" t="s">
        <v>33</v>
      </c>
      <c r="B30" s="22" t="s">
        <v>8</v>
      </c>
      <c r="C30" s="22" t="s">
        <v>23</v>
      </c>
      <c r="D30" s="177">
        <v>1.4870277066636142E-2</v>
      </c>
      <c r="E30" s="177">
        <v>1.0113510720455945</v>
      </c>
      <c r="F30" s="183">
        <v>252.303547251477</v>
      </c>
      <c r="G30" s="183">
        <v>15.305264977639901</v>
      </c>
    </row>
    <row r="31" spans="1:7" x14ac:dyDescent="0.25">
      <c r="A31" s="22" t="s">
        <v>33</v>
      </c>
      <c r="B31" s="22" t="s">
        <v>8</v>
      </c>
      <c r="C31" s="22" t="s">
        <v>24</v>
      </c>
      <c r="D31" s="177">
        <v>1.4870277066636142E-2</v>
      </c>
      <c r="E31" s="177">
        <v>1.0113510720455945</v>
      </c>
      <c r="F31" s="183">
        <v>252.303547251477</v>
      </c>
      <c r="G31" s="183">
        <v>15.305264977639901</v>
      </c>
    </row>
    <row r="32" spans="1:7" x14ac:dyDescent="0.25">
      <c r="A32" s="22" t="s">
        <v>33</v>
      </c>
      <c r="B32" s="22" t="s">
        <v>8</v>
      </c>
      <c r="C32" s="22" t="s">
        <v>25</v>
      </c>
      <c r="D32" s="177">
        <v>1.4870277066636142E-2</v>
      </c>
      <c r="E32" s="177">
        <v>1.0113510720455945</v>
      </c>
      <c r="F32" s="183">
        <v>252.303547251477</v>
      </c>
      <c r="G32" s="183">
        <v>15.305264977639901</v>
      </c>
    </row>
    <row r="33" spans="1:7" x14ac:dyDescent="0.25">
      <c r="A33" s="22" t="s">
        <v>33</v>
      </c>
      <c r="B33" s="22" t="s">
        <v>8</v>
      </c>
      <c r="C33" s="22" t="s">
        <v>26</v>
      </c>
      <c r="D33" s="177">
        <v>1.4870277066636142E-2</v>
      </c>
      <c r="E33" s="177">
        <v>1.0113510720455945</v>
      </c>
      <c r="F33" s="183">
        <v>252.303547251477</v>
      </c>
      <c r="G33" s="183">
        <v>15.305264977639901</v>
      </c>
    </row>
    <row r="34" spans="1:7" x14ac:dyDescent="0.25">
      <c r="A34" s="22" t="s">
        <v>33</v>
      </c>
      <c r="B34" s="22" t="s">
        <v>8</v>
      </c>
      <c r="C34" s="22" t="s">
        <v>27</v>
      </c>
      <c r="D34" s="178">
        <v>1E-3</v>
      </c>
      <c r="E34" s="178">
        <v>1E-3</v>
      </c>
      <c r="F34" s="178">
        <v>1E-3</v>
      </c>
      <c r="G34" s="178">
        <v>1E-3</v>
      </c>
    </row>
    <row r="35" spans="1:7" x14ac:dyDescent="0.25">
      <c r="A35" s="22" t="s">
        <v>33</v>
      </c>
      <c r="B35" s="22" t="s">
        <v>8</v>
      </c>
      <c r="C35" s="22" t="s">
        <v>28</v>
      </c>
      <c r="D35" s="178">
        <v>1E-3</v>
      </c>
      <c r="E35" s="178">
        <v>1E-3</v>
      </c>
      <c r="F35" s="178">
        <v>1E-3</v>
      </c>
      <c r="G35" s="178">
        <v>1E-3</v>
      </c>
    </row>
    <row r="36" spans="1:7" x14ac:dyDescent="0.25">
      <c r="A36" s="22" t="s">
        <v>33</v>
      </c>
      <c r="B36" s="22" t="s">
        <v>8</v>
      </c>
      <c r="C36" s="22" t="s">
        <v>29</v>
      </c>
      <c r="D36" s="178">
        <v>1E-3</v>
      </c>
      <c r="E36" s="178">
        <v>1E-3</v>
      </c>
      <c r="F36" s="178">
        <v>1E-3</v>
      </c>
      <c r="G36" s="178">
        <v>1E-3</v>
      </c>
    </row>
    <row r="37" spans="1:7" x14ac:dyDescent="0.25">
      <c r="A37" s="22" t="s">
        <v>33</v>
      </c>
      <c r="B37" s="22" t="s">
        <v>8</v>
      </c>
      <c r="C37" s="22" t="s">
        <v>30</v>
      </c>
      <c r="D37" s="178">
        <v>1E-3</v>
      </c>
      <c r="E37" s="178">
        <v>1E-3</v>
      </c>
      <c r="F37" s="178">
        <v>1E-3</v>
      </c>
      <c r="G37" s="178">
        <v>1E-3</v>
      </c>
    </row>
    <row r="38" spans="1:7" x14ac:dyDescent="0.25">
      <c r="A38" s="22" t="s">
        <v>61</v>
      </c>
      <c r="B38" s="22" t="s">
        <v>31</v>
      </c>
      <c r="C38" s="22" t="s">
        <v>19</v>
      </c>
      <c r="D38" s="178">
        <v>1E-3</v>
      </c>
      <c r="E38" s="178">
        <v>1E-3</v>
      </c>
      <c r="F38" s="178">
        <v>1E-3</v>
      </c>
      <c r="G38" s="178">
        <v>1E-3</v>
      </c>
    </row>
    <row r="39" spans="1:7" x14ac:dyDescent="0.25">
      <c r="A39" s="22" t="s">
        <v>61</v>
      </c>
      <c r="B39" s="22" t="s">
        <v>31</v>
      </c>
      <c r="C39" s="22" t="s">
        <v>20</v>
      </c>
      <c r="D39" s="178">
        <v>1E-3</v>
      </c>
      <c r="E39" s="178">
        <v>1E-3</v>
      </c>
      <c r="F39" s="178">
        <v>1E-3</v>
      </c>
      <c r="G39" s="178">
        <v>1E-3</v>
      </c>
    </row>
    <row r="40" spans="1:7" x14ac:dyDescent="0.25">
      <c r="A40" s="22" t="s">
        <v>61</v>
      </c>
      <c r="B40" s="22" t="s">
        <v>31</v>
      </c>
      <c r="C40" s="22" t="s">
        <v>21</v>
      </c>
      <c r="D40" s="178">
        <v>1E-3</v>
      </c>
      <c r="E40" s="178">
        <v>1E-3</v>
      </c>
      <c r="F40" s="178">
        <v>1E-3</v>
      </c>
      <c r="G40" s="178">
        <v>1E-3</v>
      </c>
    </row>
    <row r="41" spans="1:7" x14ac:dyDescent="0.25">
      <c r="A41" s="22" t="s">
        <v>61</v>
      </c>
      <c r="B41" s="22" t="s">
        <v>31</v>
      </c>
      <c r="C41" s="22" t="s">
        <v>22</v>
      </c>
      <c r="D41" s="177">
        <v>1.4870277066636142E-2</v>
      </c>
      <c r="E41" s="177">
        <v>1.0113510720455945</v>
      </c>
      <c r="F41" s="183">
        <v>252.303547251477</v>
      </c>
      <c r="G41" s="183">
        <v>15.305264977639901</v>
      </c>
    </row>
    <row r="42" spans="1:7" x14ac:dyDescent="0.25">
      <c r="A42" s="22" t="s">
        <v>61</v>
      </c>
      <c r="B42" s="22" t="s">
        <v>31</v>
      </c>
      <c r="C42" s="22" t="s">
        <v>23</v>
      </c>
      <c r="D42" s="177">
        <v>1.4870277066636142E-2</v>
      </c>
      <c r="E42" s="177">
        <v>1.0113510720455945</v>
      </c>
      <c r="F42" s="183">
        <v>252.303547251477</v>
      </c>
      <c r="G42" s="183">
        <v>15.305264977639901</v>
      </c>
    </row>
    <row r="43" spans="1:7" x14ac:dyDescent="0.25">
      <c r="A43" s="22" t="s">
        <v>61</v>
      </c>
      <c r="B43" s="22" t="s">
        <v>31</v>
      </c>
      <c r="C43" s="22" t="s">
        <v>24</v>
      </c>
      <c r="D43" s="177">
        <v>1.4870277066636142E-2</v>
      </c>
      <c r="E43" s="177">
        <v>1.0113510720455945</v>
      </c>
      <c r="F43" s="183">
        <v>252.303547251477</v>
      </c>
      <c r="G43" s="183">
        <v>15.305264977639901</v>
      </c>
    </row>
    <row r="44" spans="1:7" x14ac:dyDescent="0.25">
      <c r="A44" s="22" t="s">
        <v>61</v>
      </c>
      <c r="B44" s="22" t="s">
        <v>31</v>
      </c>
      <c r="C44" s="22" t="s">
        <v>25</v>
      </c>
      <c r="D44" s="177">
        <v>1.4870277066636142E-2</v>
      </c>
      <c r="E44" s="177">
        <v>1.0113510720455945</v>
      </c>
      <c r="F44" s="183">
        <v>252.303547251477</v>
      </c>
      <c r="G44" s="183">
        <v>15.305264977639901</v>
      </c>
    </row>
    <row r="45" spans="1:7" x14ac:dyDescent="0.25">
      <c r="A45" s="22" t="s">
        <v>61</v>
      </c>
      <c r="B45" s="22" t="s">
        <v>31</v>
      </c>
      <c r="C45" s="22" t="s">
        <v>26</v>
      </c>
      <c r="D45" s="177">
        <v>1.4870277066636142E-2</v>
      </c>
      <c r="E45" s="177">
        <v>1.0113510720455945</v>
      </c>
      <c r="F45" s="183">
        <v>252.303547251477</v>
      </c>
      <c r="G45" s="183">
        <v>15.305264977639901</v>
      </c>
    </row>
    <row r="46" spans="1:7" x14ac:dyDescent="0.25">
      <c r="A46" s="22" t="s">
        <v>61</v>
      </c>
      <c r="B46" s="22" t="s">
        <v>31</v>
      </c>
      <c r="C46" s="22" t="s">
        <v>27</v>
      </c>
      <c r="D46" s="178">
        <v>1E-3</v>
      </c>
      <c r="E46" s="178">
        <v>1E-3</v>
      </c>
      <c r="F46" s="178">
        <v>1E-3</v>
      </c>
      <c r="G46" s="178">
        <v>1E-3</v>
      </c>
    </row>
    <row r="47" spans="1:7" x14ac:dyDescent="0.25">
      <c r="A47" s="22" t="s">
        <v>61</v>
      </c>
      <c r="B47" s="22" t="s">
        <v>31</v>
      </c>
      <c r="C47" s="22" t="s">
        <v>28</v>
      </c>
      <c r="D47" s="178">
        <v>1E-3</v>
      </c>
      <c r="E47" s="178">
        <v>1E-3</v>
      </c>
      <c r="F47" s="178">
        <v>1E-3</v>
      </c>
      <c r="G47" s="178">
        <v>1E-3</v>
      </c>
    </row>
    <row r="48" spans="1:7" x14ac:dyDescent="0.25">
      <c r="A48" s="22" t="s">
        <v>61</v>
      </c>
      <c r="B48" s="22" t="s">
        <v>31</v>
      </c>
      <c r="C48" s="22" t="s">
        <v>29</v>
      </c>
      <c r="D48" s="178">
        <v>1E-3</v>
      </c>
      <c r="E48" s="178">
        <v>1E-3</v>
      </c>
      <c r="F48" s="178">
        <v>1E-3</v>
      </c>
      <c r="G48" s="178">
        <v>1E-3</v>
      </c>
    </row>
    <row r="49" spans="1:7" x14ac:dyDescent="0.25">
      <c r="A49" s="22" t="s">
        <v>61</v>
      </c>
      <c r="B49" s="22" t="s">
        <v>31</v>
      </c>
      <c r="C49" s="22" t="s">
        <v>30</v>
      </c>
      <c r="D49" s="178">
        <v>1E-3</v>
      </c>
      <c r="E49" s="178">
        <v>1E-3</v>
      </c>
      <c r="F49" s="178">
        <v>1E-3</v>
      </c>
      <c r="G49" s="178">
        <v>1E-3</v>
      </c>
    </row>
    <row r="50" spans="1:7" x14ac:dyDescent="0.25">
      <c r="A50" s="22" t="s">
        <v>31</v>
      </c>
      <c r="B50" s="22" t="s">
        <v>32</v>
      </c>
      <c r="C50" s="22" t="s">
        <v>19</v>
      </c>
      <c r="D50" s="178">
        <v>1E-3</v>
      </c>
      <c r="E50" s="178">
        <v>1E-3</v>
      </c>
      <c r="F50" s="178">
        <v>1E-3</v>
      </c>
      <c r="G50" s="178">
        <v>1E-3</v>
      </c>
    </row>
    <row r="51" spans="1:7" x14ac:dyDescent="0.25">
      <c r="A51" s="22" t="s">
        <v>31</v>
      </c>
      <c r="B51" s="22" t="s">
        <v>32</v>
      </c>
      <c r="C51" s="22" t="s">
        <v>20</v>
      </c>
      <c r="D51" s="178">
        <v>1E-3</v>
      </c>
      <c r="E51" s="178">
        <v>1E-3</v>
      </c>
      <c r="F51" s="178">
        <v>1E-3</v>
      </c>
      <c r="G51" s="178">
        <v>1E-3</v>
      </c>
    </row>
    <row r="52" spans="1:7" x14ac:dyDescent="0.25">
      <c r="A52" s="22" t="s">
        <v>31</v>
      </c>
      <c r="B52" s="22" t="s">
        <v>32</v>
      </c>
      <c r="C52" s="22" t="s">
        <v>21</v>
      </c>
      <c r="D52" s="178">
        <v>1E-3</v>
      </c>
      <c r="E52" s="178">
        <v>1E-3</v>
      </c>
      <c r="F52" s="178">
        <v>1E-3</v>
      </c>
      <c r="G52" s="178">
        <v>1E-3</v>
      </c>
    </row>
    <row r="53" spans="1:7" x14ac:dyDescent="0.25">
      <c r="A53" s="22" t="s">
        <v>31</v>
      </c>
      <c r="B53" s="22" t="s">
        <v>32</v>
      </c>
      <c r="C53" s="22" t="s">
        <v>22</v>
      </c>
      <c r="D53" s="177">
        <v>1.4870277066636142E-2</v>
      </c>
      <c r="E53" s="177">
        <v>1.0113510720455945</v>
      </c>
      <c r="F53" s="183">
        <v>252.303547251477</v>
      </c>
      <c r="G53" s="183">
        <v>15.305264977639901</v>
      </c>
    </row>
    <row r="54" spans="1:7" x14ac:dyDescent="0.25">
      <c r="A54" s="22" t="s">
        <v>31</v>
      </c>
      <c r="B54" s="22" t="s">
        <v>32</v>
      </c>
      <c r="C54" s="22" t="s">
        <v>23</v>
      </c>
      <c r="D54" s="177">
        <v>1.4870277066636142E-2</v>
      </c>
      <c r="E54" s="177">
        <v>1.0113510720455945</v>
      </c>
      <c r="F54" s="183">
        <v>252.303547251477</v>
      </c>
      <c r="G54" s="183">
        <v>15.305264977639901</v>
      </c>
    </row>
    <row r="55" spans="1:7" x14ac:dyDescent="0.25">
      <c r="A55" s="22" t="s">
        <v>31</v>
      </c>
      <c r="B55" s="22" t="s">
        <v>32</v>
      </c>
      <c r="C55" s="22" t="s">
        <v>24</v>
      </c>
      <c r="D55" s="177">
        <v>1.4870277066636142E-2</v>
      </c>
      <c r="E55" s="177">
        <v>1.0113510720455945</v>
      </c>
      <c r="F55" s="183">
        <v>252.303547251477</v>
      </c>
      <c r="G55" s="183">
        <v>15.305264977639901</v>
      </c>
    </row>
    <row r="56" spans="1:7" x14ac:dyDescent="0.25">
      <c r="A56" s="22" t="s">
        <v>31</v>
      </c>
      <c r="B56" s="22" t="s">
        <v>32</v>
      </c>
      <c r="C56" s="22" t="s">
        <v>25</v>
      </c>
      <c r="D56" s="177">
        <v>1.4870277066636142E-2</v>
      </c>
      <c r="E56" s="177">
        <v>1.0113510720455945</v>
      </c>
      <c r="F56" s="183">
        <v>252.303547251477</v>
      </c>
      <c r="G56" s="183">
        <v>15.305264977639901</v>
      </c>
    </row>
    <row r="57" spans="1:7" x14ac:dyDescent="0.25">
      <c r="A57" s="22" t="s">
        <v>31</v>
      </c>
      <c r="B57" s="22" t="s">
        <v>32</v>
      </c>
      <c r="C57" s="22" t="s">
        <v>26</v>
      </c>
      <c r="D57" s="177">
        <v>1.4870277066636142E-2</v>
      </c>
      <c r="E57" s="177">
        <v>1.0113510720455945</v>
      </c>
      <c r="F57" s="183">
        <v>252.303547251477</v>
      </c>
      <c r="G57" s="183">
        <v>15.305264977639901</v>
      </c>
    </row>
    <row r="58" spans="1:7" x14ac:dyDescent="0.25">
      <c r="A58" s="22" t="s">
        <v>31</v>
      </c>
      <c r="B58" s="22" t="s">
        <v>32</v>
      </c>
      <c r="C58" s="22" t="s">
        <v>27</v>
      </c>
      <c r="D58" s="178">
        <v>1E-3</v>
      </c>
      <c r="E58" s="178">
        <v>1E-3</v>
      </c>
      <c r="F58" s="178">
        <v>1E-3</v>
      </c>
      <c r="G58" s="178">
        <v>1E-3</v>
      </c>
    </row>
    <row r="59" spans="1:7" x14ac:dyDescent="0.25">
      <c r="A59" s="22" t="s">
        <v>31</v>
      </c>
      <c r="B59" s="22" t="s">
        <v>32</v>
      </c>
      <c r="C59" s="22" t="s">
        <v>28</v>
      </c>
      <c r="D59" s="178">
        <v>1E-3</v>
      </c>
      <c r="E59" s="178">
        <v>1E-3</v>
      </c>
      <c r="F59" s="178">
        <v>1E-3</v>
      </c>
      <c r="G59" s="178">
        <v>1E-3</v>
      </c>
    </row>
    <row r="60" spans="1:7" x14ac:dyDescent="0.25">
      <c r="A60" s="22" t="s">
        <v>31</v>
      </c>
      <c r="B60" s="22" t="s">
        <v>32</v>
      </c>
      <c r="C60" s="22" t="s">
        <v>29</v>
      </c>
      <c r="D60" s="178">
        <v>1E-3</v>
      </c>
      <c r="E60" s="178">
        <v>1E-3</v>
      </c>
      <c r="F60" s="178">
        <v>1E-3</v>
      </c>
      <c r="G60" s="178">
        <v>1E-3</v>
      </c>
    </row>
    <row r="61" spans="1:7" x14ac:dyDescent="0.25">
      <c r="A61" s="22" t="s">
        <v>31</v>
      </c>
      <c r="B61" s="22" t="s">
        <v>32</v>
      </c>
      <c r="C61" s="22" t="s">
        <v>30</v>
      </c>
      <c r="D61" s="178">
        <v>1E-3</v>
      </c>
      <c r="E61" s="178">
        <v>1E-3</v>
      </c>
      <c r="F61" s="178">
        <v>1E-3</v>
      </c>
      <c r="G61" s="178">
        <v>1E-3</v>
      </c>
    </row>
    <row r="62" spans="1:7" x14ac:dyDescent="0.25">
      <c r="A62" s="22" t="s">
        <v>34</v>
      </c>
      <c r="B62" s="22" t="s">
        <v>36</v>
      </c>
      <c r="C62" s="22" t="s">
        <v>19</v>
      </c>
      <c r="D62" s="178">
        <v>1E-3</v>
      </c>
      <c r="E62" s="178">
        <v>1E-3</v>
      </c>
      <c r="F62" s="178">
        <v>1E-3</v>
      </c>
      <c r="G62" s="178">
        <v>1E-3</v>
      </c>
    </row>
    <row r="63" spans="1:7" x14ac:dyDescent="0.25">
      <c r="A63" s="22" t="s">
        <v>34</v>
      </c>
      <c r="B63" s="22" t="s">
        <v>36</v>
      </c>
      <c r="C63" s="22" t="s">
        <v>20</v>
      </c>
      <c r="D63" s="178">
        <v>1E-3</v>
      </c>
      <c r="E63" s="178">
        <v>1E-3</v>
      </c>
      <c r="F63" s="178">
        <v>1E-3</v>
      </c>
      <c r="G63" s="178">
        <v>1E-3</v>
      </c>
    </row>
    <row r="64" spans="1:7" x14ac:dyDescent="0.25">
      <c r="A64" s="22" t="s">
        <v>34</v>
      </c>
      <c r="B64" s="22" t="s">
        <v>36</v>
      </c>
      <c r="C64" s="22" t="s">
        <v>21</v>
      </c>
      <c r="D64" s="178">
        <v>1E-3</v>
      </c>
      <c r="E64" s="178">
        <v>1E-3</v>
      </c>
      <c r="F64" s="178">
        <v>1E-3</v>
      </c>
      <c r="G64" s="178">
        <v>1E-3</v>
      </c>
    </row>
    <row r="65" spans="1:7" x14ac:dyDescent="0.25">
      <c r="A65" s="22" t="s">
        <v>34</v>
      </c>
      <c r="B65" s="22" t="s">
        <v>36</v>
      </c>
      <c r="C65" s="22" t="s">
        <v>22</v>
      </c>
      <c r="D65" s="177">
        <v>1.5489535435811871E-3</v>
      </c>
      <c r="E65" s="177">
        <v>0.98829507379808912</v>
      </c>
      <c r="F65" s="183">
        <v>136.69424164244899</v>
      </c>
      <c r="G65" s="183">
        <v>15.165177267457601</v>
      </c>
    </row>
    <row r="66" spans="1:7" x14ac:dyDescent="0.25">
      <c r="A66" s="22" t="s">
        <v>34</v>
      </c>
      <c r="B66" s="22" t="s">
        <v>36</v>
      </c>
      <c r="C66" s="22" t="s">
        <v>23</v>
      </c>
      <c r="D66" s="177">
        <v>1.5489535435811871E-3</v>
      </c>
      <c r="E66" s="177">
        <v>0.98829507379808912</v>
      </c>
      <c r="F66" s="183">
        <v>136.69424164244899</v>
      </c>
      <c r="G66" s="183">
        <v>15.165177267457601</v>
      </c>
    </row>
    <row r="67" spans="1:7" x14ac:dyDescent="0.25">
      <c r="A67" s="22" t="s">
        <v>34</v>
      </c>
      <c r="B67" s="22" t="s">
        <v>36</v>
      </c>
      <c r="C67" s="22" t="s">
        <v>24</v>
      </c>
      <c r="D67" s="177">
        <v>1.5489535435811871E-3</v>
      </c>
      <c r="E67" s="177">
        <v>0.98829507379808912</v>
      </c>
      <c r="F67" s="183">
        <v>136.69424164244899</v>
      </c>
      <c r="G67" s="183">
        <v>15.165177267457601</v>
      </c>
    </row>
    <row r="68" spans="1:7" x14ac:dyDescent="0.25">
      <c r="A68" s="22" t="s">
        <v>34</v>
      </c>
      <c r="B68" s="22" t="s">
        <v>36</v>
      </c>
      <c r="C68" s="22" t="s">
        <v>25</v>
      </c>
      <c r="D68" s="177">
        <v>1.5489535435811871E-3</v>
      </c>
      <c r="E68" s="177">
        <v>0.98829507379808912</v>
      </c>
      <c r="F68" s="183">
        <v>136.69424164244899</v>
      </c>
      <c r="G68" s="183">
        <v>15.165177267457601</v>
      </c>
    </row>
    <row r="69" spans="1:7" x14ac:dyDescent="0.25">
      <c r="A69" s="22" t="s">
        <v>34</v>
      </c>
      <c r="B69" s="22" t="s">
        <v>36</v>
      </c>
      <c r="C69" s="22" t="s">
        <v>26</v>
      </c>
      <c r="D69" s="177">
        <v>1.5489535435811871E-3</v>
      </c>
      <c r="E69" s="177">
        <v>0.98829507379808912</v>
      </c>
      <c r="F69" s="183">
        <v>136.69424164244899</v>
      </c>
      <c r="G69" s="183">
        <v>15.165177267457601</v>
      </c>
    </row>
    <row r="70" spans="1:7" x14ac:dyDescent="0.25">
      <c r="A70" s="22" t="s">
        <v>34</v>
      </c>
      <c r="B70" s="22" t="s">
        <v>36</v>
      </c>
      <c r="C70" s="22" t="s">
        <v>27</v>
      </c>
      <c r="D70" s="178">
        <v>1E-3</v>
      </c>
      <c r="E70" s="178">
        <v>1E-3</v>
      </c>
      <c r="F70" s="178">
        <v>1E-3</v>
      </c>
      <c r="G70" s="178">
        <v>1E-3</v>
      </c>
    </row>
    <row r="71" spans="1:7" x14ac:dyDescent="0.25">
      <c r="A71" s="22" t="s">
        <v>34</v>
      </c>
      <c r="B71" s="22" t="s">
        <v>36</v>
      </c>
      <c r="C71" s="22" t="s">
        <v>28</v>
      </c>
      <c r="D71" s="178">
        <v>1E-3</v>
      </c>
      <c r="E71" s="178">
        <v>1E-3</v>
      </c>
      <c r="F71" s="178">
        <v>1E-3</v>
      </c>
      <c r="G71" s="178">
        <v>1E-3</v>
      </c>
    </row>
    <row r="72" spans="1:7" x14ac:dyDescent="0.25">
      <c r="A72" s="22" t="s">
        <v>34</v>
      </c>
      <c r="B72" s="22" t="s">
        <v>36</v>
      </c>
      <c r="C72" s="22" t="s">
        <v>29</v>
      </c>
      <c r="D72" s="178">
        <v>1E-3</v>
      </c>
      <c r="E72" s="178">
        <v>1E-3</v>
      </c>
      <c r="F72" s="178">
        <v>1E-3</v>
      </c>
      <c r="G72" s="178">
        <v>1E-3</v>
      </c>
    </row>
    <row r="73" spans="1:7" x14ac:dyDescent="0.25">
      <c r="A73" s="22" t="s">
        <v>34</v>
      </c>
      <c r="B73" s="22" t="s">
        <v>36</v>
      </c>
      <c r="C73" s="22" t="s">
        <v>30</v>
      </c>
      <c r="D73" s="178">
        <v>1E-3</v>
      </c>
      <c r="E73" s="178">
        <v>1E-3</v>
      </c>
      <c r="F73" s="178">
        <v>1E-3</v>
      </c>
      <c r="G73" s="178">
        <v>1E-3</v>
      </c>
    </row>
    <row r="74" spans="1:7" x14ac:dyDescent="0.25">
      <c r="A74" s="22" t="s">
        <v>8</v>
      </c>
      <c r="B74" s="22" t="s">
        <v>34</v>
      </c>
      <c r="C74" s="22" t="s">
        <v>19</v>
      </c>
      <c r="D74" s="178">
        <v>1E-3</v>
      </c>
      <c r="E74" s="178">
        <v>1E-3</v>
      </c>
      <c r="F74" s="178">
        <v>1E-3</v>
      </c>
      <c r="G74" s="178">
        <v>1E-3</v>
      </c>
    </row>
    <row r="75" spans="1:7" x14ac:dyDescent="0.25">
      <c r="A75" s="22" t="s">
        <v>8</v>
      </c>
      <c r="B75" s="22" t="s">
        <v>34</v>
      </c>
      <c r="C75" s="22" t="s">
        <v>20</v>
      </c>
      <c r="D75" s="178">
        <v>1E-3</v>
      </c>
      <c r="E75" s="178">
        <v>1E-3</v>
      </c>
      <c r="F75" s="178">
        <v>1E-3</v>
      </c>
      <c r="G75" s="178">
        <v>1E-3</v>
      </c>
    </row>
    <row r="76" spans="1:7" x14ac:dyDescent="0.25">
      <c r="A76" s="22" t="s">
        <v>8</v>
      </c>
      <c r="B76" s="22" t="s">
        <v>34</v>
      </c>
      <c r="C76" s="22" t="s">
        <v>21</v>
      </c>
      <c r="D76" s="178">
        <v>1E-3</v>
      </c>
      <c r="E76" s="178">
        <v>1E-3</v>
      </c>
      <c r="F76" s="178">
        <v>1E-3</v>
      </c>
      <c r="G76" s="178">
        <v>1E-3</v>
      </c>
    </row>
    <row r="77" spans="1:7" x14ac:dyDescent="0.25">
      <c r="A77" s="22" t="s">
        <v>8</v>
      </c>
      <c r="B77" s="22" t="s">
        <v>34</v>
      </c>
      <c r="C77" s="22" t="s">
        <v>22</v>
      </c>
      <c r="D77" s="177">
        <v>1.5489535435811871E-3</v>
      </c>
      <c r="E77" s="177">
        <v>0.98829507379808912</v>
      </c>
      <c r="F77" s="183">
        <v>136.69424164244899</v>
      </c>
      <c r="G77" s="183">
        <v>15.165177267457601</v>
      </c>
    </row>
    <row r="78" spans="1:7" x14ac:dyDescent="0.25">
      <c r="A78" s="22" t="s">
        <v>8</v>
      </c>
      <c r="B78" s="22" t="s">
        <v>34</v>
      </c>
      <c r="C78" s="22" t="s">
        <v>23</v>
      </c>
      <c r="D78" s="177">
        <v>1.5489535435811871E-3</v>
      </c>
      <c r="E78" s="177">
        <v>0.98829507379808912</v>
      </c>
      <c r="F78" s="183">
        <v>136.69424164244899</v>
      </c>
      <c r="G78" s="183">
        <v>15.165177267457601</v>
      </c>
    </row>
    <row r="79" spans="1:7" x14ac:dyDescent="0.25">
      <c r="A79" s="22" t="s">
        <v>8</v>
      </c>
      <c r="B79" s="22" t="s">
        <v>34</v>
      </c>
      <c r="C79" s="22" t="s">
        <v>24</v>
      </c>
      <c r="D79" s="177">
        <v>1.5489535435811871E-3</v>
      </c>
      <c r="E79" s="177">
        <v>0.98829507379808912</v>
      </c>
      <c r="F79" s="183">
        <v>136.69424164244899</v>
      </c>
      <c r="G79" s="183">
        <v>15.165177267457601</v>
      </c>
    </row>
    <row r="80" spans="1:7" x14ac:dyDescent="0.25">
      <c r="A80" s="22" t="s">
        <v>8</v>
      </c>
      <c r="B80" s="22" t="s">
        <v>34</v>
      </c>
      <c r="C80" s="22" t="s">
        <v>25</v>
      </c>
      <c r="D80" s="177">
        <v>1.5489535435811871E-3</v>
      </c>
      <c r="E80" s="177">
        <v>0.98829507379808912</v>
      </c>
      <c r="F80" s="183">
        <v>136.69424164244899</v>
      </c>
      <c r="G80" s="183">
        <v>15.165177267457601</v>
      </c>
    </row>
    <row r="81" spans="1:7" x14ac:dyDescent="0.25">
      <c r="A81" s="22" t="s">
        <v>8</v>
      </c>
      <c r="B81" s="22" t="s">
        <v>34</v>
      </c>
      <c r="C81" s="22" t="s">
        <v>26</v>
      </c>
      <c r="D81" s="177">
        <v>1.5489535435811871E-3</v>
      </c>
      <c r="E81" s="177">
        <v>0.98829507379808912</v>
      </c>
      <c r="F81" s="183">
        <v>136.69424164244899</v>
      </c>
      <c r="G81" s="183">
        <v>15.165177267457601</v>
      </c>
    </row>
    <row r="82" spans="1:7" x14ac:dyDescent="0.25">
      <c r="A82" s="22" t="s">
        <v>8</v>
      </c>
      <c r="B82" s="22" t="s">
        <v>34</v>
      </c>
      <c r="C82" s="22" t="s">
        <v>27</v>
      </c>
      <c r="D82" s="178">
        <v>1E-3</v>
      </c>
      <c r="E82" s="178">
        <v>1E-3</v>
      </c>
      <c r="F82" s="178">
        <v>1E-3</v>
      </c>
      <c r="G82" s="178">
        <v>1E-3</v>
      </c>
    </row>
    <row r="83" spans="1:7" x14ac:dyDescent="0.25">
      <c r="A83" s="22" t="s">
        <v>8</v>
      </c>
      <c r="B83" s="22" t="s">
        <v>34</v>
      </c>
      <c r="C83" s="22" t="s">
        <v>28</v>
      </c>
      <c r="D83" s="178">
        <v>1E-3</v>
      </c>
      <c r="E83" s="178">
        <v>1E-3</v>
      </c>
      <c r="F83" s="178">
        <v>1E-3</v>
      </c>
      <c r="G83" s="178">
        <v>1E-3</v>
      </c>
    </row>
    <row r="84" spans="1:7" x14ac:dyDescent="0.25">
      <c r="A84" s="22" t="s">
        <v>8</v>
      </c>
      <c r="B84" s="22" t="s">
        <v>34</v>
      </c>
      <c r="C84" s="22" t="s">
        <v>29</v>
      </c>
      <c r="D84" s="178">
        <v>1E-3</v>
      </c>
      <c r="E84" s="178">
        <v>1E-3</v>
      </c>
      <c r="F84" s="178">
        <v>1E-3</v>
      </c>
      <c r="G84" s="178">
        <v>1E-3</v>
      </c>
    </row>
    <row r="85" spans="1:7" x14ac:dyDescent="0.25">
      <c r="A85" s="22" t="s">
        <v>8</v>
      </c>
      <c r="B85" s="22" t="s">
        <v>34</v>
      </c>
      <c r="C85" s="22" t="s">
        <v>30</v>
      </c>
      <c r="D85" s="178">
        <v>1E-3</v>
      </c>
      <c r="E85" s="178">
        <v>1E-3</v>
      </c>
      <c r="F85" s="178">
        <v>1E-3</v>
      </c>
      <c r="G85" s="178">
        <v>1E-3</v>
      </c>
    </row>
    <row r="86" spans="1:7" x14ac:dyDescent="0.25">
      <c r="A86" s="22" t="s">
        <v>41</v>
      </c>
      <c r="B86" s="22" t="s">
        <v>44</v>
      </c>
      <c r="C86" s="22" t="s">
        <v>19</v>
      </c>
      <c r="D86" s="178">
        <v>1E-3</v>
      </c>
      <c r="E86" s="178">
        <v>1E-3</v>
      </c>
      <c r="F86" s="178">
        <v>1E-3</v>
      </c>
      <c r="G86" s="178">
        <v>1E-3</v>
      </c>
    </row>
    <row r="87" spans="1:7" x14ac:dyDescent="0.25">
      <c r="A87" s="22" t="s">
        <v>41</v>
      </c>
      <c r="B87" s="22" t="s">
        <v>44</v>
      </c>
      <c r="C87" s="22" t="s">
        <v>20</v>
      </c>
      <c r="D87" s="178">
        <v>1E-3</v>
      </c>
      <c r="E87" s="178">
        <v>1E-3</v>
      </c>
      <c r="F87" s="178">
        <v>1E-3</v>
      </c>
      <c r="G87" s="178">
        <v>1E-3</v>
      </c>
    </row>
    <row r="88" spans="1:7" x14ac:dyDescent="0.25">
      <c r="A88" s="22" t="s">
        <v>41</v>
      </c>
      <c r="B88" s="22" t="s">
        <v>44</v>
      </c>
      <c r="C88" s="22" t="s">
        <v>21</v>
      </c>
      <c r="D88" s="178">
        <v>1E-3</v>
      </c>
      <c r="E88" s="178">
        <v>1E-3</v>
      </c>
      <c r="F88" s="178">
        <v>1E-3</v>
      </c>
      <c r="G88" s="178">
        <v>1E-3</v>
      </c>
    </row>
    <row r="89" spans="1:7" x14ac:dyDescent="0.25">
      <c r="A89" s="22" t="s">
        <v>41</v>
      </c>
      <c r="B89" s="22" t="s">
        <v>44</v>
      </c>
      <c r="C89" s="22" t="s">
        <v>22</v>
      </c>
      <c r="D89" s="177">
        <v>6.1709502554992385E-2</v>
      </c>
      <c r="E89" s="177">
        <v>1.0143866116025324</v>
      </c>
      <c r="F89" s="183">
        <v>488.09973194660898</v>
      </c>
      <c r="G89" s="183">
        <v>48.305650817378101</v>
      </c>
    </row>
    <row r="90" spans="1:7" x14ac:dyDescent="0.25">
      <c r="A90" s="22" t="s">
        <v>41</v>
      </c>
      <c r="B90" s="22" t="s">
        <v>44</v>
      </c>
      <c r="C90" s="22" t="s">
        <v>23</v>
      </c>
      <c r="D90" s="177">
        <v>6.1709502554992385E-2</v>
      </c>
      <c r="E90" s="177">
        <v>1.0143866116025324</v>
      </c>
      <c r="F90" s="183">
        <v>488.09973194660898</v>
      </c>
      <c r="G90" s="183">
        <v>48.305650817378101</v>
      </c>
    </row>
    <row r="91" spans="1:7" x14ac:dyDescent="0.25">
      <c r="A91" s="22" t="s">
        <v>41</v>
      </c>
      <c r="B91" s="22" t="s">
        <v>44</v>
      </c>
      <c r="C91" s="22" t="s">
        <v>24</v>
      </c>
      <c r="D91" s="177">
        <v>6.1709502554992385E-2</v>
      </c>
      <c r="E91" s="177">
        <v>1.0143866116025324</v>
      </c>
      <c r="F91" s="183">
        <v>488.09973194660898</v>
      </c>
      <c r="G91" s="183">
        <v>48.305650817378101</v>
      </c>
    </row>
    <row r="92" spans="1:7" x14ac:dyDescent="0.25">
      <c r="A92" s="22" t="s">
        <v>41</v>
      </c>
      <c r="B92" s="22" t="s">
        <v>44</v>
      </c>
      <c r="C92" s="22" t="s">
        <v>25</v>
      </c>
      <c r="D92" s="177">
        <v>6.1709502554992385E-2</v>
      </c>
      <c r="E92" s="177">
        <v>1.0143866116025324</v>
      </c>
      <c r="F92" s="183">
        <v>488.09973194660898</v>
      </c>
      <c r="G92" s="183">
        <v>48.305650817378101</v>
      </c>
    </row>
    <row r="93" spans="1:7" x14ac:dyDescent="0.25">
      <c r="A93" s="22" t="s">
        <v>41</v>
      </c>
      <c r="B93" s="22" t="s">
        <v>44</v>
      </c>
      <c r="C93" s="22" t="s">
        <v>26</v>
      </c>
      <c r="D93" s="177">
        <v>6.1709502554992385E-2</v>
      </c>
      <c r="E93" s="177">
        <v>1.0143866116025324</v>
      </c>
      <c r="F93" s="183">
        <v>488.09973194660898</v>
      </c>
      <c r="G93" s="183">
        <v>48.305650817378101</v>
      </c>
    </row>
    <row r="94" spans="1:7" x14ac:dyDescent="0.25">
      <c r="A94" s="22" t="s">
        <v>41</v>
      </c>
      <c r="B94" s="22" t="s">
        <v>44</v>
      </c>
      <c r="C94" s="22" t="s">
        <v>27</v>
      </c>
      <c r="D94" s="178">
        <v>1E-3</v>
      </c>
      <c r="E94" s="178">
        <v>1E-3</v>
      </c>
      <c r="F94" s="178">
        <v>1E-3</v>
      </c>
      <c r="G94" s="178">
        <v>1E-3</v>
      </c>
    </row>
    <row r="95" spans="1:7" x14ac:dyDescent="0.25">
      <c r="A95" s="22" t="s">
        <v>41</v>
      </c>
      <c r="B95" s="22" t="s">
        <v>44</v>
      </c>
      <c r="C95" s="22" t="s">
        <v>28</v>
      </c>
      <c r="D95" s="178">
        <v>1E-3</v>
      </c>
      <c r="E95" s="178">
        <v>1E-3</v>
      </c>
      <c r="F95" s="178">
        <v>1E-3</v>
      </c>
      <c r="G95" s="178">
        <v>1E-3</v>
      </c>
    </row>
    <row r="96" spans="1:7" x14ac:dyDescent="0.25">
      <c r="A96" s="22" t="s">
        <v>41</v>
      </c>
      <c r="B96" s="22" t="s">
        <v>44</v>
      </c>
      <c r="C96" s="22" t="s">
        <v>29</v>
      </c>
      <c r="D96" s="178">
        <v>1E-3</v>
      </c>
      <c r="E96" s="178">
        <v>1E-3</v>
      </c>
      <c r="F96" s="178">
        <v>1E-3</v>
      </c>
      <c r="G96" s="178">
        <v>1E-3</v>
      </c>
    </row>
    <row r="97" spans="1:7" x14ac:dyDescent="0.25">
      <c r="A97" s="22" t="s">
        <v>41</v>
      </c>
      <c r="B97" s="22" t="s">
        <v>44</v>
      </c>
      <c r="C97" s="22" t="s">
        <v>30</v>
      </c>
      <c r="D97" s="178">
        <v>1E-3</v>
      </c>
      <c r="E97" s="178">
        <v>1E-3</v>
      </c>
      <c r="F97" s="178">
        <v>1E-3</v>
      </c>
      <c r="G97" s="178">
        <v>1E-3</v>
      </c>
    </row>
    <row r="98" spans="1:7" x14ac:dyDescent="0.25">
      <c r="A98" s="22" t="s">
        <v>44</v>
      </c>
      <c r="B98" s="22" t="s">
        <v>9</v>
      </c>
      <c r="C98" s="22" t="s">
        <v>19</v>
      </c>
      <c r="D98" s="178">
        <v>1E-3</v>
      </c>
      <c r="E98" s="178">
        <v>1E-3</v>
      </c>
      <c r="F98" s="178">
        <v>1E-3</v>
      </c>
      <c r="G98" s="178">
        <v>1E-3</v>
      </c>
    </row>
    <row r="99" spans="1:7" x14ac:dyDescent="0.25">
      <c r="A99" s="22" t="s">
        <v>44</v>
      </c>
      <c r="B99" s="22" t="s">
        <v>9</v>
      </c>
      <c r="C99" s="22" t="s">
        <v>20</v>
      </c>
      <c r="D99" s="178">
        <v>1E-3</v>
      </c>
      <c r="E99" s="178">
        <v>1E-3</v>
      </c>
      <c r="F99" s="178">
        <v>1E-3</v>
      </c>
      <c r="G99" s="178">
        <v>1E-3</v>
      </c>
    </row>
    <row r="100" spans="1:7" x14ac:dyDescent="0.25">
      <c r="A100" s="22" t="s">
        <v>44</v>
      </c>
      <c r="B100" s="22" t="s">
        <v>9</v>
      </c>
      <c r="C100" s="22" t="s">
        <v>21</v>
      </c>
      <c r="D100" s="178">
        <v>1E-3</v>
      </c>
      <c r="E100" s="178">
        <v>1E-3</v>
      </c>
      <c r="F100" s="178">
        <v>1E-3</v>
      </c>
      <c r="G100" s="178">
        <v>1E-3</v>
      </c>
    </row>
    <row r="101" spans="1:7" x14ac:dyDescent="0.25">
      <c r="A101" s="22" t="s">
        <v>44</v>
      </c>
      <c r="B101" s="22" t="s">
        <v>9</v>
      </c>
      <c r="C101" s="22" t="s">
        <v>22</v>
      </c>
      <c r="D101" s="177">
        <v>6.1709502554992385E-2</v>
      </c>
      <c r="E101" s="177">
        <v>1.0143866116025324</v>
      </c>
      <c r="F101" s="183">
        <v>488.09973194660898</v>
      </c>
      <c r="G101" s="183">
        <v>48.305650817378101</v>
      </c>
    </row>
    <row r="102" spans="1:7" x14ac:dyDescent="0.25">
      <c r="A102" s="22" t="s">
        <v>44</v>
      </c>
      <c r="B102" s="22" t="s">
        <v>9</v>
      </c>
      <c r="C102" s="22" t="s">
        <v>23</v>
      </c>
      <c r="D102" s="177">
        <v>6.1709502554992385E-2</v>
      </c>
      <c r="E102" s="177">
        <v>1.0143866116025324</v>
      </c>
      <c r="F102" s="183">
        <v>488.09973194660898</v>
      </c>
      <c r="G102" s="183">
        <v>48.305650817378101</v>
      </c>
    </row>
    <row r="103" spans="1:7" x14ac:dyDescent="0.25">
      <c r="A103" s="22" t="s">
        <v>44</v>
      </c>
      <c r="B103" s="22" t="s">
        <v>9</v>
      </c>
      <c r="C103" s="22" t="s">
        <v>24</v>
      </c>
      <c r="D103" s="177">
        <v>6.1709502554992385E-2</v>
      </c>
      <c r="E103" s="177">
        <v>1.0143866116025324</v>
      </c>
      <c r="F103" s="183">
        <v>488.09973194660898</v>
      </c>
      <c r="G103" s="183">
        <v>48.305650817378101</v>
      </c>
    </row>
    <row r="104" spans="1:7" x14ac:dyDescent="0.25">
      <c r="A104" s="22" t="s">
        <v>44</v>
      </c>
      <c r="B104" s="22" t="s">
        <v>9</v>
      </c>
      <c r="C104" s="22" t="s">
        <v>25</v>
      </c>
      <c r="D104" s="177">
        <v>6.1709502554992385E-2</v>
      </c>
      <c r="E104" s="177">
        <v>1.0143866116025324</v>
      </c>
      <c r="F104" s="183">
        <v>488.09973194660898</v>
      </c>
      <c r="G104" s="183">
        <v>48.305650817378101</v>
      </c>
    </row>
    <row r="105" spans="1:7" x14ac:dyDescent="0.25">
      <c r="A105" s="22" t="s">
        <v>44</v>
      </c>
      <c r="B105" s="22" t="s">
        <v>9</v>
      </c>
      <c r="C105" s="22" t="s">
        <v>26</v>
      </c>
      <c r="D105" s="177">
        <v>6.1709502554992385E-2</v>
      </c>
      <c r="E105" s="177">
        <v>1.0143866116025324</v>
      </c>
      <c r="F105" s="183">
        <v>488.09973194660898</v>
      </c>
      <c r="G105" s="183">
        <v>48.305650817378101</v>
      </c>
    </row>
    <row r="106" spans="1:7" x14ac:dyDescent="0.25">
      <c r="A106" s="22" t="s">
        <v>44</v>
      </c>
      <c r="B106" s="22" t="s">
        <v>9</v>
      </c>
      <c r="C106" s="22" t="s">
        <v>27</v>
      </c>
      <c r="D106" s="178">
        <v>1E-3</v>
      </c>
      <c r="E106" s="178">
        <v>1E-3</v>
      </c>
      <c r="F106" s="178">
        <v>1E-3</v>
      </c>
      <c r="G106" s="178">
        <v>1E-3</v>
      </c>
    </row>
    <row r="107" spans="1:7" x14ac:dyDescent="0.25">
      <c r="A107" s="22" t="s">
        <v>44</v>
      </c>
      <c r="B107" s="22" t="s">
        <v>9</v>
      </c>
      <c r="C107" s="22" t="s">
        <v>28</v>
      </c>
      <c r="D107" s="178">
        <v>1E-3</v>
      </c>
      <c r="E107" s="178">
        <v>1E-3</v>
      </c>
      <c r="F107" s="178">
        <v>1E-3</v>
      </c>
      <c r="G107" s="178">
        <v>1E-3</v>
      </c>
    </row>
    <row r="108" spans="1:7" x14ac:dyDescent="0.25">
      <c r="A108" s="22" t="s">
        <v>44</v>
      </c>
      <c r="B108" s="22" t="s">
        <v>9</v>
      </c>
      <c r="C108" s="22" t="s">
        <v>29</v>
      </c>
      <c r="D108" s="178">
        <v>1E-3</v>
      </c>
      <c r="E108" s="178">
        <v>1E-3</v>
      </c>
      <c r="F108" s="178">
        <v>1E-3</v>
      </c>
      <c r="G108" s="178">
        <v>1E-3</v>
      </c>
    </row>
    <row r="109" spans="1:7" x14ac:dyDescent="0.25">
      <c r="A109" s="22" t="s">
        <v>44</v>
      </c>
      <c r="B109" s="22" t="s">
        <v>9</v>
      </c>
      <c r="C109" s="22" t="s">
        <v>30</v>
      </c>
      <c r="D109" s="178">
        <v>1E-3</v>
      </c>
      <c r="E109" s="178">
        <v>1E-3</v>
      </c>
      <c r="F109" s="178">
        <v>1E-3</v>
      </c>
      <c r="G109" s="178">
        <v>1E-3</v>
      </c>
    </row>
    <row r="110" spans="1:7" x14ac:dyDescent="0.25">
      <c r="A110" s="22" t="s">
        <v>39</v>
      </c>
      <c r="B110" s="22" t="s">
        <v>41</v>
      </c>
      <c r="C110" s="22" t="s">
        <v>19</v>
      </c>
      <c r="D110" s="178">
        <v>1E-3</v>
      </c>
      <c r="E110" s="178">
        <v>1E-3</v>
      </c>
      <c r="F110" s="178">
        <v>1E-3</v>
      </c>
      <c r="G110" s="178">
        <v>1E-3</v>
      </c>
    </row>
    <row r="111" spans="1:7" x14ac:dyDescent="0.25">
      <c r="A111" s="22" t="s">
        <v>39</v>
      </c>
      <c r="B111" s="22" t="s">
        <v>41</v>
      </c>
      <c r="C111" s="22" t="s">
        <v>20</v>
      </c>
      <c r="D111" s="178">
        <v>1E-3</v>
      </c>
      <c r="E111" s="178">
        <v>1E-3</v>
      </c>
      <c r="F111" s="178">
        <v>1E-3</v>
      </c>
      <c r="G111" s="178">
        <v>1E-3</v>
      </c>
    </row>
    <row r="112" spans="1:7" x14ac:dyDescent="0.25">
      <c r="A112" s="22" t="s">
        <v>39</v>
      </c>
      <c r="B112" s="22" t="s">
        <v>41</v>
      </c>
      <c r="C112" s="22" t="s">
        <v>21</v>
      </c>
      <c r="D112" s="178">
        <v>1E-3</v>
      </c>
      <c r="E112" s="178">
        <v>1E-3</v>
      </c>
      <c r="F112" s="178">
        <v>1E-3</v>
      </c>
      <c r="G112" s="178">
        <v>1E-3</v>
      </c>
    </row>
    <row r="113" spans="1:7" x14ac:dyDescent="0.25">
      <c r="A113" s="22" t="s">
        <v>39</v>
      </c>
      <c r="B113" s="22" t="s">
        <v>41</v>
      </c>
      <c r="C113" s="22" t="s">
        <v>22</v>
      </c>
      <c r="D113" s="177">
        <v>6.1709502554992385E-2</v>
      </c>
      <c r="E113" s="177">
        <v>1.0143866116025324</v>
      </c>
      <c r="F113" s="183">
        <v>488.09973194660898</v>
      </c>
      <c r="G113" s="183">
        <v>48.305650817378101</v>
      </c>
    </row>
    <row r="114" spans="1:7" x14ac:dyDescent="0.25">
      <c r="A114" s="22" t="s">
        <v>39</v>
      </c>
      <c r="B114" s="22" t="s">
        <v>41</v>
      </c>
      <c r="C114" s="22" t="s">
        <v>23</v>
      </c>
      <c r="D114" s="177">
        <v>6.1709502554992385E-2</v>
      </c>
      <c r="E114" s="177">
        <v>1.0143866116025324</v>
      </c>
      <c r="F114" s="183">
        <v>488.09973194660898</v>
      </c>
      <c r="G114" s="183">
        <v>48.305650817378101</v>
      </c>
    </row>
    <row r="115" spans="1:7" x14ac:dyDescent="0.25">
      <c r="A115" s="22" t="s">
        <v>39</v>
      </c>
      <c r="B115" s="22" t="s">
        <v>41</v>
      </c>
      <c r="C115" s="22" t="s">
        <v>24</v>
      </c>
      <c r="D115" s="177">
        <v>6.1709502554992385E-2</v>
      </c>
      <c r="E115" s="177">
        <v>1.0143866116025324</v>
      </c>
      <c r="F115" s="183">
        <v>488.09973194660898</v>
      </c>
      <c r="G115" s="183">
        <v>48.305650817378101</v>
      </c>
    </row>
    <row r="116" spans="1:7" x14ac:dyDescent="0.25">
      <c r="A116" s="22" t="s">
        <v>39</v>
      </c>
      <c r="B116" s="22" t="s">
        <v>41</v>
      </c>
      <c r="C116" s="22" t="s">
        <v>25</v>
      </c>
      <c r="D116" s="177">
        <v>6.1709502554992385E-2</v>
      </c>
      <c r="E116" s="177">
        <v>1.0143866116025324</v>
      </c>
      <c r="F116" s="183">
        <v>488.09973194660898</v>
      </c>
      <c r="G116" s="183">
        <v>48.305650817378101</v>
      </c>
    </row>
    <row r="117" spans="1:7" x14ac:dyDescent="0.25">
      <c r="A117" s="22" t="s">
        <v>39</v>
      </c>
      <c r="B117" s="22" t="s">
        <v>41</v>
      </c>
      <c r="C117" s="22" t="s">
        <v>26</v>
      </c>
      <c r="D117" s="177">
        <v>6.1709502554992385E-2</v>
      </c>
      <c r="E117" s="177">
        <v>1.0143866116025324</v>
      </c>
      <c r="F117" s="183">
        <v>488.09973194660898</v>
      </c>
      <c r="G117" s="183">
        <v>48.305650817378101</v>
      </c>
    </row>
    <row r="118" spans="1:7" x14ac:dyDescent="0.25">
      <c r="A118" s="22" t="s">
        <v>39</v>
      </c>
      <c r="B118" s="22" t="s">
        <v>41</v>
      </c>
      <c r="C118" s="22" t="s">
        <v>27</v>
      </c>
      <c r="D118" s="178">
        <v>1E-3</v>
      </c>
      <c r="E118" s="178">
        <v>1E-3</v>
      </c>
      <c r="F118" s="178">
        <v>1E-3</v>
      </c>
      <c r="G118" s="178">
        <v>1E-3</v>
      </c>
    </row>
    <row r="119" spans="1:7" x14ac:dyDescent="0.25">
      <c r="A119" s="22" t="s">
        <v>39</v>
      </c>
      <c r="B119" s="22" t="s">
        <v>41</v>
      </c>
      <c r="C119" s="22" t="s">
        <v>28</v>
      </c>
      <c r="D119" s="178">
        <v>1E-3</v>
      </c>
      <c r="E119" s="178">
        <v>1E-3</v>
      </c>
      <c r="F119" s="178">
        <v>1E-3</v>
      </c>
      <c r="G119" s="178">
        <v>1E-3</v>
      </c>
    </row>
    <row r="120" spans="1:7" x14ac:dyDescent="0.25">
      <c r="A120" s="22" t="s">
        <v>39</v>
      </c>
      <c r="B120" s="22" t="s">
        <v>41</v>
      </c>
      <c r="C120" s="22" t="s">
        <v>29</v>
      </c>
      <c r="D120" s="178">
        <v>1E-3</v>
      </c>
      <c r="E120" s="178">
        <v>1E-3</v>
      </c>
      <c r="F120" s="178">
        <v>1E-3</v>
      </c>
      <c r="G120" s="178">
        <v>1E-3</v>
      </c>
    </row>
    <row r="121" spans="1:7" x14ac:dyDescent="0.25">
      <c r="A121" s="22" t="s">
        <v>39</v>
      </c>
      <c r="B121" s="22" t="s">
        <v>41</v>
      </c>
      <c r="C121" s="22" t="s">
        <v>30</v>
      </c>
      <c r="D121" s="178">
        <v>1E-3</v>
      </c>
      <c r="E121" s="178">
        <v>1E-3</v>
      </c>
      <c r="F121" s="178">
        <v>1E-3</v>
      </c>
      <c r="G121" s="178">
        <v>1E-3</v>
      </c>
    </row>
    <row r="122" spans="1:7" x14ac:dyDescent="0.25">
      <c r="A122" s="22" t="s">
        <v>45</v>
      </c>
      <c r="B122" s="22" t="s">
        <v>9</v>
      </c>
      <c r="C122" s="22" t="s">
        <v>19</v>
      </c>
      <c r="D122" s="178">
        <v>1E-3</v>
      </c>
      <c r="E122" s="178">
        <v>1E-3</v>
      </c>
      <c r="F122" s="178">
        <v>1E-3</v>
      </c>
      <c r="G122" s="178">
        <v>1E-3</v>
      </c>
    </row>
    <row r="123" spans="1:7" x14ac:dyDescent="0.25">
      <c r="A123" s="22" t="s">
        <v>45</v>
      </c>
      <c r="B123" s="22" t="s">
        <v>9</v>
      </c>
      <c r="C123" s="22" t="s">
        <v>20</v>
      </c>
      <c r="D123" s="178">
        <v>1E-3</v>
      </c>
      <c r="E123" s="178">
        <v>1E-3</v>
      </c>
      <c r="F123" s="178">
        <v>1E-3</v>
      </c>
      <c r="G123" s="178">
        <v>1E-3</v>
      </c>
    </row>
    <row r="124" spans="1:7" x14ac:dyDescent="0.25">
      <c r="A124" s="22" t="s">
        <v>45</v>
      </c>
      <c r="B124" s="22" t="s">
        <v>9</v>
      </c>
      <c r="C124" s="22" t="s">
        <v>21</v>
      </c>
      <c r="D124" s="178">
        <v>1E-3</v>
      </c>
      <c r="E124" s="178">
        <v>1E-3</v>
      </c>
      <c r="F124" s="178">
        <v>1E-3</v>
      </c>
      <c r="G124" s="178">
        <v>1E-3</v>
      </c>
    </row>
    <row r="125" spans="1:7" x14ac:dyDescent="0.25">
      <c r="A125" s="22" t="s">
        <v>45</v>
      </c>
      <c r="B125" s="22" t="s">
        <v>9</v>
      </c>
      <c r="C125" s="22" t="s">
        <v>22</v>
      </c>
      <c r="D125" s="177">
        <v>1.9063215800475435E-3</v>
      </c>
      <c r="E125" s="177">
        <v>1.0036421687009101</v>
      </c>
      <c r="F125" s="183">
        <v>227.06624734916599</v>
      </c>
      <c r="G125" s="183">
        <v>31.134923263113901</v>
      </c>
    </row>
    <row r="126" spans="1:7" x14ac:dyDescent="0.25">
      <c r="A126" s="22" t="s">
        <v>45</v>
      </c>
      <c r="B126" s="22" t="s">
        <v>9</v>
      </c>
      <c r="C126" s="22" t="s">
        <v>23</v>
      </c>
      <c r="D126" s="177">
        <v>1.9063215800475435E-3</v>
      </c>
      <c r="E126" s="177">
        <v>1.0036421687009101</v>
      </c>
      <c r="F126" s="183">
        <v>227.06624734916599</v>
      </c>
      <c r="G126" s="183">
        <v>31.134923263113901</v>
      </c>
    </row>
    <row r="127" spans="1:7" x14ac:dyDescent="0.25">
      <c r="A127" s="22" t="s">
        <v>45</v>
      </c>
      <c r="B127" s="22" t="s">
        <v>9</v>
      </c>
      <c r="C127" s="22" t="s">
        <v>24</v>
      </c>
      <c r="D127" s="177">
        <v>1.9063215800475435E-3</v>
      </c>
      <c r="E127" s="177">
        <v>1.0036421687009101</v>
      </c>
      <c r="F127" s="183">
        <v>227.06624734916599</v>
      </c>
      <c r="G127" s="183">
        <v>31.134923263113901</v>
      </c>
    </row>
    <row r="128" spans="1:7" x14ac:dyDescent="0.25">
      <c r="A128" s="22" t="s">
        <v>45</v>
      </c>
      <c r="B128" s="22" t="s">
        <v>9</v>
      </c>
      <c r="C128" s="22" t="s">
        <v>25</v>
      </c>
      <c r="D128" s="177">
        <v>1.9063215800475435E-3</v>
      </c>
      <c r="E128" s="177">
        <v>1.0036421687009101</v>
      </c>
      <c r="F128" s="183">
        <v>227.06624734916599</v>
      </c>
      <c r="G128" s="183">
        <v>31.134923263113901</v>
      </c>
    </row>
    <row r="129" spans="1:7" x14ac:dyDescent="0.25">
      <c r="A129" s="22" t="s">
        <v>45</v>
      </c>
      <c r="B129" s="22" t="s">
        <v>9</v>
      </c>
      <c r="C129" s="22" t="s">
        <v>26</v>
      </c>
      <c r="D129" s="177">
        <v>1.9063215800475435E-3</v>
      </c>
      <c r="E129" s="177">
        <v>1.0036421687009101</v>
      </c>
      <c r="F129" s="183">
        <v>227.06624734916599</v>
      </c>
      <c r="G129" s="183">
        <v>31.134923263113901</v>
      </c>
    </row>
    <row r="130" spans="1:7" x14ac:dyDescent="0.25">
      <c r="A130" s="22" t="s">
        <v>45</v>
      </c>
      <c r="B130" s="22" t="s">
        <v>9</v>
      </c>
      <c r="C130" s="22" t="s">
        <v>27</v>
      </c>
      <c r="D130" s="178">
        <v>1E-3</v>
      </c>
      <c r="E130" s="178">
        <v>1E-3</v>
      </c>
      <c r="F130" s="178">
        <v>1E-3</v>
      </c>
      <c r="G130" s="178">
        <v>1E-3</v>
      </c>
    </row>
    <row r="131" spans="1:7" x14ac:dyDescent="0.25">
      <c r="A131" s="22" t="s">
        <v>45</v>
      </c>
      <c r="B131" s="22" t="s">
        <v>9</v>
      </c>
      <c r="C131" s="22" t="s">
        <v>28</v>
      </c>
      <c r="D131" s="178">
        <v>1E-3</v>
      </c>
      <c r="E131" s="178">
        <v>1E-3</v>
      </c>
      <c r="F131" s="178">
        <v>1E-3</v>
      </c>
      <c r="G131" s="178">
        <v>1E-3</v>
      </c>
    </row>
    <row r="132" spans="1:7" x14ac:dyDescent="0.25">
      <c r="A132" s="22" t="s">
        <v>45</v>
      </c>
      <c r="B132" s="22" t="s">
        <v>9</v>
      </c>
      <c r="C132" s="22" t="s">
        <v>29</v>
      </c>
      <c r="D132" s="178">
        <v>1E-3</v>
      </c>
      <c r="E132" s="178">
        <v>1E-3</v>
      </c>
      <c r="F132" s="178">
        <v>1E-3</v>
      </c>
      <c r="G132" s="178">
        <v>1E-3</v>
      </c>
    </row>
    <row r="133" spans="1:7" x14ac:dyDescent="0.25">
      <c r="A133" s="22" t="s">
        <v>45</v>
      </c>
      <c r="B133" s="22" t="s">
        <v>9</v>
      </c>
      <c r="C133" s="22" t="s">
        <v>30</v>
      </c>
      <c r="D133" s="178">
        <v>1E-3</v>
      </c>
      <c r="E133" s="178">
        <v>1E-3</v>
      </c>
      <c r="F133" s="178">
        <v>1E-3</v>
      </c>
      <c r="G133" s="178">
        <v>1E-3</v>
      </c>
    </row>
    <row r="134" spans="1:7" x14ac:dyDescent="0.25">
      <c r="A134" s="22" t="s">
        <v>9</v>
      </c>
      <c r="B134" s="22" t="s">
        <v>46</v>
      </c>
      <c r="C134" s="22" t="s">
        <v>19</v>
      </c>
      <c r="D134" s="178">
        <v>1E-3</v>
      </c>
      <c r="E134" s="178">
        <v>1E-3</v>
      </c>
      <c r="F134" s="178">
        <v>1E-3</v>
      </c>
      <c r="G134" s="178">
        <v>1E-3</v>
      </c>
    </row>
    <row r="135" spans="1:7" x14ac:dyDescent="0.25">
      <c r="A135" s="22" t="s">
        <v>9</v>
      </c>
      <c r="B135" s="22" t="s">
        <v>46</v>
      </c>
      <c r="C135" s="22" t="s">
        <v>20</v>
      </c>
      <c r="D135" s="178">
        <v>1E-3</v>
      </c>
      <c r="E135" s="178">
        <v>1E-3</v>
      </c>
      <c r="F135" s="178">
        <v>1E-3</v>
      </c>
      <c r="G135" s="178">
        <v>1E-3</v>
      </c>
    </row>
    <row r="136" spans="1:7" x14ac:dyDescent="0.25">
      <c r="A136" s="22" t="s">
        <v>9</v>
      </c>
      <c r="B136" s="22" t="s">
        <v>46</v>
      </c>
      <c r="C136" s="22" t="s">
        <v>21</v>
      </c>
      <c r="D136" s="178">
        <v>1E-3</v>
      </c>
      <c r="E136" s="178">
        <v>1E-3</v>
      </c>
      <c r="F136" s="178">
        <v>1E-3</v>
      </c>
      <c r="G136" s="178">
        <v>1E-3</v>
      </c>
    </row>
    <row r="137" spans="1:7" x14ac:dyDescent="0.25">
      <c r="A137" s="22" t="s">
        <v>9</v>
      </c>
      <c r="B137" s="22" t="s">
        <v>46</v>
      </c>
      <c r="C137" s="22" t="s">
        <v>22</v>
      </c>
      <c r="D137" s="177">
        <v>6.1709502554992385E-2</v>
      </c>
      <c r="E137" s="177">
        <v>1.0143866116025324</v>
      </c>
      <c r="F137" s="183">
        <v>488.09973194660898</v>
      </c>
      <c r="G137" s="183">
        <v>48.305650817378101</v>
      </c>
    </row>
    <row r="138" spans="1:7" x14ac:dyDescent="0.25">
      <c r="A138" s="22" t="s">
        <v>9</v>
      </c>
      <c r="B138" s="22" t="s">
        <v>46</v>
      </c>
      <c r="C138" s="22" t="s">
        <v>23</v>
      </c>
      <c r="D138" s="177">
        <v>6.1709502554992385E-2</v>
      </c>
      <c r="E138" s="177">
        <v>1.0143866116025324</v>
      </c>
      <c r="F138" s="183">
        <v>488.09973194660898</v>
      </c>
      <c r="G138" s="183">
        <v>48.305650817378101</v>
      </c>
    </row>
    <row r="139" spans="1:7" x14ac:dyDescent="0.25">
      <c r="A139" s="22" t="s">
        <v>9</v>
      </c>
      <c r="B139" s="22" t="s">
        <v>46</v>
      </c>
      <c r="C139" s="22" t="s">
        <v>24</v>
      </c>
      <c r="D139" s="177">
        <v>6.1709502554992385E-2</v>
      </c>
      <c r="E139" s="177">
        <v>1.0143866116025324</v>
      </c>
      <c r="F139" s="183">
        <v>488.09973194660898</v>
      </c>
      <c r="G139" s="183">
        <v>48.305650817378101</v>
      </c>
    </row>
    <row r="140" spans="1:7" x14ac:dyDescent="0.25">
      <c r="A140" s="22" t="s">
        <v>9</v>
      </c>
      <c r="B140" s="22" t="s">
        <v>46</v>
      </c>
      <c r="C140" s="22" t="s">
        <v>25</v>
      </c>
      <c r="D140" s="177">
        <v>6.1709502554992385E-2</v>
      </c>
      <c r="E140" s="177">
        <v>1.0143866116025324</v>
      </c>
      <c r="F140" s="183">
        <v>488.09973194660898</v>
      </c>
      <c r="G140" s="183">
        <v>48.305650817378101</v>
      </c>
    </row>
    <row r="141" spans="1:7" x14ac:dyDescent="0.25">
      <c r="A141" s="22" t="s">
        <v>9</v>
      </c>
      <c r="B141" s="22" t="s">
        <v>46</v>
      </c>
      <c r="C141" s="22" t="s">
        <v>26</v>
      </c>
      <c r="D141" s="177">
        <v>6.1709502554992385E-2</v>
      </c>
      <c r="E141" s="177">
        <v>1.0143866116025324</v>
      </c>
      <c r="F141" s="183">
        <v>488.09973194660898</v>
      </c>
      <c r="G141" s="183">
        <v>48.305650817378101</v>
      </c>
    </row>
    <row r="142" spans="1:7" x14ac:dyDescent="0.25">
      <c r="A142" s="22" t="s">
        <v>9</v>
      </c>
      <c r="B142" s="22" t="s">
        <v>46</v>
      </c>
      <c r="C142" s="22" t="s">
        <v>27</v>
      </c>
      <c r="D142" s="178">
        <v>1E-3</v>
      </c>
      <c r="E142" s="178">
        <v>1E-3</v>
      </c>
      <c r="F142" s="178">
        <v>1E-3</v>
      </c>
      <c r="G142" s="178">
        <v>1E-3</v>
      </c>
    </row>
    <row r="143" spans="1:7" x14ac:dyDescent="0.25">
      <c r="A143" s="22" t="s">
        <v>9</v>
      </c>
      <c r="B143" s="22" t="s">
        <v>46</v>
      </c>
      <c r="C143" s="22" t="s">
        <v>28</v>
      </c>
      <c r="D143" s="178">
        <v>1E-3</v>
      </c>
      <c r="E143" s="178">
        <v>1E-3</v>
      </c>
      <c r="F143" s="178">
        <v>1E-3</v>
      </c>
      <c r="G143" s="178">
        <v>1E-3</v>
      </c>
    </row>
    <row r="144" spans="1:7" x14ac:dyDescent="0.25">
      <c r="A144" s="22" t="s">
        <v>9</v>
      </c>
      <c r="B144" s="22" t="s">
        <v>46</v>
      </c>
      <c r="C144" s="22" t="s">
        <v>29</v>
      </c>
      <c r="D144" s="178">
        <v>1E-3</v>
      </c>
      <c r="E144" s="178">
        <v>1E-3</v>
      </c>
      <c r="F144" s="178">
        <v>1E-3</v>
      </c>
      <c r="G144" s="178">
        <v>1E-3</v>
      </c>
    </row>
    <row r="145" spans="1:7" x14ac:dyDescent="0.25">
      <c r="A145" s="22" t="s">
        <v>9</v>
      </c>
      <c r="B145" s="22" t="s">
        <v>46</v>
      </c>
      <c r="C145" s="22" t="s">
        <v>30</v>
      </c>
      <c r="D145" s="178">
        <v>1E-3</v>
      </c>
      <c r="E145" s="178">
        <v>1E-3</v>
      </c>
      <c r="F145" s="178">
        <v>1E-3</v>
      </c>
      <c r="G145" s="178">
        <v>1E-3</v>
      </c>
    </row>
    <row r="146" spans="1:7" x14ac:dyDescent="0.25">
      <c r="A146" s="22" t="s">
        <v>54</v>
      </c>
      <c r="B146" s="22" t="s">
        <v>50</v>
      </c>
      <c r="C146" s="22" t="s">
        <v>19</v>
      </c>
      <c r="D146" s="178">
        <v>1E-3</v>
      </c>
      <c r="E146" s="178">
        <v>1E-3</v>
      </c>
      <c r="F146" s="178">
        <v>1E-3</v>
      </c>
      <c r="G146" s="178">
        <v>1E-3</v>
      </c>
    </row>
    <row r="147" spans="1:7" x14ac:dyDescent="0.25">
      <c r="A147" s="22" t="s">
        <v>54</v>
      </c>
      <c r="B147" s="22" t="s">
        <v>50</v>
      </c>
      <c r="C147" s="22" t="s">
        <v>20</v>
      </c>
      <c r="D147" s="178">
        <v>1E-3</v>
      </c>
      <c r="E147" s="178">
        <v>1E-3</v>
      </c>
      <c r="F147" s="178">
        <v>1E-3</v>
      </c>
      <c r="G147" s="178">
        <v>1E-3</v>
      </c>
    </row>
    <row r="148" spans="1:7" x14ac:dyDescent="0.25">
      <c r="A148" s="22" t="s">
        <v>54</v>
      </c>
      <c r="B148" s="22" t="s">
        <v>50</v>
      </c>
      <c r="C148" s="22" t="s">
        <v>21</v>
      </c>
      <c r="D148" s="178">
        <v>1E-3</v>
      </c>
      <c r="E148" s="178">
        <v>1E-3</v>
      </c>
      <c r="F148" s="178">
        <v>1E-3</v>
      </c>
      <c r="G148" s="178">
        <v>1E-3</v>
      </c>
    </row>
    <row r="149" spans="1:7" x14ac:dyDescent="0.25">
      <c r="A149" s="22" t="s">
        <v>54</v>
      </c>
      <c r="B149" s="22" t="s">
        <v>50</v>
      </c>
      <c r="C149" s="22" t="s">
        <v>22</v>
      </c>
      <c r="D149" s="177">
        <v>1.2696211517064465E-2</v>
      </c>
      <c r="E149" s="177">
        <v>1.0056337811375167</v>
      </c>
      <c r="F149" s="183">
        <v>60.475945227525401</v>
      </c>
      <c r="G149" s="183">
        <v>4.1398639570609497</v>
      </c>
    </row>
    <row r="150" spans="1:7" x14ac:dyDescent="0.25">
      <c r="A150" s="22" t="s">
        <v>54</v>
      </c>
      <c r="B150" s="22" t="s">
        <v>50</v>
      </c>
      <c r="C150" s="22" t="s">
        <v>23</v>
      </c>
      <c r="D150" s="177">
        <v>1.2696211517064465E-2</v>
      </c>
      <c r="E150" s="177">
        <v>1.0056337811375167</v>
      </c>
      <c r="F150" s="183">
        <v>60.475945227525401</v>
      </c>
      <c r="G150" s="183">
        <v>4.1398639570609497</v>
      </c>
    </row>
    <row r="151" spans="1:7" x14ac:dyDescent="0.25">
      <c r="A151" s="22" t="s">
        <v>54</v>
      </c>
      <c r="B151" s="22" t="s">
        <v>50</v>
      </c>
      <c r="C151" s="22" t="s">
        <v>24</v>
      </c>
      <c r="D151" s="177">
        <v>1.2696211517064465E-2</v>
      </c>
      <c r="E151" s="177">
        <v>1.0056337811375167</v>
      </c>
      <c r="F151" s="183">
        <v>60.475945227525401</v>
      </c>
      <c r="G151" s="183">
        <v>4.1398639570609497</v>
      </c>
    </row>
    <row r="152" spans="1:7" x14ac:dyDescent="0.25">
      <c r="A152" s="22" t="s">
        <v>54</v>
      </c>
      <c r="B152" s="22" t="s">
        <v>50</v>
      </c>
      <c r="C152" s="22" t="s">
        <v>25</v>
      </c>
      <c r="D152" s="177">
        <v>1.2696211517064465E-2</v>
      </c>
      <c r="E152" s="177">
        <v>1.0056337811375167</v>
      </c>
      <c r="F152" s="183">
        <v>60.475945227525401</v>
      </c>
      <c r="G152" s="183">
        <v>4.1398639570609497</v>
      </c>
    </row>
    <row r="153" spans="1:7" x14ac:dyDescent="0.25">
      <c r="A153" s="22" t="s">
        <v>54</v>
      </c>
      <c r="B153" s="22" t="s">
        <v>50</v>
      </c>
      <c r="C153" s="22" t="s">
        <v>26</v>
      </c>
      <c r="D153" s="177">
        <v>1.2696211517064465E-2</v>
      </c>
      <c r="E153" s="177">
        <v>1.0056337811375167</v>
      </c>
      <c r="F153" s="183">
        <v>60.475945227525401</v>
      </c>
      <c r="G153" s="183">
        <v>4.1398639570609497</v>
      </c>
    </row>
    <row r="154" spans="1:7" x14ac:dyDescent="0.25">
      <c r="A154" s="22" t="s">
        <v>54</v>
      </c>
      <c r="B154" s="22" t="s">
        <v>50</v>
      </c>
      <c r="C154" s="22" t="s">
        <v>27</v>
      </c>
      <c r="D154" s="178">
        <v>1E-3</v>
      </c>
      <c r="E154" s="178">
        <v>1E-3</v>
      </c>
      <c r="F154" s="178">
        <v>1E-3</v>
      </c>
      <c r="G154" s="178">
        <v>1E-3</v>
      </c>
    </row>
    <row r="155" spans="1:7" x14ac:dyDescent="0.25">
      <c r="A155" s="22" t="s">
        <v>54</v>
      </c>
      <c r="B155" s="22" t="s">
        <v>50</v>
      </c>
      <c r="C155" s="22" t="s">
        <v>28</v>
      </c>
      <c r="D155" s="178">
        <v>1E-3</v>
      </c>
      <c r="E155" s="178">
        <v>1E-3</v>
      </c>
      <c r="F155" s="178">
        <v>1E-3</v>
      </c>
      <c r="G155" s="178">
        <v>1E-3</v>
      </c>
    </row>
    <row r="156" spans="1:7" x14ac:dyDescent="0.25">
      <c r="A156" s="22" t="s">
        <v>54</v>
      </c>
      <c r="B156" s="22" t="s">
        <v>50</v>
      </c>
      <c r="C156" s="22" t="s">
        <v>29</v>
      </c>
      <c r="D156" s="178">
        <v>1E-3</v>
      </c>
      <c r="E156" s="178">
        <v>1E-3</v>
      </c>
      <c r="F156" s="178">
        <v>1E-3</v>
      </c>
      <c r="G156" s="178">
        <v>1E-3</v>
      </c>
    </row>
    <row r="157" spans="1:7" x14ac:dyDescent="0.25">
      <c r="A157" s="22" t="s">
        <v>54</v>
      </c>
      <c r="B157" s="22" t="s">
        <v>50</v>
      </c>
      <c r="C157" s="22" t="s">
        <v>30</v>
      </c>
      <c r="D157" s="178">
        <v>1E-3</v>
      </c>
      <c r="E157" s="178">
        <v>1E-3</v>
      </c>
      <c r="F157" s="178">
        <v>1E-3</v>
      </c>
      <c r="G157" s="178">
        <v>1E-3</v>
      </c>
    </row>
    <row r="158" spans="1:7" x14ac:dyDescent="0.25">
      <c r="A158" s="22" t="s">
        <v>55</v>
      </c>
      <c r="B158" s="22" t="s">
        <v>54</v>
      </c>
      <c r="C158" s="22" t="s">
        <v>19</v>
      </c>
      <c r="D158" s="178">
        <v>1E-3</v>
      </c>
      <c r="E158" s="178">
        <v>1E-3</v>
      </c>
      <c r="F158" s="178">
        <v>1E-3</v>
      </c>
      <c r="G158" s="178">
        <v>1E-3</v>
      </c>
    </row>
    <row r="159" spans="1:7" x14ac:dyDescent="0.25">
      <c r="A159" s="22" t="s">
        <v>55</v>
      </c>
      <c r="B159" s="22" t="s">
        <v>54</v>
      </c>
      <c r="C159" s="22" t="s">
        <v>20</v>
      </c>
      <c r="D159" s="178">
        <v>1E-3</v>
      </c>
      <c r="E159" s="178">
        <v>1E-3</v>
      </c>
      <c r="F159" s="178">
        <v>1E-3</v>
      </c>
      <c r="G159" s="178">
        <v>1E-3</v>
      </c>
    </row>
    <row r="160" spans="1:7" x14ac:dyDescent="0.25">
      <c r="A160" s="22" t="s">
        <v>55</v>
      </c>
      <c r="B160" s="22" t="s">
        <v>54</v>
      </c>
      <c r="C160" s="22" t="s">
        <v>21</v>
      </c>
      <c r="D160" s="178">
        <v>1E-3</v>
      </c>
      <c r="E160" s="178">
        <v>1E-3</v>
      </c>
      <c r="F160" s="178">
        <v>1E-3</v>
      </c>
      <c r="G160" s="178">
        <v>1E-3</v>
      </c>
    </row>
    <row r="161" spans="1:7" x14ac:dyDescent="0.25">
      <c r="A161" s="22" t="s">
        <v>55</v>
      </c>
      <c r="B161" s="22" t="s">
        <v>54</v>
      </c>
      <c r="C161" s="22" t="s">
        <v>22</v>
      </c>
      <c r="D161" s="177">
        <v>1.2696211517064465E-2</v>
      </c>
      <c r="E161" s="177">
        <v>1.0056337811375167</v>
      </c>
      <c r="F161" s="183">
        <v>60.475945227525401</v>
      </c>
      <c r="G161" s="183">
        <v>4.1398639570609497</v>
      </c>
    </row>
    <row r="162" spans="1:7" x14ac:dyDescent="0.25">
      <c r="A162" s="22" t="s">
        <v>55</v>
      </c>
      <c r="B162" s="22" t="s">
        <v>54</v>
      </c>
      <c r="C162" s="22" t="s">
        <v>23</v>
      </c>
      <c r="D162" s="177">
        <v>1.2696211517064465E-2</v>
      </c>
      <c r="E162" s="177">
        <v>1.0056337811375167</v>
      </c>
      <c r="F162" s="183">
        <v>60.475945227525401</v>
      </c>
      <c r="G162" s="183">
        <v>4.1398639570609497</v>
      </c>
    </row>
    <row r="163" spans="1:7" x14ac:dyDescent="0.25">
      <c r="A163" s="22" t="s">
        <v>55</v>
      </c>
      <c r="B163" s="22" t="s">
        <v>54</v>
      </c>
      <c r="C163" s="22" t="s">
        <v>24</v>
      </c>
      <c r="D163" s="177">
        <v>1.2696211517064465E-2</v>
      </c>
      <c r="E163" s="177">
        <v>1.0056337811375167</v>
      </c>
      <c r="F163" s="183">
        <v>60.475945227525401</v>
      </c>
      <c r="G163" s="183">
        <v>4.1398639570609497</v>
      </c>
    </row>
    <row r="164" spans="1:7" x14ac:dyDescent="0.25">
      <c r="A164" s="22" t="s">
        <v>55</v>
      </c>
      <c r="B164" s="22" t="s">
        <v>54</v>
      </c>
      <c r="C164" s="22" t="s">
        <v>25</v>
      </c>
      <c r="D164" s="177">
        <v>1.2696211517064465E-2</v>
      </c>
      <c r="E164" s="177">
        <v>1.0056337811375167</v>
      </c>
      <c r="F164" s="183">
        <v>60.475945227525401</v>
      </c>
      <c r="G164" s="183">
        <v>4.1398639570609497</v>
      </c>
    </row>
    <row r="165" spans="1:7" x14ac:dyDescent="0.25">
      <c r="A165" s="22" t="s">
        <v>55</v>
      </c>
      <c r="B165" s="22" t="s">
        <v>54</v>
      </c>
      <c r="C165" s="22" t="s">
        <v>26</v>
      </c>
      <c r="D165" s="177">
        <v>1.2696211517064465E-2</v>
      </c>
      <c r="E165" s="177">
        <v>1.0056337811375167</v>
      </c>
      <c r="F165" s="183">
        <v>60.475945227525401</v>
      </c>
      <c r="G165" s="183">
        <v>4.1398639570609497</v>
      </c>
    </row>
    <row r="166" spans="1:7" x14ac:dyDescent="0.25">
      <c r="A166" s="22" t="s">
        <v>55</v>
      </c>
      <c r="B166" s="22" t="s">
        <v>54</v>
      </c>
      <c r="C166" s="22" t="s">
        <v>27</v>
      </c>
      <c r="D166" s="178">
        <v>1E-3</v>
      </c>
      <c r="E166" s="178">
        <v>1E-3</v>
      </c>
      <c r="F166" s="178">
        <v>1E-3</v>
      </c>
      <c r="G166" s="178">
        <v>1E-3</v>
      </c>
    </row>
    <row r="167" spans="1:7" x14ac:dyDescent="0.25">
      <c r="A167" s="22" t="s">
        <v>55</v>
      </c>
      <c r="B167" s="22" t="s">
        <v>54</v>
      </c>
      <c r="C167" s="22" t="s">
        <v>28</v>
      </c>
      <c r="D167" s="178">
        <v>1E-3</v>
      </c>
      <c r="E167" s="178">
        <v>1E-3</v>
      </c>
      <c r="F167" s="178">
        <v>1E-3</v>
      </c>
      <c r="G167" s="178">
        <v>1E-3</v>
      </c>
    </row>
    <row r="168" spans="1:7" x14ac:dyDescent="0.25">
      <c r="A168" s="22" t="s">
        <v>55</v>
      </c>
      <c r="B168" s="22" t="s">
        <v>54</v>
      </c>
      <c r="C168" s="22" t="s">
        <v>29</v>
      </c>
      <c r="D168" s="178">
        <v>1E-3</v>
      </c>
      <c r="E168" s="178">
        <v>1E-3</v>
      </c>
      <c r="F168" s="178">
        <v>1E-3</v>
      </c>
      <c r="G168" s="178">
        <v>1E-3</v>
      </c>
    </row>
    <row r="169" spans="1:7" x14ac:dyDescent="0.25">
      <c r="A169" s="22" t="s">
        <v>55</v>
      </c>
      <c r="B169" s="22" t="s">
        <v>54</v>
      </c>
      <c r="C169" s="22" t="s">
        <v>30</v>
      </c>
      <c r="D169" s="178">
        <v>1E-3</v>
      </c>
      <c r="E169" s="178">
        <v>1E-3</v>
      </c>
      <c r="F169" s="178">
        <v>1E-3</v>
      </c>
      <c r="G169" s="178">
        <v>1E-3</v>
      </c>
    </row>
    <row r="170" spans="1:7" x14ac:dyDescent="0.25">
      <c r="A170" s="22" t="s">
        <v>56</v>
      </c>
      <c r="B170" s="22" t="s">
        <v>10</v>
      </c>
      <c r="C170" s="22" t="s">
        <v>19</v>
      </c>
      <c r="D170" s="178">
        <v>1E-3</v>
      </c>
      <c r="E170" s="178">
        <v>1E-3</v>
      </c>
      <c r="F170" s="178">
        <v>1E-3</v>
      </c>
      <c r="G170" s="178">
        <v>1E-3</v>
      </c>
    </row>
    <row r="171" spans="1:7" x14ac:dyDescent="0.25">
      <c r="A171" s="22" t="s">
        <v>56</v>
      </c>
      <c r="B171" s="22" t="s">
        <v>10</v>
      </c>
      <c r="C171" s="22" t="s">
        <v>20</v>
      </c>
      <c r="D171" s="178">
        <v>1E-3</v>
      </c>
      <c r="E171" s="178">
        <v>1E-3</v>
      </c>
      <c r="F171" s="178">
        <v>1E-3</v>
      </c>
      <c r="G171" s="178">
        <v>1E-3</v>
      </c>
    </row>
    <row r="172" spans="1:7" x14ac:dyDescent="0.25">
      <c r="A172" s="22" t="s">
        <v>56</v>
      </c>
      <c r="B172" s="22" t="s">
        <v>10</v>
      </c>
      <c r="C172" s="22" t="s">
        <v>21</v>
      </c>
      <c r="D172" s="178">
        <v>1E-3</v>
      </c>
      <c r="E172" s="178">
        <v>1E-3</v>
      </c>
      <c r="F172" s="178">
        <v>1E-3</v>
      </c>
      <c r="G172" s="178">
        <v>1E-3</v>
      </c>
    </row>
    <row r="173" spans="1:7" x14ac:dyDescent="0.25">
      <c r="A173" s="22" t="s">
        <v>56</v>
      </c>
      <c r="B173" s="22" t="s">
        <v>10</v>
      </c>
      <c r="C173" s="22" t="s">
        <v>22</v>
      </c>
      <c r="D173" s="177">
        <v>3.1321877206330118E-2</v>
      </c>
      <c r="E173" s="177">
        <v>0.98617494815698514</v>
      </c>
      <c r="F173" s="183">
        <v>57.256137520932398</v>
      </c>
      <c r="G173" s="183">
        <v>10.4812405064883</v>
      </c>
    </row>
    <row r="174" spans="1:7" x14ac:dyDescent="0.25">
      <c r="A174" s="22" t="s">
        <v>56</v>
      </c>
      <c r="B174" s="22" t="s">
        <v>10</v>
      </c>
      <c r="C174" s="22" t="s">
        <v>23</v>
      </c>
      <c r="D174" s="177">
        <v>3.1321877206330118E-2</v>
      </c>
      <c r="E174" s="177">
        <v>0.98617494815698514</v>
      </c>
      <c r="F174" s="183">
        <v>57.256137520932398</v>
      </c>
      <c r="G174" s="183">
        <v>10.4812405064883</v>
      </c>
    </row>
    <row r="175" spans="1:7" x14ac:dyDescent="0.25">
      <c r="A175" s="22" t="s">
        <v>56</v>
      </c>
      <c r="B175" s="22" t="s">
        <v>10</v>
      </c>
      <c r="C175" s="22" t="s">
        <v>24</v>
      </c>
      <c r="D175" s="177">
        <v>3.1321877206330118E-2</v>
      </c>
      <c r="E175" s="177">
        <v>0.98617494815698514</v>
      </c>
      <c r="F175" s="183">
        <v>57.256137520932398</v>
      </c>
      <c r="G175" s="183">
        <v>10.4812405064883</v>
      </c>
    </row>
    <row r="176" spans="1:7" x14ac:dyDescent="0.25">
      <c r="A176" s="22" t="s">
        <v>56</v>
      </c>
      <c r="B176" s="22" t="s">
        <v>10</v>
      </c>
      <c r="C176" s="22" t="s">
        <v>25</v>
      </c>
      <c r="D176" s="177">
        <v>3.1321877206330118E-2</v>
      </c>
      <c r="E176" s="177">
        <v>0.98617494815698514</v>
      </c>
      <c r="F176" s="183">
        <v>57.256137520932398</v>
      </c>
      <c r="G176" s="183">
        <v>10.4812405064883</v>
      </c>
    </row>
    <row r="177" spans="1:7" x14ac:dyDescent="0.25">
      <c r="A177" s="22" t="s">
        <v>56</v>
      </c>
      <c r="B177" s="22" t="s">
        <v>10</v>
      </c>
      <c r="C177" s="22" t="s">
        <v>26</v>
      </c>
      <c r="D177" s="177">
        <v>3.1321877206330118E-2</v>
      </c>
      <c r="E177" s="177">
        <v>0.98617494815698514</v>
      </c>
      <c r="F177" s="183">
        <v>57.256137520932398</v>
      </c>
      <c r="G177" s="183">
        <v>10.4812405064883</v>
      </c>
    </row>
    <row r="178" spans="1:7" x14ac:dyDescent="0.25">
      <c r="A178" s="22" t="s">
        <v>56</v>
      </c>
      <c r="B178" s="22" t="s">
        <v>10</v>
      </c>
      <c r="C178" s="22" t="s">
        <v>27</v>
      </c>
      <c r="D178" s="178">
        <v>1E-3</v>
      </c>
      <c r="E178" s="178">
        <v>1E-3</v>
      </c>
      <c r="F178" s="178">
        <v>1E-3</v>
      </c>
      <c r="G178" s="178">
        <v>1E-3</v>
      </c>
    </row>
    <row r="179" spans="1:7" x14ac:dyDescent="0.25">
      <c r="A179" s="22" t="s">
        <v>56</v>
      </c>
      <c r="B179" s="22" t="s">
        <v>10</v>
      </c>
      <c r="C179" s="22" t="s">
        <v>28</v>
      </c>
      <c r="D179" s="178">
        <v>1E-3</v>
      </c>
      <c r="E179" s="178">
        <v>1E-3</v>
      </c>
      <c r="F179" s="178">
        <v>1E-3</v>
      </c>
      <c r="G179" s="178">
        <v>1E-3</v>
      </c>
    </row>
    <row r="180" spans="1:7" x14ac:dyDescent="0.25">
      <c r="A180" s="22" t="s">
        <v>56</v>
      </c>
      <c r="B180" s="22" t="s">
        <v>10</v>
      </c>
      <c r="C180" s="22" t="s">
        <v>29</v>
      </c>
      <c r="D180" s="178">
        <v>1E-3</v>
      </c>
      <c r="E180" s="178">
        <v>1E-3</v>
      </c>
      <c r="F180" s="178">
        <v>1E-3</v>
      </c>
      <c r="G180" s="178">
        <v>1E-3</v>
      </c>
    </row>
    <row r="181" spans="1:7" x14ac:dyDescent="0.25">
      <c r="A181" s="22" t="s">
        <v>56</v>
      </c>
      <c r="B181" s="22" t="s">
        <v>10</v>
      </c>
      <c r="C181" s="22" t="s">
        <v>30</v>
      </c>
      <c r="D181" s="178">
        <v>1E-3</v>
      </c>
      <c r="E181" s="178">
        <v>1E-3</v>
      </c>
      <c r="F181" s="178">
        <v>1E-3</v>
      </c>
      <c r="G181" s="178">
        <v>1E-3</v>
      </c>
    </row>
    <row r="182" spans="1:7" x14ac:dyDescent="0.25">
      <c r="A182" s="22" t="s">
        <v>10</v>
      </c>
      <c r="B182" s="22" t="s">
        <v>49</v>
      </c>
      <c r="C182" s="22" t="s">
        <v>19</v>
      </c>
      <c r="D182" s="178">
        <v>1E-3</v>
      </c>
      <c r="E182" s="178">
        <v>1E-3</v>
      </c>
      <c r="F182" s="178">
        <v>1E-3</v>
      </c>
      <c r="G182" s="178">
        <v>1E-3</v>
      </c>
    </row>
    <row r="183" spans="1:7" x14ac:dyDescent="0.25">
      <c r="A183" s="22" t="s">
        <v>10</v>
      </c>
      <c r="B183" s="22" t="s">
        <v>49</v>
      </c>
      <c r="C183" s="22" t="s">
        <v>20</v>
      </c>
      <c r="D183" s="178">
        <v>1E-3</v>
      </c>
      <c r="E183" s="178">
        <v>1E-3</v>
      </c>
      <c r="F183" s="178">
        <v>1E-3</v>
      </c>
      <c r="G183" s="178">
        <v>1E-3</v>
      </c>
    </row>
    <row r="184" spans="1:7" x14ac:dyDescent="0.25">
      <c r="A184" s="22" t="s">
        <v>10</v>
      </c>
      <c r="B184" s="22" t="s">
        <v>49</v>
      </c>
      <c r="C184" s="22" t="s">
        <v>21</v>
      </c>
      <c r="D184" s="178">
        <v>1E-3</v>
      </c>
      <c r="E184" s="178">
        <v>1E-3</v>
      </c>
      <c r="F184" s="178">
        <v>1E-3</v>
      </c>
      <c r="G184" s="178">
        <v>1E-3</v>
      </c>
    </row>
    <row r="185" spans="1:7" x14ac:dyDescent="0.25">
      <c r="A185" s="22" t="s">
        <v>10</v>
      </c>
      <c r="B185" s="22" t="s">
        <v>49</v>
      </c>
      <c r="C185" s="22" t="s">
        <v>22</v>
      </c>
      <c r="D185" s="177">
        <v>3.1321877206330118E-2</v>
      </c>
      <c r="E185" s="177">
        <v>0.98617494815698514</v>
      </c>
      <c r="F185" s="183">
        <v>57.256137520932398</v>
      </c>
      <c r="G185" s="183">
        <v>10.4812405064883</v>
      </c>
    </row>
    <row r="186" spans="1:7" x14ac:dyDescent="0.25">
      <c r="A186" s="22" t="s">
        <v>10</v>
      </c>
      <c r="B186" s="22" t="s">
        <v>49</v>
      </c>
      <c r="C186" s="22" t="s">
        <v>23</v>
      </c>
      <c r="D186" s="177">
        <v>3.1321877206330118E-2</v>
      </c>
      <c r="E186" s="177">
        <v>0.98617494815698514</v>
      </c>
      <c r="F186" s="183">
        <v>57.256137520932398</v>
      </c>
      <c r="G186" s="183">
        <v>10.4812405064883</v>
      </c>
    </row>
    <row r="187" spans="1:7" x14ac:dyDescent="0.25">
      <c r="A187" s="22" t="s">
        <v>10</v>
      </c>
      <c r="B187" s="22" t="s">
        <v>49</v>
      </c>
      <c r="C187" s="22" t="s">
        <v>24</v>
      </c>
      <c r="D187" s="177">
        <v>3.1321877206330118E-2</v>
      </c>
      <c r="E187" s="177">
        <v>0.98617494815698514</v>
      </c>
      <c r="F187" s="183">
        <v>57.256137520932398</v>
      </c>
      <c r="G187" s="183">
        <v>10.4812405064883</v>
      </c>
    </row>
    <row r="188" spans="1:7" x14ac:dyDescent="0.25">
      <c r="A188" s="22" t="s">
        <v>10</v>
      </c>
      <c r="B188" s="22" t="s">
        <v>49</v>
      </c>
      <c r="C188" s="22" t="s">
        <v>25</v>
      </c>
      <c r="D188" s="177">
        <v>3.1321877206330118E-2</v>
      </c>
      <c r="E188" s="177">
        <v>0.98617494815698514</v>
      </c>
      <c r="F188" s="183">
        <v>57.256137520932398</v>
      </c>
      <c r="G188" s="183">
        <v>10.4812405064883</v>
      </c>
    </row>
    <row r="189" spans="1:7" x14ac:dyDescent="0.25">
      <c r="A189" s="22" t="s">
        <v>10</v>
      </c>
      <c r="B189" s="22" t="s">
        <v>49</v>
      </c>
      <c r="C189" s="22" t="s">
        <v>26</v>
      </c>
      <c r="D189" s="177">
        <v>3.1321877206330118E-2</v>
      </c>
      <c r="E189" s="177">
        <v>0.98617494815698514</v>
      </c>
      <c r="F189" s="183">
        <v>57.256137520932398</v>
      </c>
      <c r="G189" s="183">
        <v>10.4812405064883</v>
      </c>
    </row>
    <row r="190" spans="1:7" x14ac:dyDescent="0.25">
      <c r="A190" s="22" t="s">
        <v>10</v>
      </c>
      <c r="B190" s="22" t="s">
        <v>49</v>
      </c>
      <c r="C190" s="22" t="s">
        <v>27</v>
      </c>
      <c r="D190" s="178">
        <v>1E-3</v>
      </c>
      <c r="E190" s="178">
        <v>1E-3</v>
      </c>
      <c r="F190" s="178">
        <v>1E-3</v>
      </c>
      <c r="G190" s="178">
        <v>1E-3</v>
      </c>
    </row>
    <row r="191" spans="1:7" x14ac:dyDescent="0.25">
      <c r="A191" s="22" t="s">
        <v>10</v>
      </c>
      <c r="B191" s="22" t="s">
        <v>49</v>
      </c>
      <c r="C191" s="22" t="s">
        <v>28</v>
      </c>
      <c r="D191" s="178">
        <v>1E-3</v>
      </c>
      <c r="E191" s="178">
        <v>1E-3</v>
      </c>
      <c r="F191" s="178">
        <v>1E-3</v>
      </c>
      <c r="G191" s="178">
        <v>1E-3</v>
      </c>
    </row>
    <row r="192" spans="1:7" x14ac:dyDescent="0.25">
      <c r="A192" s="22" t="s">
        <v>10</v>
      </c>
      <c r="B192" s="22" t="s">
        <v>49</v>
      </c>
      <c r="C192" s="22" t="s">
        <v>29</v>
      </c>
      <c r="D192" s="178">
        <v>1E-3</v>
      </c>
      <c r="E192" s="178">
        <v>1E-3</v>
      </c>
      <c r="F192" s="178">
        <v>1E-3</v>
      </c>
      <c r="G192" s="178">
        <v>1E-3</v>
      </c>
    </row>
    <row r="193" spans="1:7" x14ac:dyDescent="0.25">
      <c r="A193" s="22" t="s">
        <v>10</v>
      </c>
      <c r="B193" s="22" t="s">
        <v>49</v>
      </c>
      <c r="C193" s="22" t="s">
        <v>30</v>
      </c>
      <c r="D193" s="178">
        <v>1E-3</v>
      </c>
      <c r="E193" s="178">
        <v>1E-3</v>
      </c>
      <c r="F193" s="178">
        <v>1E-3</v>
      </c>
      <c r="G193" s="178">
        <v>1E-3</v>
      </c>
    </row>
    <row r="194" spans="1:7" x14ac:dyDescent="0.25">
      <c r="A194" s="22" t="s">
        <v>49</v>
      </c>
      <c r="B194" s="22" t="s">
        <v>34</v>
      </c>
      <c r="C194" s="22" t="s">
        <v>19</v>
      </c>
      <c r="D194" s="178">
        <v>1E-3</v>
      </c>
      <c r="E194" s="178">
        <v>1E-3</v>
      </c>
      <c r="F194" s="178">
        <v>1E-3</v>
      </c>
      <c r="G194" s="178">
        <v>1E-3</v>
      </c>
    </row>
    <row r="195" spans="1:7" x14ac:dyDescent="0.25">
      <c r="A195" s="22" t="s">
        <v>49</v>
      </c>
      <c r="B195" s="22" t="s">
        <v>34</v>
      </c>
      <c r="C195" s="22" t="s">
        <v>20</v>
      </c>
      <c r="D195" s="178">
        <v>1E-3</v>
      </c>
      <c r="E195" s="178">
        <v>1E-3</v>
      </c>
      <c r="F195" s="178">
        <v>1E-3</v>
      </c>
      <c r="G195" s="178">
        <v>1E-3</v>
      </c>
    </row>
    <row r="196" spans="1:7" x14ac:dyDescent="0.25">
      <c r="A196" s="22" t="s">
        <v>49</v>
      </c>
      <c r="B196" s="22" t="s">
        <v>34</v>
      </c>
      <c r="C196" s="22" t="s">
        <v>21</v>
      </c>
      <c r="D196" s="178">
        <v>1E-3</v>
      </c>
      <c r="E196" s="178">
        <v>1E-3</v>
      </c>
      <c r="F196" s="178">
        <v>1E-3</v>
      </c>
      <c r="G196" s="178">
        <v>1E-3</v>
      </c>
    </row>
    <row r="197" spans="1:7" x14ac:dyDescent="0.25">
      <c r="A197" s="22" t="s">
        <v>49</v>
      </c>
      <c r="B197" s="22" t="s">
        <v>34</v>
      </c>
      <c r="C197" s="22" t="s">
        <v>22</v>
      </c>
      <c r="D197" s="177">
        <v>3.1321877206330118E-2</v>
      </c>
      <c r="E197" s="177">
        <v>0.98617494815698514</v>
      </c>
      <c r="F197" s="183">
        <v>57.256137520932398</v>
      </c>
      <c r="G197" s="183">
        <v>10.4812405064883</v>
      </c>
    </row>
    <row r="198" spans="1:7" x14ac:dyDescent="0.25">
      <c r="A198" s="22" t="s">
        <v>49</v>
      </c>
      <c r="B198" s="22" t="s">
        <v>34</v>
      </c>
      <c r="C198" s="22" t="s">
        <v>23</v>
      </c>
      <c r="D198" s="177">
        <v>3.1321877206330118E-2</v>
      </c>
      <c r="E198" s="177">
        <v>0.98617494815698514</v>
      </c>
      <c r="F198" s="183">
        <v>57.256137520932398</v>
      </c>
      <c r="G198" s="183">
        <v>10.4812405064883</v>
      </c>
    </row>
    <row r="199" spans="1:7" x14ac:dyDescent="0.25">
      <c r="A199" s="22" t="s">
        <v>49</v>
      </c>
      <c r="B199" s="22" t="s">
        <v>34</v>
      </c>
      <c r="C199" s="22" t="s">
        <v>24</v>
      </c>
      <c r="D199" s="177">
        <v>3.1321877206330118E-2</v>
      </c>
      <c r="E199" s="177">
        <v>0.98617494815698514</v>
      </c>
      <c r="F199" s="183">
        <v>57.256137520932398</v>
      </c>
      <c r="G199" s="183">
        <v>10.4812405064883</v>
      </c>
    </row>
    <row r="200" spans="1:7" x14ac:dyDescent="0.25">
      <c r="A200" s="22" t="s">
        <v>49</v>
      </c>
      <c r="B200" s="22" t="s">
        <v>34</v>
      </c>
      <c r="C200" s="22" t="s">
        <v>25</v>
      </c>
      <c r="D200" s="177">
        <v>3.1321877206330118E-2</v>
      </c>
      <c r="E200" s="177">
        <v>0.98617494815698514</v>
      </c>
      <c r="F200" s="183">
        <v>57.256137520932398</v>
      </c>
      <c r="G200" s="183">
        <v>10.4812405064883</v>
      </c>
    </row>
    <row r="201" spans="1:7" x14ac:dyDescent="0.25">
      <c r="A201" s="22" t="s">
        <v>49</v>
      </c>
      <c r="B201" s="22" t="s">
        <v>34</v>
      </c>
      <c r="C201" s="22" t="s">
        <v>26</v>
      </c>
      <c r="D201" s="177">
        <v>3.1321877206330118E-2</v>
      </c>
      <c r="E201" s="177">
        <v>0.98617494815698514</v>
      </c>
      <c r="F201" s="183">
        <v>57.256137520932398</v>
      </c>
      <c r="G201" s="183">
        <v>10.4812405064883</v>
      </c>
    </row>
    <row r="202" spans="1:7" x14ac:dyDescent="0.25">
      <c r="A202" s="22" t="s">
        <v>49</v>
      </c>
      <c r="B202" s="22" t="s">
        <v>34</v>
      </c>
      <c r="C202" s="22" t="s">
        <v>27</v>
      </c>
      <c r="D202" s="178">
        <v>1E-3</v>
      </c>
      <c r="E202" s="178">
        <v>1E-3</v>
      </c>
      <c r="F202" s="178">
        <v>1E-3</v>
      </c>
      <c r="G202" s="178">
        <v>1E-3</v>
      </c>
    </row>
    <row r="203" spans="1:7" x14ac:dyDescent="0.25">
      <c r="A203" s="22" t="s">
        <v>49</v>
      </c>
      <c r="B203" s="22" t="s">
        <v>34</v>
      </c>
      <c r="C203" s="22" t="s">
        <v>28</v>
      </c>
      <c r="D203" s="178">
        <v>1E-3</v>
      </c>
      <c r="E203" s="178">
        <v>1E-3</v>
      </c>
      <c r="F203" s="178">
        <v>1E-3</v>
      </c>
      <c r="G203" s="178">
        <v>1E-3</v>
      </c>
    </row>
    <row r="204" spans="1:7" x14ac:dyDescent="0.25">
      <c r="A204" s="22" t="s">
        <v>49</v>
      </c>
      <c r="B204" s="22" t="s">
        <v>34</v>
      </c>
      <c r="C204" s="22" t="s">
        <v>29</v>
      </c>
      <c r="D204" s="178">
        <v>1E-3</v>
      </c>
      <c r="E204" s="178">
        <v>1E-3</v>
      </c>
      <c r="F204" s="178">
        <v>1E-3</v>
      </c>
      <c r="G204" s="178">
        <v>1E-3</v>
      </c>
    </row>
    <row r="205" spans="1:7" x14ac:dyDescent="0.25">
      <c r="A205" s="22" t="s">
        <v>49</v>
      </c>
      <c r="B205" s="22" t="s">
        <v>34</v>
      </c>
      <c r="C205" s="22" t="s">
        <v>30</v>
      </c>
      <c r="D205" s="178">
        <v>1E-3</v>
      </c>
      <c r="E205" s="178">
        <v>1E-3</v>
      </c>
      <c r="F205" s="178">
        <v>1E-3</v>
      </c>
      <c r="G205" s="178">
        <v>1E-3</v>
      </c>
    </row>
    <row r="206" spans="1:7" x14ac:dyDescent="0.25">
      <c r="A206" s="22" t="s">
        <v>36</v>
      </c>
      <c r="B206" s="22" t="s">
        <v>39</v>
      </c>
      <c r="C206" s="22" t="s">
        <v>19</v>
      </c>
      <c r="D206" s="178">
        <v>1E-3</v>
      </c>
      <c r="E206" s="178">
        <v>1E-3</v>
      </c>
      <c r="F206" s="178">
        <v>1E-3</v>
      </c>
      <c r="G206" s="178">
        <v>1E-3</v>
      </c>
    </row>
    <row r="207" spans="1:7" x14ac:dyDescent="0.25">
      <c r="A207" s="22" t="s">
        <v>36</v>
      </c>
      <c r="B207" s="22" t="s">
        <v>39</v>
      </c>
      <c r="C207" s="22" t="s">
        <v>20</v>
      </c>
      <c r="D207" s="178">
        <v>1E-3</v>
      </c>
      <c r="E207" s="178">
        <v>1E-3</v>
      </c>
      <c r="F207" s="178">
        <v>1E-3</v>
      </c>
      <c r="G207" s="178">
        <v>1E-3</v>
      </c>
    </row>
    <row r="208" spans="1:7" x14ac:dyDescent="0.25">
      <c r="A208" s="22" t="s">
        <v>36</v>
      </c>
      <c r="B208" s="22" t="s">
        <v>39</v>
      </c>
      <c r="C208" s="22" t="s">
        <v>21</v>
      </c>
      <c r="D208" s="178">
        <v>1E-3</v>
      </c>
      <c r="E208" s="178">
        <v>1E-3</v>
      </c>
      <c r="F208" s="178">
        <v>1E-3</v>
      </c>
      <c r="G208" s="178">
        <v>1E-3</v>
      </c>
    </row>
    <row r="209" spans="1:7" x14ac:dyDescent="0.25">
      <c r="A209" s="22" t="s">
        <v>36</v>
      </c>
      <c r="B209" s="22" t="s">
        <v>39</v>
      </c>
      <c r="C209" s="22" t="s">
        <v>22</v>
      </c>
      <c r="D209" s="177">
        <v>1.5489535435811871E-3</v>
      </c>
      <c r="E209" s="177">
        <v>0.98829507379808912</v>
      </c>
      <c r="F209" s="183">
        <v>136.69424164244899</v>
      </c>
      <c r="G209" s="183">
        <v>15.165177267457601</v>
      </c>
    </row>
    <row r="210" spans="1:7" x14ac:dyDescent="0.25">
      <c r="A210" s="22" t="s">
        <v>36</v>
      </c>
      <c r="B210" s="22" t="s">
        <v>39</v>
      </c>
      <c r="C210" s="22" t="s">
        <v>23</v>
      </c>
      <c r="D210" s="177">
        <v>1.5489535435811871E-3</v>
      </c>
      <c r="E210" s="177">
        <v>0.98829507379808912</v>
      </c>
      <c r="F210" s="183">
        <v>136.69424164244899</v>
      </c>
      <c r="G210" s="183">
        <v>15.165177267457601</v>
      </c>
    </row>
    <row r="211" spans="1:7" x14ac:dyDescent="0.25">
      <c r="A211" s="22" t="s">
        <v>36</v>
      </c>
      <c r="B211" s="22" t="s">
        <v>39</v>
      </c>
      <c r="C211" s="22" t="s">
        <v>24</v>
      </c>
      <c r="D211" s="177">
        <v>1.5489535435811871E-3</v>
      </c>
      <c r="E211" s="177">
        <v>0.98829507379808912</v>
      </c>
      <c r="F211" s="183">
        <v>136.69424164244899</v>
      </c>
      <c r="G211" s="183">
        <v>15.165177267457601</v>
      </c>
    </row>
    <row r="212" spans="1:7" x14ac:dyDescent="0.25">
      <c r="A212" s="22" t="s">
        <v>36</v>
      </c>
      <c r="B212" s="22" t="s">
        <v>39</v>
      </c>
      <c r="C212" s="22" t="s">
        <v>25</v>
      </c>
      <c r="D212" s="177">
        <v>1.5489535435811871E-3</v>
      </c>
      <c r="E212" s="177">
        <v>0.98829507379808912</v>
      </c>
      <c r="F212" s="183">
        <v>136.69424164244899</v>
      </c>
      <c r="G212" s="183">
        <v>15.165177267457601</v>
      </c>
    </row>
    <row r="213" spans="1:7" x14ac:dyDescent="0.25">
      <c r="A213" s="22" t="s">
        <v>36</v>
      </c>
      <c r="B213" s="22" t="s">
        <v>39</v>
      </c>
      <c r="C213" s="22" t="s">
        <v>26</v>
      </c>
      <c r="D213" s="177">
        <v>1.5489535435811871E-3</v>
      </c>
      <c r="E213" s="177">
        <v>0.98829507379808912</v>
      </c>
      <c r="F213" s="183">
        <v>136.69424164244899</v>
      </c>
      <c r="G213" s="183">
        <v>15.165177267457601</v>
      </c>
    </row>
    <row r="214" spans="1:7" x14ac:dyDescent="0.25">
      <c r="A214" s="22" t="s">
        <v>36</v>
      </c>
      <c r="B214" s="22" t="s">
        <v>39</v>
      </c>
      <c r="C214" s="22" t="s">
        <v>27</v>
      </c>
      <c r="D214" s="178">
        <v>1E-3</v>
      </c>
      <c r="E214" s="178">
        <v>1E-3</v>
      </c>
      <c r="F214" s="178">
        <v>1E-3</v>
      </c>
      <c r="G214" s="178">
        <v>1E-3</v>
      </c>
    </row>
    <row r="215" spans="1:7" x14ac:dyDescent="0.25">
      <c r="A215" s="22" t="s">
        <v>36</v>
      </c>
      <c r="B215" s="22" t="s">
        <v>39</v>
      </c>
      <c r="C215" s="22" t="s">
        <v>28</v>
      </c>
      <c r="D215" s="178">
        <v>1E-3</v>
      </c>
      <c r="E215" s="178">
        <v>1E-3</v>
      </c>
      <c r="F215" s="178">
        <v>1E-3</v>
      </c>
      <c r="G215" s="178">
        <v>1E-3</v>
      </c>
    </row>
    <row r="216" spans="1:7" x14ac:dyDescent="0.25">
      <c r="A216" s="22" t="s">
        <v>36</v>
      </c>
      <c r="B216" s="22" t="s">
        <v>39</v>
      </c>
      <c r="C216" s="22" t="s">
        <v>29</v>
      </c>
      <c r="D216" s="178">
        <v>1E-3</v>
      </c>
      <c r="E216" s="178">
        <v>1E-3</v>
      </c>
      <c r="F216" s="178">
        <v>1E-3</v>
      </c>
      <c r="G216" s="178">
        <v>1E-3</v>
      </c>
    </row>
    <row r="217" spans="1:7" x14ac:dyDescent="0.25">
      <c r="A217" s="22" t="s">
        <v>36</v>
      </c>
      <c r="B217" s="22" t="s">
        <v>39</v>
      </c>
      <c r="C217" s="22" t="s">
        <v>30</v>
      </c>
      <c r="D217" s="178">
        <v>1E-3</v>
      </c>
      <c r="E217" s="178">
        <v>1E-3</v>
      </c>
      <c r="F217" s="178">
        <v>1E-3</v>
      </c>
      <c r="G217" s="178">
        <v>1E-3</v>
      </c>
    </row>
    <row r="218" spans="1:7" x14ac:dyDescent="0.25">
      <c r="A218" s="22" t="s">
        <v>46</v>
      </c>
      <c r="B218" s="22" t="s">
        <v>48</v>
      </c>
      <c r="C218" s="22" t="s">
        <v>19</v>
      </c>
      <c r="D218" s="178">
        <v>1E-3</v>
      </c>
      <c r="E218" s="178">
        <v>1E-3</v>
      </c>
      <c r="F218" s="178">
        <v>1E-3</v>
      </c>
      <c r="G218" s="178">
        <v>1E-3</v>
      </c>
    </row>
    <row r="219" spans="1:7" x14ac:dyDescent="0.25">
      <c r="A219" s="22" t="s">
        <v>46</v>
      </c>
      <c r="B219" s="22" t="s">
        <v>48</v>
      </c>
      <c r="C219" s="22" t="s">
        <v>20</v>
      </c>
      <c r="D219" s="178">
        <v>1E-3</v>
      </c>
      <c r="E219" s="178">
        <v>1E-3</v>
      </c>
      <c r="F219" s="178">
        <v>1E-3</v>
      </c>
      <c r="G219" s="178">
        <v>1E-3</v>
      </c>
    </row>
    <row r="220" spans="1:7" x14ac:dyDescent="0.25">
      <c r="A220" s="22" t="s">
        <v>46</v>
      </c>
      <c r="B220" s="22" t="s">
        <v>48</v>
      </c>
      <c r="C220" s="22" t="s">
        <v>21</v>
      </c>
      <c r="D220" s="178">
        <v>1E-3</v>
      </c>
      <c r="E220" s="178">
        <v>1E-3</v>
      </c>
      <c r="F220" s="178">
        <v>1E-3</v>
      </c>
      <c r="G220" s="178">
        <v>1E-3</v>
      </c>
    </row>
    <row r="221" spans="1:7" x14ac:dyDescent="0.25">
      <c r="A221" s="22" t="s">
        <v>46</v>
      </c>
      <c r="B221" s="22" t="s">
        <v>48</v>
      </c>
      <c r="C221" s="22" t="s">
        <v>22</v>
      </c>
      <c r="D221" s="177">
        <v>6.1709502554992385E-2</v>
      </c>
      <c r="E221" s="177">
        <v>1.0143866116025324</v>
      </c>
      <c r="F221" s="183">
        <v>488.09973194660898</v>
      </c>
      <c r="G221" s="183">
        <v>48.305650817378101</v>
      </c>
    </row>
    <row r="222" spans="1:7" x14ac:dyDescent="0.25">
      <c r="A222" s="22" t="s">
        <v>46</v>
      </c>
      <c r="B222" s="22" t="s">
        <v>48</v>
      </c>
      <c r="C222" s="22" t="s">
        <v>23</v>
      </c>
      <c r="D222" s="177">
        <v>6.1709502554992385E-2</v>
      </c>
      <c r="E222" s="177">
        <v>1.0143866116025324</v>
      </c>
      <c r="F222" s="183">
        <v>488.09973194660898</v>
      </c>
      <c r="G222" s="183">
        <v>48.305650817378101</v>
      </c>
    </row>
    <row r="223" spans="1:7" x14ac:dyDescent="0.25">
      <c r="A223" s="22" t="s">
        <v>46</v>
      </c>
      <c r="B223" s="22" t="s">
        <v>48</v>
      </c>
      <c r="C223" s="22" t="s">
        <v>24</v>
      </c>
      <c r="D223" s="177">
        <v>6.1709502554992385E-2</v>
      </c>
      <c r="E223" s="177">
        <v>1.0143866116025324</v>
      </c>
      <c r="F223" s="183">
        <v>488.09973194660898</v>
      </c>
      <c r="G223" s="183">
        <v>48.305650817378101</v>
      </c>
    </row>
    <row r="224" spans="1:7" x14ac:dyDescent="0.25">
      <c r="A224" s="22" t="s">
        <v>46</v>
      </c>
      <c r="B224" s="22" t="s">
        <v>48</v>
      </c>
      <c r="C224" s="22" t="s">
        <v>25</v>
      </c>
      <c r="D224" s="177">
        <v>6.1709502554992385E-2</v>
      </c>
      <c r="E224" s="177">
        <v>1.0143866116025324</v>
      </c>
      <c r="F224" s="183">
        <v>488.09973194660898</v>
      </c>
      <c r="G224" s="183">
        <v>48.305650817378101</v>
      </c>
    </row>
    <row r="225" spans="1:14" x14ac:dyDescent="0.25">
      <c r="A225" s="22" t="s">
        <v>46</v>
      </c>
      <c r="B225" s="22" t="s">
        <v>48</v>
      </c>
      <c r="C225" s="22" t="s">
        <v>26</v>
      </c>
      <c r="D225" s="177">
        <v>6.1709502554992385E-2</v>
      </c>
      <c r="E225" s="177">
        <v>1.0143866116025324</v>
      </c>
      <c r="F225" s="183">
        <v>488.09973194660898</v>
      </c>
      <c r="G225" s="183">
        <v>48.305650817378101</v>
      </c>
    </row>
    <row r="226" spans="1:14" x14ac:dyDescent="0.25">
      <c r="A226" s="22" t="s">
        <v>46</v>
      </c>
      <c r="B226" s="22" t="s">
        <v>48</v>
      </c>
      <c r="C226" s="22" t="s">
        <v>27</v>
      </c>
      <c r="D226" s="178">
        <v>1E-3</v>
      </c>
      <c r="E226" s="178">
        <v>1E-3</v>
      </c>
      <c r="F226" s="178">
        <v>1E-3</v>
      </c>
      <c r="G226" s="178">
        <v>1E-3</v>
      </c>
    </row>
    <row r="227" spans="1:14" x14ac:dyDescent="0.25">
      <c r="A227" s="22" t="s">
        <v>46</v>
      </c>
      <c r="B227" s="22" t="s">
        <v>48</v>
      </c>
      <c r="C227" s="22" t="s">
        <v>28</v>
      </c>
      <c r="D227" s="178">
        <v>1E-3</v>
      </c>
      <c r="E227" s="178">
        <v>1E-3</v>
      </c>
      <c r="F227" s="178">
        <v>1E-3</v>
      </c>
      <c r="G227" s="178">
        <v>1E-3</v>
      </c>
    </row>
    <row r="228" spans="1:14" x14ac:dyDescent="0.25">
      <c r="A228" s="22" t="s">
        <v>46</v>
      </c>
      <c r="B228" s="22" t="s">
        <v>48</v>
      </c>
      <c r="C228" s="22" t="s">
        <v>29</v>
      </c>
      <c r="D228" s="178">
        <v>1E-3</v>
      </c>
      <c r="E228" s="178">
        <v>1E-3</v>
      </c>
      <c r="F228" s="178">
        <v>1E-3</v>
      </c>
      <c r="G228" s="178">
        <v>1E-3</v>
      </c>
    </row>
    <row r="229" spans="1:14" x14ac:dyDescent="0.25">
      <c r="A229" s="22" t="s">
        <v>46</v>
      </c>
      <c r="B229" s="22" t="s">
        <v>48</v>
      </c>
      <c r="C229" s="22" t="s">
        <v>30</v>
      </c>
      <c r="D229" s="178">
        <v>1E-3</v>
      </c>
      <c r="E229" s="178">
        <v>1E-3</v>
      </c>
      <c r="F229" s="178">
        <v>1E-3</v>
      </c>
      <c r="G229" s="178">
        <v>1E-3</v>
      </c>
    </row>
    <row r="230" spans="1:14" x14ac:dyDescent="0.25">
      <c r="A230" s="183" t="s">
        <v>455</v>
      </c>
      <c r="B230" s="183" t="s">
        <v>56</v>
      </c>
      <c r="C230" s="183" t="s">
        <v>19</v>
      </c>
      <c r="D230" s="178">
        <v>1E-3</v>
      </c>
      <c r="E230" s="178">
        <v>1E-3</v>
      </c>
      <c r="F230" s="178">
        <v>1E-3</v>
      </c>
      <c r="G230" s="178">
        <v>1E-3</v>
      </c>
    </row>
    <row r="231" spans="1:14" x14ac:dyDescent="0.25">
      <c r="A231" s="183" t="s">
        <v>455</v>
      </c>
      <c r="B231" s="183" t="s">
        <v>56</v>
      </c>
      <c r="C231" s="183" t="s">
        <v>20</v>
      </c>
      <c r="D231" s="178">
        <v>1E-3</v>
      </c>
      <c r="E231" s="178">
        <v>1E-3</v>
      </c>
      <c r="F231" s="178">
        <v>1E-3</v>
      </c>
      <c r="G231" s="178">
        <v>1E-3</v>
      </c>
    </row>
    <row r="232" spans="1:14" x14ac:dyDescent="0.25">
      <c r="A232" s="183" t="s">
        <v>455</v>
      </c>
      <c r="B232" s="183" t="s">
        <v>56</v>
      </c>
      <c r="C232" s="183" t="s">
        <v>21</v>
      </c>
      <c r="D232" s="178">
        <v>1E-3</v>
      </c>
      <c r="E232" s="178">
        <v>1E-3</v>
      </c>
      <c r="F232" s="178">
        <v>1E-3</v>
      </c>
      <c r="G232" s="178">
        <v>1E-3</v>
      </c>
    </row>
    <row r="233" spans="1:14" x14ac:dyDescent="0.25">
      <c r="A233" s="183" t="s">
        <v>455</v>
      </c>
      <c r="B233" s="183" t="s">
        <v>56</v>
      </c>
      <c r="C233" s="183" t="s">
        <v>22</v>
      </c>
      <c r="D233" s="177">
        <v>3.1321877206330118E-2</v>
      </c>
      <c r="E233" s="177">
        <v>0.98617494815698514</v>
      </c>
      <c r="F233" s="183">
        <v>57.256137520932398</v>
      </c>
      <c r="G233" s="183">
        <v>10.4812405064883</v>
      </c>
    </row>
    <row r="234" spans="1:14" x14ac:dyDescent="0.25">
      <c r="A234" s="183" t="s">
        <v>455</v>
      </c>
      <c r="B234" s="183" t="s">
        <v>56</v>
      </c>
      <c r="C234" s="183" t="s">
        <v>23</v>
      </c>
      <c r="D234" s="177">
        <v>3.1321877206330118E-2</v>
      </c>
      <c r="E234" s="177">
        <v>0.98617494815698514</v>
      </c>
      <c r="F234" s="183">
        <v>57.256137520932398</v>
      </c>
      <c r="G234" s="183">
        <v>10.4812405064883</v>
      </c>
      <c r="M234" s="183"/>
      <c r="N234" s="183"/>
    </row>
    <row r="235" spans="1:14" x14ac:dyDescent="0.25">
      <c r="A235" s="183" t="s">
        <v>455</v>
      </c>
      <c r="B235" s="183" t="s">
        <v>56</v>
      </c>
      <c r="C235" s="183" t="s">
        <v>24</v>
      </c>
      <c r="D235" s="177">
        <v>3.1321877206330118E-2</v>
      </c>
      <c r="E235" s="177">
        <v>0.98617494815698514</v>
      </c>
      <c r="F235" s="183">
        <v>57.256137520932398</v>
      </c>
      <c r="G235" s="183">
        <v>10.4812405064883</v>
      </c>
      <c r="M235" s="183"/>
      <c r="N235" s="183"/>
    </row>
    <row r="236" spans="1:14" x14ac:dyDescent="0.25">
      <c r="A236" s="183" t="s">
        <v>455</v>
      </c>
      <c r="B236" s="183" t="s">
        <v>56</v>
      </c>
      <c r="C236" s="183" t="s">
        <v>25</v>
      </c>
      <c r="D236" s="177">
        <v>3.1321877206330118E-2</v>
      </c>
      <c r="E236" s="177">
        <v>0.98617494815698514</v>
      </c>
      <c r="F236" s="183">
        <v>57.256137520932398</v>
      </c>
      <c r="G236" s="183">
        <v>10.4812405064883</v>
      </c>
      <c r="M236" s="183"/>
      <c r="N236" s="183"/>
    </row>
    <row r="237" spans="1:14" x14ac:dyDescent="0.25">
      <c r="A237" s="183" t="s">
        <v>455</v>
      </c>
      <c r="B237" s="183" t="s">
        <v>56</v>
      </c>
      <c r="C237" s="183" t="s">
        <v>26</v>
      </c>
      <c r="D237" s="177">
        <v>3.1321877206330118E-2</v>
      </c>
      <c r="E237" s="177">
        <v>0.98617494815698514</v>
      </c>
      <c r="F237" s="183">
        <v>57.256137520932398</v>
      </c>
      <c r="G237" s="183">
        <v>10.4812405064883</v>
      </c>
    </row>
    <row r="238" spans="1:14" x14ac:dyDescent="0.25">
      <c r="A238" s="183" t="s">
        <v>455</v>
      </c>
      <c r="B238" s="183" t="s">
        <v>56</v>
      </c>
      <c r="C238" s="183" t="s">
        <v>27</v>
      </c>
      <c r="D238" s="178">
        <v>1E-3</v>
      </c>
      <c r="E238" s="178">
        <v>1E-3</v>
      </c>
      <c r="F238" s="178">
        <v>1E-3</v>
      </c>
      <c r="G238" s="178">
        <v>1E-3</v>
      </c>
      <c r="M238" s="183"/>
      <c r="N238" s="183"/>
    </row>
    <row r="239" spans="1:14" x14ac:dyDescent="0.25">
      <c r="A239" s="183" t="s">
        <v>455</v>
      </c>
      <c r="B239" s="183" t="s">
        <v>56</v>
      </c>
      <c r="C239" s="183" t="s">
        <v>28</v>
      </c>
      <c r="D239" s="178">
        <v>1E-3</v>
      </c>
      <c r="E239" s="178">
        <v>1E-3</v>
      </c>
      <c r="F239" s="178">
        <v>1E-3</v>
      </c>
      <c r="G239" s="178">
        <v>1E-3</v>
      </c>
    </row>
    <row r="240" spans="1:14" x14ac:dyDescent="0.25">
      <c r="A240" s="183" t="s">
        <v>455</v>
      </c>
      <c r="B240" s="183" t="s">
        <v>56</v>
      </c>
      <c r="C240" s="183" t="s">
        <v>29</v>
      </c>
      <c r="D240" s="178">
        <v>1E-3</v>
      </c>
      <c r="E240" s="178">
        <v>1E-3</v>
      </c>
      <c r="F240" s="178">
        <v>1E-3</v>
      </c>
      <c r="G240" s="178">
        <v>1E-3</v>
      </c>
      <c r="M240" s="183"/>
      <c r="N240" s="183"/>
    </row>
    <row r="241" spans="1:7" x14ac:dyDescent="0.25">
      <c r="A241" s="183" t="s">
        <v>455</v>
      </c>
      <c r="B241" s="183" t="s">
        <v>56</v>
      </c>
      <c r="C241" s="183" t="s">
        <v>30</v>
      </c>
      <c r="D241" s="178">
        <v>1E-3</v>
      </c>
      <c r="E241" s="178">
        <v>1E-3</v>
      </c>
      <c r="F241" s="178">
        <v>1E-3</v>
      </c>
      <c r="G241" s="178">
        <v>1E-3</v>
      </c>
    </row>
    <row r="242" spans="1:7" x14ac:dyDescent="0.25">
      <c r="A242" s="183" t="s">
        <v>58</v>
      </c>
      <c r="B242" s="183" t="s">
        <v>57</v>
      </c>
      <c r="C242" s="183" t="s">
        <v>19</v>
      </c>
      <c r="D242" s="178">
        <v>1E-3</v>
      </c>
      <c r="E242" s="178">
        <v>1E-3</v>
      </c>
      <c r="F242" s="178">
        <v>1E-3</v>
      </c>
      <c r="G242" s="178">
        <v>1E-3</v>
      </c>
    </row>
    <row r="243" spans="1:7" x14ac:dyDescent="0.25">
      <c r="A243" s="183" t="s">
        <v>58</v>
      </c>
      <c r="B243" s="183" t="s">
        <v>57</v>
      </c>
      <c r="C243" s="183" t="s">
        <v>20</v>
      </c>
      <c r="D243" s="178">
        <v>1E-3</v>
      </c>
      <c r="E243" s="178">
        <v>1E-3</v>
      </c>
      <c r="F243" s="178">
        <v>1E-3</v>
      </c>
      <c r="G243" s="178">
        <v>1E-3</v>
      </c>
    </row>
    <row r="244" spans="1:7" x14ac:dyDescent="0.25">
      <c r="A244" s="183" t="s">
        <v>58</v>
      </c>
      <c r="B244" s="183" t="s">
        <v>57</v>
      </c>
      <c r="C244" s="183" t="s">
        <v>21</v>
      </c>
      <c r="D244" s="178">
        <v>1E-3</v>
      </c>
      <c r="E244" s="178">
        <v>1E-3</v>
      </c>
      <c r="F244" s="178">
        <v>1E-3</v>
      </c>
      <c r="G244" s="178">
        <v>1E-3</v>
      </c>
    </row>
    <row r="245" spans="1:7" x14ac:dyDescent="0.25">
      <c r="A245" s="183" t="s">
        <v>58</v>
      </c>
      <c r="B245" s="183" t="s">
        <v>57</v>
      </c>
      <c r="C245" s="183" t="s">
        <v>22</v>
      </c>
      <c r="D245" s="177">
        <v>3.1321877206330118E-2</v>
      </c>
      <c r="E245" s="177">
        <v>0.98617494815698514</v>
      </c>
      <c r="F245" s="183">
        <v>57.256137520932398</v>
      </c>
      <c r="G245" s="183">
        <v>10.4812405064883</v>
      </c>
    </row>
    <row r="246" spans="1:7" x14ac:dyDescent="0.25">
      <c r="A246" s="183" t="s">
        <v>58</v>
      </c>
      <c r="B246" s="183" t="s">
        <v>57</v>
      </c>
      <c r="C246" s="183" t="s">
        <v>23</v>
      </c>
      <c r="D246" s="177">
        <v>3.1321877206330118E-2</v>
      </c>
      <c r="E246" s="177">
        <v>0.98617494815698514</v>
      </c>
      <c r="F246" s="183">
        <v>57.256137520932398</v>
      </c>
      <c r="G246" s="183">
        <v>10.4812405064883</v>
      </c>
    </row>
    <row r="247" spans="1:7" x14ac:dyDescent="0.25">
      <c r="A247" s="183" t="s">
        <v>58</v>
      </c>
      <c r="B247" s="183" t="s">
        <v>57</v>
      </c>
      <c r="C247" s="183" t="s">
        <v>24</v>
      </c>
      <c r="D247" s="177">
        <v>3.1321877206330118E-2</v>
      </c>
      <c r="E247" s="177">
        <v>0.98617494815698514</v>
      </c>
      <c r="F247" s="183">
        <v>57.256137520932398</v>
      </c>
      <c r="G247" s="183">
        <v>10.4812405064883</v>
      </c>
    </row>
    <row r="248" spans="1:7" x14ac:dyDescent="0.25">
      <c r="A248" s="183" t="s">
        <v>58</v>
      </c>
      <c r="B248" s="183" t="s">
        <v>57</v>
      </c>
      <c r="C248" s="183" t="s">
        <v>25</v>
      </c>
      <c r="D248" s="177">
        <v>3.1321877206330118E-2</v>
      </c>
      <c r="E248" s="177">
        <v>0.98617494815698514</v>
      </c>
      <c r="F248" s="183">
        <v>57.256137520932398</v>
      </c>
      <c r="G248" s="183">
        <v>10.4812405064883</v>
      </c>
    </row>
    <row r="249" spans="1:7" x14ac:dyDescent="0.25">
      <c r="A249" s="183" t="s">
        <v>58</v>
      </c>
      <c r="B249" s="183" t="s">
        <v>57</v>
      </c>
      <c r="C249" s="183" t="s">
        <v>26</v>
      </c>
      <c r="D249" s="177">
        <v>3.1321877206330118E-2</v>
      </c>
      <c r="E249" s="177">
        <v>0.98617494815698514</v>
      </c>
      <c r="F249" s="183">
        <v>57.256137520932398</v>
      </c>
      <c r="G249" s="183">
        <v>10.4812405064883</v>
      </c>
    </row>
    <row r="250" spans="1:7" x14ac:dyDescent="0.25">
      <c r="A250" s="183" t="s">
        <v>58</v>
      </c>
      <c r="B250" s="183" t="s">
        <v>57</v>
      </c>
      <c r="C250" s="183" t="s">
        <v>27</v>
      </c>
      <c r="D250" s="178">
        <v>1E-3</v>
      </c>
      <c r="E250" s="178">
        <v>1E-3</v>
      </c>
      <c r="F250" s="178">
        <v>1E-3</v>
      </c>
      <c r="G250" s="178">
        <v>1E-3</v>
      </c>
    </row>
    <row r="251" spans="1:7" x14ac:dyDescent="0.25">
      <c r="A251" s="183" t="s">
        <v>58</v>
      </c>
      <c r="B251" s="183" t="s">
        <v>57</v>
      </c>
      <c r="C251" s="183" t="s">
        <v>28</v>
      </c>
      <c r="D251" s="178">
        <v>1E-3</v>
      </c>
      <c r="E251" s="178">
        <v>1E-3</v>
      </c>
      <c r="F251" s="178">
        <v>1E-3</v>
      </c>
      <c r="G251" s="178">
        <v>1E-3</v>
      </c>
    </row>
    <row r="252" spans="1:7" x14ac:dyDescent="0.25">
      <c r="A252" s="183" t="s">
        <v>58</v>
      </c>
      <c r="B252" s="183" t="s">
        <v>57</v>
      </c>
      <c r="C252" s="183" t="s">
        <v>29</v>
      </c>
      <c r="D252" s="178">
        <v>1E-3</v>
      </c>
      <c r="E252" s="178">
        <v>1E-3</v>
      </c>
      <c r="F252" s="178">
        <v>1E-3</v>
      </c>
      <c r="G252" s="178">
        <v>1E-3</v>
      </c>
    </row>
    <row r="253" spans="1:7" x14ac:dyDescent="0.25">
      <c r="A253" s="183" t="s">
        <v>58</v>
      </c>
      <c r="B253" s="183" t="s">
        <v>57</v>
      </c>
      <c r="C253" s="183" t="s">
        <v>30</v>
      </c>
      <c r="D253" s="178">
        <v>1E-3</v>
      </c>
      <c r="E253" s="178">
        <v>1E-3</v>
      </c>
      <c r="F253" s="178">
        <v>1E-3</v>
      </c>
      <c r="G253" s="178">
        <v>1E-3</v>
      </c>
    </row>
    <row r="254" spans="1:7" x14ac:dyDescent="0.25">
      <c r="A254" s="183" t="s">
        <v>59</v>
      </c>
      <c r="B254" s="183" t="s">
        <v>455</v>
      </c>
      <c r="C254" s="183" t="s">
        <v>19</v>
      </c>
      <c r="D254" s="178">
        <v>1E-3</v>
      </c>
      <c r="E254" s="178">
        <v>1E-3</v>
      </c>
      <c r="F254" s="178">
        <v>1E-3</v>
      </c>
      <c r="G254" s="178">
        <v>1E-3</v>
      </c>
    </row>
    <row r="255" spans="1:7" x14ac:dyDescent="0.25">
      <c r="A255" s="183" t="s">
        <v>59</v>
      </c>
      <c r="B255" s="183" t="s">
        <v>455</v>
      </c>
      <c r="C255" s="183" t="s">
        <v>20</v>
      </c>
      <c r="D255" s="178">
        <v>1E-3</v>
      </c>
      <c r="E255" s="178">
        <v>1E-3</v>
      </c>
      <c r="F255" s="178">
        <v>1E-3</v>
      </c>
      <c r="G255" s="178">
        <v>1E-3</v>
      </c>
    </row>
    <row r="256" spans="1:7" x14ac:dyDescent="0.25">
      <c r="A256" s="183" t="s">
        <v>59</v>
      </c>
      <c r="B256" s="183" t="s">
        <v>455</v>
      </c>
      <c r="C256" s="183" t="s">
        <v>21</v>
      </c>
      <c r="D256" s="178">
        <v>1E-3</v>
      </c>
      <c r="E256" s="178">
        <v>1E-3</v>
      </c>
      <c r="F256" s="178">
        <v>1E-3</v>
      </c>
      <c r="G256" s="178">
        <v>1E-3</v>
      </c>
    </row>
    <row r="257" spans="1:7" x14ac:dyDescent="0.25">
      <c r="A257" s="183" t="s">
        <v>59</v>
      </c>
      <c r="B257" s="183" t="s">
        <v>455</v>
      </c>
      <c r="C257" s="183" t="s">
        <v>22</v>
      </c>
      <c r="D257" s="177">
        <v>3.1321877206330118E-2</v>
      </c>
      <c r="E257" s="177">
        <v>0.98617494815698514</v>
      </c>
      <c r="F257" s="183">
        <v>57.256137520932398</v>
      </c>
      <c r="G257" s="183">
        <v>10.4812405064883</v>
      </c>
    </row>
    <row r="258" spans="1:7" x14ac:dyDescent="0.25">
      <c r="A258" s="183" t="s">
        <v>59</v>
      </c>
      <c r="B258" s="183" t="s">
        <v>455</v>
      </c>
      <c r="C258" s="183" t="s">
        <v>23</v>
      </c>
      <c r="D258" s="177">
        <v>3.1321877206330118E-2</v>
      </c>
      <c r="E258" s="177">
        <v>0.98617494815698514</v>
      </c>
      <c r="F258" s="183">
        <v>57.256137520932398</v>
      </c>
      <c r="G258" s="183">
        <v>10.4812405064883</v>
      </c>
    </row>
    <row r="259" spans="1:7" x14ac:dyDescent="0.25">
      <c r="A259" s="183" t="s">
        <v>59</v>
      </c>
      <c r="B259" s="183" t="s">
        <v>455</v>
      </c>
      <c r="C259" s="183" t="s">
        <v>24</v>
      </c>
      <c r="D259" s="177">
        <v>3.1321877206330118E-2</v>
      </c>
      <c r="E259" s="177">
        <v>0.98617494815698514</v>
      </c>
      <c r="F259" s="183">
        <v>57.256137520932398</v>
      </c>
      <c r="G259" s="183">
        <v>10.4812405064883</v>
      </c>
    </row>
    <row r="260" spans="1:7" x14ac:dyDescent="0.25">
      <c r="A260" s="183" t="s">
        <v>59</v>
      </c>
      <c r="B260" s="183" t="s">
        <v>455</v>
      </c>
      <c r="C260" s="183" t="s">
        <v>25</v>
      </c>
      <c r="D260" s="177">
        <v>3.1321877206330118E-2</v>
      </c>
      <c r="E260" s="177">
        <v>0.98617494815698514</v>
      </c>
      <c r="F260" s="183">
        <v>57.256137520932398</v>
      </c>
      <c r="G260" s="183">
        <v>10.4812405064883</v>
      </c>
    </row>
    <row r="261" spans="1:7" x14ac:dyDescent="0.25">
      <c r="A261" s="183" t="s">
        <v>59</v>
      </c>
      <c r="B261" s="183" t="s">
        <v>455</v>
      </c>
      <c r="C261" s="183" t="s">
        <v>26</v>
      </c>
      <c r="D261" s="177">
        <v>3.1321877206330118E-2</v>
      </c>
      <c r="E261" s="177">
        <v>0.98617494815698514</v>
      </c>
      <c r="F261" s="183">
        <v>57.256137520932398</v>
      </c>
      <c r="G261" s="183">
        <v>10.4812405064883</v>
      </c>
    </row>
    <row r="262" spans="1:7" x14ac:dyDescent="0.25">
      <c r="A262" s="183" t="s">
        <v>59</v>
      </c>
      <c r="B262" s="183" t="s">
        <v>455</v>
      </c>
      <c r="C262" s="183" t="s">
        <v>27</v>
      </c>
      <c r="D262" s="178">
        <v>1E-3</v>
      </c>
      <c r="E262" s="178">
        <v>1E-3</v>
      </c>
      <c r="F262" s="178">
        <v>1E-3</v>
      </c>
      <c r="G262" s="178">
        <v>1E-3</v>
      </c>
    </row>
    <row r="263" spans="1:7" x14ac:dyDescent="0.25">
      <c r="A263" s="183" t="s">
        <v>59</v>
      </c>
      <c r="B263" s="183" t="s">
        <v>455</v>
      </c>
      <c r="C263" s="183" t="s">
        <v>28</v>
      </c>
      <c r="D263" s="178">
        <v>1E-3</v>
      </c>
      <c r="E263" s="178">
        <v>1E-3</v>
      </c>
      <c r="F263" s="178">
        <v>1E-3</v>
      </c>
      <c r="G263" s="178">
        <v>1E-3</v>
      </c>
    </row>
    <row r="264" spans="1:7" x14ac:dyDescent="0.25">
      <c r="A264" s="183" t="s">
        <v>59</v>
      </c>
      <c r="B264" s="183" t="s">
        <v>455</v>
      </c>
      <c r="C264" s="183" t="s">
        <v>29</v>
      </c>
      <c r="D264" s="178">
        <v>1E-3</v>
      </c>
      <c r="E264" s="178">
        <v>1E-3</v>
      </c>
      <c r="F264" s="178">
        <v>1E-3</v>
      </c>
      <c r="G264" s="178">
        <v>1E-3</v>
      </c>
    </row>
    <row r="265" spans="1:7" x14ac:dyDescent="0.25">
      <c r="A265" s="183" t="s">
        <v>59</v>
      </c>
      <c r="B265" s="183" t="s">
        <v>455</v>
      </c>
      <c r="C265" s="183" t="s">
        <v>30</v>
      </c>
      <c r="D265" s="178">
        <v>1E-3</v>
      </c>
      <c r="E265" s="178">
        <v>1E-3</v>
      </c>
      <c r="F265" s="178">
        <v>1E-3</v>
      </c>
      <c r="G265" s="178">
        <v>1E-3</v>
      </c>
    </row>
    <row r="266" spans="1:7" x14ac:dyDescent="0.25">
      <c r="A266" s="183" t="s">
        <v>57</v>
      </c>
      <c r="B266" s="183" t="s">
        <v>458</v>
      </c>
      <c r="C266" s="183" t="s">
        <v>19</v>
      </c>
      <c r="D266" s="178">
        <v>1E-3</v>
      </c>
      <c r="E266" s="178">
        <v>1E-3</v>
      </c>
      <c r="F266" s="178">
        <v>1E-3</v>
      </c>
      <c r="G266" s="178">
        <v>1E-3</v>
      </c>
    </row>
    <row r="267" spans="1:7" x14ac:dyDescent="0.25">
      <c r="A267" s="183" t="s">
        <v>57</v>
      </c>
      <c r="B267" s="183" t="s">
        <v>458</v>
      </c>
      <c r="C267" s="183" t="s">
        <v>20</v>
      </c>
      <c r="D267" s="178">
        <v>1E-3</v>
      </c>
      <c r="E267" s="178">
        <v>1E-3</v>
      </c>
      <c r="F267" s="178">
        <v>1E-3</v>
      </c>
      <c r="G267" s="178">
        <v>1E-3</v>
      </c>
    </row>
    <row r="268" spans="1:7" x14ac:dyDescent="0.25">
      <c r="A268" s="183" t="s">
        <v>57</v>
      </c>
      <c r="B268" s="183" t="s">
        <v>458</v>
      </c>
      <c r="C268" s="183" t="s">
        <v>21</v>
      </c>
      <c r="D268" s="178">
        <v>1E-3</v>
      </c>
      <c r="E268" s="178">
        <v>1E-3</v>
      </c>
      <c r="F268" s="178">
        <v>1E-3</v>
      </c>
      <c r="G268" s="178">
        <v>1E-3</v>
      </c>
    </row>
    <row r="269" spans="1:7" x14ac:dyDescent="0.25">
      <c r="A269" s="183" t="s">
        <v>57</v>
      </c>
      <c r="B269" s="183" t="s">
        <v>458</v>
      </c>
      <c r="C269" s="183" t="s">
        <v>22</v>
      </c>
      <c r="D269" s="177">
        <v>3.1321877206330118E-2</v>
      </c>
      <c r="E269" s="177">
        <v>0.98617494815698514</v>
      </c>
      <c r="F269" s="183">
        <v>57.256137520932398</v>
      </c>
      <c r="G269" s="183">
        <v>10.4812405064883</v>
      </c>
    </row>
    <row r="270" spans="1:7" x14ac:dyDescent="0.25">
      <c r="A270" s="183" t="s">
        <v>57</v>
      </c>
      <c r="B270" s="183" t="s">
        <v>458</v>
      </c>
      <c r="C270" s="183" t="s">
        <v>23</v>
      </c>
      <c r="D270" s="177">
        <v>3.1321877206330118E-2</v>
      </c>
      <c r="E270" s="177">
        <v>0.98617494815698514</v>
      </c>
      <c r="F270" s="183">
        <v>57.256137520932398</v>
      </c>
      <c r="G270" s="183">
        <v>10.4812405064883</v>
      </c>
    </row>
    <row r="271" spans="1:7" x14ac:dyDescent="0.25">
      <c r="A271" s="183" t="s">
        <v>57</v>
      </c>
      <c r="B271" s="183" t="s">
        <v>458</v>
      </c>
      <c r="C271" s="183" t="s">
        <v>24</v>
      </c>
      <c r="D271" s="177">
        <v>3.1321877206330118E-2</v>
      </c>
      <c r="E271" s="177">
        <v>0.98617494815698514</v>
      </c>
      <c r="F271" s="183">
        <v>57.256137520932398</v>
      </c>
      <c r="G271" s="183">
        <v>10.4812405064883</v>
      </c>
    </row>
    <row r="272" spans="1:7" x14ac:dyDescent="0.25">
      <c r="A272" s="183" t="s">
        <v>57</v>
      </c>
      <c r="B272" s="183" t="s">
        <v>458</v>
      </c>
      <c r="C272" s="183" t="s">
        <v>25</v>
      </c>
      <c r="D272" s="177">
        <v>3.1321877206330118E-2</v>
      </c>
      <c r="E272" s="177">
        <v>0.98617494815698514</v>
      </c>
      <c r="F272" s="183">
        <v>57.256137520932398</v>
      </c>
      <c r="G272" s="183">
        <v>10.4812405064883</v>
      </c>
    </row>
    <row r="273" spans="1:7" x14ac:dyDescent="0.25">
      <c r="A273" s="183" t="s">
        <v>57</v>
      </c>
      <c r="B273" s="183" t="s">
        <v>458</v>
      </c>
      <c r="C273" s="183" t="s">
        <v>26</v>
      </c>
      <c r="D273" s="177">
        <v>3.1321877206330118E-2</v>
      </c>
      <c r="E273" s="177">
        <v>0.98617494815698514</v>
      </c>
      <c r="F273" s="183">
        <v>57.256137520932398</v>
      </c>
      <c r="G273" s="183">
        <v>10.4812405064883</v>
      </c>
    </row>
    <row r="274" spans="1:7" x14ac:dyDescent="0.25">
      <c r="A274" s="183" t="s">
        <v>57</v>
      </c>
      <c r="B274" s="183" t="s">
        <v>458</v>
      </c>
      <c r="C274" s="183" t="s">
        <v>27</v>
      </c>
      <c r="D274" s="178">
        <v>1E-3</v>
      </c>
      <c r="E274" s="178">
        <v>1E-3</v>
      </c>
      <c r="F274" s="178">
        <v>1E-3</v>
      </c>
      <c r="G274" s="178">
        <v>1E-3</v>
      </c>
    </row>
    <row r="275" spans="1:7" x14ac:dyDescent="0.25">
      <c r="A275" s="183" t="s">
        <v>57</v>
      </c>
      <c r="B275" s="183" t="s">
        <v>458</v>
      </c>
      <c r="C275" s="183" t="s">
        <v>28</v>
      </c>
      <c r="D275" s="178">
        <v>1E-3</v>
      </c>
      <c r="E275" s="178">
        <v>1E-3</v>
      </c>
      <c r="F275" s="178">
        <v>1E-3</v>
      </c>
      <c r="G275" s="178">
        <v>1E-3</v>
      </c>
    </row>
    <row r="276" spans="1:7" x14ac:dyDescent="0.25">
      <c r="A276" s="183" t="s">
        <v>57</v>
      </c>
      <c r="B276" s="183" t="s">
        <v>458</v>
      </c>
      <c r="C276" s="183" t="s">
        <v>29</v>
      </c>
      <c r="D276" s="178">
        <v>1E-3</v>
      </c>
      <c r="E276" s="178">
        <v>1E-3</v>
      </c>
      <c r="F276" s="178">
        <v>1E-3</v>
      </c>
      <c r="G276" s="178">
        <v>1E-3</v>
      </c>
    </row>
    <row r="277" spans="1:7" x14ac:dyDescent="0.25">
      <c r="A277" s="183" t="s">
        <v>57</v>
      </c>
      <c r="B277" s="183" t="s">
        <v>458</v>
      </c>
      <c r="C277" s="183" t="s">
        <v>30</v>
      </c>
      <c r="D277" s="178">
        <v>1E-3</v>
      </c>
      <c r="E277" s="178">
        <v>1E-3</v>
      </c>
      <c r="F277" s="178">
        <v>1E-3</v>
      </c>
      <c r="G277" s="178">
        <v>1E-3</v>
      </c>
    </row>
    <row r="278" spans="1:7" x14ac:dyDescent="0.25">
      <c r="A278" s="183" t="s">
        <v>50</v>
      </c>
      <c r="B278" s="183" t="s">
        <v>49</v>
      </c>
      <c r="C278" s="183" t="s">
        <v>19</v>
      </c>
      <c r="D278" s="178">
        <v>1E-3</v>
      </c>
      <c r="E278" s="178">
        <v>1E-3</v>
      </c>
      <c r="F278" s="178">
        <v>1E-3</v>
      </c>
      <c r="G278" s="178">
        <v>1E-3</v>
      </c>
    </row>
    <row r="279" spans="1:7" x14ac:dyDescent="0.25">
      <c r="A279" s="183" t="s">
        <v>50</v>
      </c>
      <c r="B279" s="183" t="s">
        <v>49</v>
      </c>
      <c r="C279" s="183" t="s">
        <v>20</v>
      </c>
      <c r="D279" s="178">
        <v>1E-3</v>
      </c>
      <c r="E279" s="178">
        <v>1E-3</v>
      </c>
      <c r="F279" s="178">
        <v>1E-3</v>
      </c>
      <c r="G279" s="178">
        <v>1E-3</v>
      </c>
    </row>
    <row r="280" spans="1:7" x14ac:dyDescent="0.25">
      <c r="A280" s="183" t="s">
        <v>50</v>
      </c>
      <c r="B280" s="183" t="s">
        <v>49</v>
      </c>
      <c r="C280" s="183" t="s">
        <v>21</v>
      </c>
      <c r="D280" s="178">
        <v>1E-3</v>
      </c>
      <c r="E280" s="178">
        <v>1E-3</v>
      </c>
      <c r="F280" s="178">
        <v>1E-3</v>
      </c>
      <c r="G280" s="178">
        <v>1E-3</v>
      </c>
    </row>
    <row r="281" spans="1:7" x14ac:dyDescent="0.25">
      <c r="A281" s="183" t="s">
        <v>50</v>
      </c>
      <c r="B281" s="183" t="s">
        <v>49</v>
      </c>
      <c r="C281" s="183" t="s">
        <v>22</v>
      </c>
      <c r="D281" s="177">
        <v>3.1321877206330118E-2</v>
      </c>
      <c r="E281" s="177">
        <v>0.98617494815698514</v>
      </c>
      <c r="F281" s="183">
        <v>57.256137520932398</v>
      </c>
      <c r="G281" s="183">
        <v>10.4812405064883</v>
      </c>
    </row>
    <row r="282" spans="1:7" x14ac:dyDescent="0.25">
      <c r="A282" s="183" t="s">
        <v>50</v>
      </c>
      <c r="B282" s="183" t="s">
        <v>49</v>
      </c>
      <c r="C282" s="183" t="s">
        <v>23</v>
      </c>
      <c r="D282" s="177">
        <v>3.1321877206330118E-2</v>
      </c>
      <c r="E282" s="177">
        <v>0.98617494815698514</v>
      </c>
      <c r="F282" s="183">
        <v>57.256137520932398</v>
      </c>
      <c r="G282" s="183">
        <v>10.4812405064883</v>
      </c>
    </row>
    <row r="283" spans="1:7" x14ac:dyDescent="0.25">
      <c r="A283" s="183" t="s">
        <v>50</v>
      </c>
      <c r="B283" s="183" t="s">
        <v>49</v>
      </c>
      <c r="C283" s="183" t="s">
        <v>24</v>
      </c>
      <c r="D283" s="177">
        <v>3.1321877206330118E-2</v>
      </c>
      <c r="E283" s="177">
        <v>0.98617494815698514</v>
      </c>
      <c r="F283" s="183">
        <v>57.256137520932398</v>
      </c>
      <c r="G283" s="183">
        <v>10.4812405064883</v>
      </c>
    </row>
    <row r="284" spans="1:7" x14ac:dyDescent="0.25">
      <c r="A284" s="183" t="s">
        <v>50</v>
      </c>
      <c r="B284" s="183" t="s">
        <v>49</v>
      </c>
      <c r="C284" s="183" t="s">
        <v>25</v>
      </c>
      <c r="D284" s="177">
        <v>3.1321877206330118E-2</v>
      </c>
      <c r="E284" s="177">
        <v>0.98617494815698514</v>
      </c>
      <c r="F284" s="183">
        <v>57.256137520932398</v>
      </c>
      <c r="G284" s="183">
        <v>10.4812405064883</v>
      </c>
    </row>
    <row r="285" spans="1:7" x14ac:dyDescent="0.25">
      <c r="A285" s="183" t="s">
        <v>50</v>
      </c>
      <c r="B285" s="183" t="s">
        <v>49</v>
      </c>
      <c r="C285" s="183" t="s">
        <v>26</v>
      </c>
      <c r="D285" s="177">
        <v>3.1321877206330118E-2</v>
      </c>
      <c r="E285" s="177">
        <v>0.98617494815698514</v>
      </c>
      <c r="F285" s="183">
        <v>57.256137520932398</v>
      </c>
      <c r="G285" s="183">
        <v>10.4812405064883</v>
      </c>
    </row>
    <row r="286" spans="1:7" x14ac:dyDescent="0.25">
      <c r="A286" s="183" t="s">
        <v>50</v>
      </c>
      <c r="B286" s="183" t="s">
        <v>49</v>
      </c>
      <c r="C286" s="183" t="s">
        <v>27</v>
      </c>
      <c r="D286" s="178">
        <v>1E-3</v>
      </c>
      <c r="E286" s="178">
        <v>1E-3</v>
      </c>
      <c r="F286" s="178">
        <v>1E-3</v>
      </c>
      <c r="G286" s="178">
        <v>1E-3</v>
      </c>
    </row>
    <row r="287" spans="1:7" x14ac:dyDescent="0.25">
      <c r="A287" s="183" t="s">
        <v>50</v>
      </c>
      <c r="B287" s="183" t="s">
        <v>49</v>
      </c>
      <c r="C287" s="183" t="s">
        <v>28</v>
      </c>
      <c r="D287" s="178">
        <v>1E-3</v>
      </c>
      <c r="E287" s="178">
        <v>1E-3</v>
      </c>
      <c r="F287" s="178">
        <v>1E-3</v>
      </c>
      <c r="G287" s="178">
        <v>1E-3</v>
      </c>
    </row>
    <row r="288" spans="1:7" x14ac:dyDescent="0.25">
      <c r="A288" s="183" t="s">
        <v>50</v>
      </c>
      <c r="B288" s="183" t="s">
        <v>49</v>
      </c>
      <c r="C288" s="183" t="s">
        <v>29</v>
      </c>
      <c r="D288" s="178">
        <v>1E-3</v>
      </c>
      <c r="E288" s="178">
        <v>1E-3</v>
      </c>
      <c r="F288" s="178">
        <v>1E-3</v>
      </c>
      <c r="G288" s="178">
        <v>1E-3</v>
      </c>
    </row>
    <row r="289" spans="1:7" x14ac:dyDescent="0.25">
      <c r="A289" s="183" t="s">
        <v>50</v>
      </c>
      <c r="B289" s="183" t="s">
        <v>49</v>
      </c>
      <c r="C289" s="183" t="s">
        <v>30</v>
      </c>
      <c r="D289" s="178">
        <v>1E-3</v>
      </c>
      <c r="E289" s="178">
        <v>1E-3</v>
      </c>
      <c r="F289" s="178">
        <v>1E-3</v>
      </c>
      <c r="G289" s="178">
        <v>1E-3</v>
      </c>
    </row>
    <row r="290" spans="1:7" x14ac:dyDescent="0.25">
      <c r="A290" s="183" t="s">
        <v>458</v>
      </c>
      <c r="B290" s="183" t="s">
        <v>461</v>
      </c>
      <c r="C290" s="183" t="s">
        <v>19</v>
      </c>
      <c r="D290" s="178">
        <v>1E-3</v>
      </c>
      <c r="E290" s="178">
        <v>1E-3</v>
      </c>
      <c r="F290" s="178">
        <v>1E-3</v>
      </c>
      <c r="G290" s="178">
        <v>1E-3</v>
      </c>
    </row>
    <row r="291" spans="1:7" x14ac:dyDescent="0.25">
      <c r="A291" s="183" t="s">
        <v>458</v>
      </c>
      <c r="B291" s="183" t="s">
        <v>461</v>
      </c>
      <c r="C291" s="183" t="s">
        <v>20</v>
      </c>
      <c r="D291" s="178">
        <v>1E-3</v>
      </c>
      <c r="E291" s="178">
        <v>1E-3</v>
      </c>
      <c r="F291" s="178">
        <v>1E-3</v>
      </c>
      <c r="G291" s="178">
        <v>1E-3</v>
      </c>
    </row>
    <row r="292" spans="1:7" x14ac:dyDescent="0.25">
      <c r="A292" s="183" t="s">
        <v>458</v>
      </c>
      <c r="B292" s="183" t="s">
        <v>461</v>
      </c>
      <c r="C292" s="183" t="s">
        <v>21</v>
      </c>
      <c r="D292" s="178">
        <v>1E-3</v>
      </c>
      <c r="E292" s="178">
        <v>1E-3</v>
      </c>
      <c r="F292" s="178">
        <v>1E-3</v>
      </c>
      <c r="G292" s="178">
        <v>1E-3</v>
      </c>
    </row>
    <row r="293" spans="1:7" x14ac:dyDescent="0.25">
      <c r="A293" s="183" t="s">
        <v>458</v>
      </c>
      <c r="B293" s="183" t="s">
        <v>461</v>
      </c>
      <c r="C293" s="183" t="s">
        <v>22</v>
      </c>
      <c r="D293" s="177">
        <v>3.1321877206330118E-2</v>
      </c>
      <c r="E293" s="177">
        <v>0.98617494815698514</v>
      </c>
      <c r="F293" s="183">
        <v>57.256137520932398</v>
      </c>
      <c r="G293" s="183">
        <v>10.4812405064883</v>
      </c>
    </row>
    <row r="294" spans="1:7" x14ac:dyDescent="0.25">
      <c r="A294" s="183" t="s">
        <v>458</v>
      </c>
      <c r="B294" s="183" t="s">
        <v>461</v>
      </c>
      <c r="C294" s="183" t="s">
        <v>23</v>
      </c>
      <c r="D294" s="177">
        <v>3.1321877206330118E-2</v>
      </c>
      <c r="E294" s="177">
        <v>0.98617494815698514</v>
      </c>
      <c r="F294" s="183">
        <v>57.256137520932398</v>
      </c>
      <c r="G294" s="183">
        <v>10.4812405064883</v>
      </c>
    </row>
    <row r="295" spans="1:7" x14ac:dyDescent="0.25">
      <c r="A295" s="183" t="s">
        <v>458</v>
      </c>
      <c r="B295" s="183" t="s">
        <v>461</v>
      </c>
      <c r="C295" s="183" t="s">
        <v>24</v>
      </c>
      <c r="D295" s="177">
        <v>3.1321877206330118E-2</v>
      </c>
      <c r="E295" s="177">
        <v>0.98617494815698514</v>
      </c>
      <c r="F295" s="183">
        <v>57.256137520932398</v>
      </c>
      <c r="G295" s="183">
        <v>10.4812405064883</v>
      </c>
    </row>
    <row r="296" spans="1:7" x14ac:dyDescent="0.25">
      <c r="A296" s="183" t="s">
        <v>458</v>
      </c>
      <c r="B296" s="183" t="s">
        <v>461</v>
      </c>
      <c r="C296" s="183" t="s">
        <v>25</v>
      </c>
      <c r="D296" s="177">
        <v>3.1321877206330118E-2</v>
      </c>
      <c r="E296" s="177">
        <v>0.98617494815698514</v>
      </c>
      <c r="F296" s="183">
        <v>57.256137520932398</v>
      </c>
      <c r="G296" s="183">
        <v>10.4812405064883</v>
      </c>
    </row>
    <row r="297" spans="1:7" x14ac:dyDescent="0.25">
      <c r="A297" s="183" t="s">
        <v>458</v>
      </c>
      <c r="B297" s="183" t="s">
        <v>461</v>
      </c>
      <c r="C297" s="183" t="s">
        <v>26</v>
      </c>
      <c r="D297" s="177">
        <v>3.1321877206330118E-2</v>
      </c>
      <c r="E297" s="177">
        <v>0.98617494815698514</v>
      </c>
      <c r="F297" s="183">
        <v>57.256137520932398</v>
      </c>
      <c r="G297" s="183">
        <v>10.4812405064883</v>
      </c>
    </row>
    <row r="298" spans="1:7" x14ac:dyDescent="0.25">
      <c r="A298" s="183" t="s">
        <v>458</v>
      </c>
      <c r="B298" s="183" t="s">
        <v>461</v>
      </c>
      <c r="C298" s="183" t="s">
        <v>27</v>
      </c>
      <c r="D298" s="178">
        <v>1E-3</v>
      </c>
      <c r="E298" s="178">
        <v>1E-3</v>
      </c>
      <c r="F298" s="178">
        <v>1E-3</v>
      </c>
      <c r="G298" s="178">
        <v>1E-3</v>
      </c>
    </row>
    <row r="299" spans="1:7" x14ac:dyDescent="0.25">
      <c r="A299" s="183" t="s">
        <v>458</v>
      </c>
      <c r="B299" s="183" t="s">
        <v>461</v>
      </c>
      <c r="C299" s="183" t="s">
        <v>28</v>
      </c>
      <c r="D299" s="178">
        <v>1E-3</v>
      </c>
      <c r="E299" s="178">
        <v>1E-3</v>
      </c>
      <c r="F299" s="178">
        <v>1E-3</v>
      </c>
      <c r="G299" s="178">
        <v>1E-3</v>
      </c>
    </row>
    <row r="300" spans="1:7" x14ac:dyDescent="0.25">
      <c r="A300" s="183" t="s">
        <v>458</v>
      </c>
      <c r="B300" s="183" t="s">
        <v>461</v>
      </c>
      <c r="C300" s="183" t="s">
        <v>29</v>
      </c>
      <c r="D300" s="178">
        <v>1E-3</v>
      </c>
      <c r="E300" s="178">
        <v>1E-3</v>
      </c>
      <c r="F300" s="178">
        <v>1E-3</v>
      </c>
      <c r="G300" s="178">
        <v>1E-3</v>
      </c>
    </row>
    <row r="301" spans="1:7" x14ac:dyDescent="0.25">
      <c r="A301" s="183" t="s">
        <v>458</v>
      </c>
      <c r="B301" s="183" t="s">
        <v>461</v>
      </c>
      <c r="C301" s="183" t="s">
        <v>30</v>
      </c>
      <c r="D301" s="178">
        <v>1E-3</v>
      </c>
      <c r="E301" s="178">
        <v>1E-3</v>
      </c>
      <c r="F301" s="178">
        <v>1E-3</v>
      </c>
      <c r="G301" s="178">
        <v>1E-3</v>
      </c>
    </row>
    <row r="302" spans="1:7" x14ac:dyDescent="0.25">
      <c r="A302" s="183" t="s">
        <v>461</v>
      </c>
      <c r="B302" s="183" t="s">
        <v>56</v>
      </c>
      <c r="C302" s="183" t="s">
        <v>19</v>
      </c>
      <c r="D302" s="178">
        <v>1E-3</v>
      </c>
      <c r="E302" s="178">
        <v>1E-3</v>
      </c>
      <c r="F302" s="178">
        <v>1E-3</v>
      </c>
      <c r="G302" s="178">
        <v>1E-3</v>
      </c>
    </row>
    <row r="303" spans="1:7" x14ac:dyDescent="0.25">
      <c r="A303" s="183" t="s">
        <v>461</v>
      </c>
      <c r="B303" s="183" t="s">
        <v>56</v>
      </c>
      <c r="C303" s="183" t="s">
        <v>20</v>
      </c>
      <c r="D303" s="178">
        <v>1E-3</v>
      </c>
      <c r="E303" s="178">
        <v>1E-3</v>
      </c>
      <c r="F303" s="178">
        <v>1E-3</v>
      </c>
      <c r="G303" s="178">
        <v>1E-3</v>
      </c>
    </row>
    <row r="304" spans="1:7" x14ac:dyDescent="0.25">
      <c r="A304" s="183" t="s">
        <v>461</v>
      </c>
      <c r="B304" s="183" t="s">
        <v>56</v>
      </c>
      <c r="C304" s="183" t="s">
        <v>21</v>
      </c>
      <c r="D304" s="178">
        <v>1E-3</v>
      </c>
      <c r="E304" s="178">
        <v>1E-3</v>
      </c>
      <c r="F304" s="178">
        <v>1E-3</v>
      </c>
      <c r="G304" s="178">
        <v>1E-3</v>
      </c>
    </row>
    <row r="305" spans="1:7" x14ac:dyDescent="0.25">
      <c r="A305" s="183" t="s">
        <v>461</v>
      </c>
      <c r="B305" s="183" t="s">
        <v>56</v>
      </c>
      <c r="C305" s="183" t="s">
        <v>22</v>
      </c>
      <c r="D305" s="177">
        <v>3.1321877206330118E-2</v>
      </c>
      <c r="E305" s="177">
        <v>0.98617494815698514</v>
      </c>
      <c r="F305" s="183">
        <v>57.256137520932398</v>
      </c>
      <c r="G305" s="183">
        <v>10.4812405064883</v>
      </c>
    </row>
    <row r="306" spans="1:7" x14ac:dyDescent="0.25">
      <c r="A306" s="183" t="s">
        <v>461</v>
      </c>
      <c r="B306" s="183" t="s">
        <v>56</v>
      </c>
      <c r="C306" s="183" t="s">
        <v>23</v>
      </c>
      <c r="D306" s="177">
        <v>3.1321877206330118E-2</v>
      </c>
      <c r="E306" s="177">
        <v>0.98617494815698514</v>
      </c>
      <c r="F306" s="183">
        <v>57.256137520932398</v>
      </c>
      <c r="G306" s="183">
        <v>10.4812405064883</v>
      </c>
    </row>
    <row r="307" spans="1:7" x14ac:dyDescent="0.25">
      <c r="A307" s="183" t="s">
        <v>461</v>
      </c>
      <c r="B307" s="183" t="s">
        <v>56</v>
      </c>
      <c r="C307" s="183" t="s">
        <v>24</v>
      </c>
      <c r="D307" s="177">
        <v>3.1321877206330118E-2</v>
      </c>
      <c r="E307" s="177">
        <v>0.98617494815698514</v>
      </c>
      <c r="F307" s="183">
        <v>57.256137520932398</v>
      </c>
      <c r="G307" s="183">
        <v>10.4812405064883</v>
      </c>
    </row>
    <row r="308" spans="1:7" x14ac:dyDescent="0.25">
      <c r="A308" s="183" t="s">
        <v>461</v>
      </c>
      <c r="B308" s="183" t="s">
        <v>56</v>
      </c>
      <c r="C308" s="183" t="s">
        <v>25</v>
      </c>
      <c r="D308" s="177">
        <v>3.1321877206330118E-2</v>
      </c>
      <c r="E308" s="177">
        <v>0.98617494815698514</v>
      </c>
      <c r="F308" s="183">
        <v>57.256137520932398</v>
      </c>
      <c r="G308" s="183">
        <v>10.4812405064883</v>
      </c>
    </row>
    <row r="309" spans="1:7" x14ac:dyDescent="0.25">
      <c r="A309" s="183" t="s">
        <v>461</v>
      </c>
      <c r="B309" s="183" t="s">
        <v>56</v>
      </c>
      <c r="C309" s="183" t="s">
        <v>26</v>
      </c>
      <c r="D309" s="177">
        <v>3.1321877206330118E-2</v>
      </c>
      <c r="E309" s="177">
        <v>0.98617494815698514</v>
      </c>
      <c r="F309" s="183">
        <v>57.256137520932398</v>
      </c>
      <c r="G309" s="183">
        <v>10.4812405064883</v>
      </c>
    </row>
    <row r="310" spans="1:7" x14ac:dyDescent="0.25">
      <c r="A310" s="183" t="s">
        <v>461</v>
      </c>
      <c r="B310" s="183" t="s">
        <v>56</v>
      </c>
      <c r="C310" s="183" t="s">
        <v>27</v>
      </c>
      <c r="D310" s="178">
        <v>1E-3</v>
      </c>
      <c r="E310" s="178">
        <v>1E-3</v>
      </c>
      <c r="F310" s="178">
        <v>1E-3</v>
      </c>
      <c r="G310" s="178">
        <v>1E-3</v>
      </c>
    </row>
    <row r="311" spans="1:7" x14ac:dyDescent="0.25">
      <c r="A311" s="183" t="s">
        <v>461</v>
      </c>
      <c r="B311" s="183" t="s">
        <v>56</v>
      </c>
      <c r="C311" s="183" t="s">
        <v>28</v>
      </c>
      <c r="D311" s="178">
        <v>1E-3</v>
      </c>
      <c r="E311" s="178">
        <v>1E-3</v>
      </c>
      <c r="F311" s="178">
        <v>1E-3</v>
      </c>
      <c r="G311" s="178">
        <v>1E-3</v>
      </c>
    </row>
    <row r="312" spans="1:7" x14ac:dyDescent="0.25">
      <c r="A312" s="183" t="s">
        <v>461</v>
      </c>
      <c r="B312" s="183" t="s">
        <v>56</v>
      </c>
      <c r="C312" s="183" t="s">
        <v>29</v>
      </c>
      <c r="D312" s="178">
        <v>1E-3</v>
      </c>
      <c r="E312" s="178">
        <v>1E-3</v>
      </c>
      <c r="F312" s="178">
        <v>1E-3</v>
      </c>
      <c r="G312" s="178">
        <v>1E-3</v>
      </c>
    </row>
    <row r="313" spans="1:7" x14ac:dyDescent="0.25">
      <c r="A313" s="183" t="s">
        <v>461</v>
      </c>
      <c r="B313" s="183" t="s">
        <v>56</v>
      </c>
      <c r="C313" s="183" t="s">
        <v>30</v>
      </c>
      <c r="D313" s="178">
        <v>1E-3</v>
      </c>
      <c r="E313" s="178">
        <v>1E-3</v>
      </c>
      <c r="F313" s="178">
        <v>1E-3</v>
      </c>
      <c r="G313" s="178">
        <v>1E-3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3"/>
  <sheetViews>
    <sheetView workbookViewId="0">
      <selection activeCell="D2" sqref="D2:G313"/>
    </sheetView>
  </sheetViews>
  <sheetFormatPr defaultColWidth="9.140625" defaultRowHeight="15" x14ac:dyDescent="0.25"/>
  <cols>
    <col min="1" max="3" width="9.140625" style="183"/>
    <col min="4" max="7" width="9.140625" style="70"/>
    <col min="8" max="16384" width="9.140625" style="183"/>
  </cols>
  <sheetData>
    <row r="1" spans="1:7" x14ac:dyDescent="0.25">
      <c r="D1" s="70" t="s">
        <v>68</v>
      </c>
      <c r="E1" s="70" t="s">
        <v>69</v>
      </c>
      <c r="F1" s="70" t="s">
        <v>70</v>
      </c>
      <c r="G1" s="70" t="s">
        <v>71</v>
      </c>
    </row>
    <row r="2" spans="1:7" x14ac:dyDescent="0.25">
      <c r="A2" s="183" t="s">
        <v>32</v>
      </c>
      <c r="B2" s="183" t="s">
        <v>33</v>
      </c>
      <c r="C2" s="183" t="s">
        <v>19</v>
      </c>
      <c r="D2" s="178">
        <v>1E-3</v>
      </c>
      <c r="E2" s="178">
        <v>1E-3</v>
      </c>
      <c r="F2" s="178">
        <v>1E-3</v>
      </c>
      <c r="G2" s="178">
        <v>1E-3</v>
      </c>
    </row>
    <row r="3" spans="1:7" x14ac:dyDescent="0.25">
      <c r="A3" s="183" t="s">
        <v>32</v>
      </c>
      <c r="B3" s="183" t="s">
        <v>33</v>
      </c>
      <c r="C3" s="183" t="s">
        <v>20</v>
      </c>
      <c r="D3" s="178">
        <v>1E-3</v>
      </c>
      <c r="E3" s="178">
        <v>1E-3</v>
      </c>
      <c r="F3" s="178">
        <v>1E-3</v>
      </c>
      <c r="G3" s="178">
        <v>1E-3</v>
      </c>
    </row>
    <row r="4" spans="1:7" x14ac:dyDescent="0.25">
      <c r="A4" s="183" t="s">
        <v>32</v>
      </c>
      <c r="B4" s="183" t="s">
        <v>33</v>
      </c>
      <c r="C4" s="183" t="s">
        <v>21</v>
      </c>
      <c r="D4" s="178">
        <v>1E-3</v>
      </c>
      <c r="E4" s="178">
        <v>1E-3</v>
      </c>
      <c r="F4" s="178">
        <v>1E-3</v>
      </c>
      <c r="G4" s="178">
        <v>1E-3</v>
      </c>
    </row>
    <row r="5" spans="1:7" x14ac:dyDescent="0.25">
      <c r="A5" s="183" t="s">
        <v>32</v>
      </c>
      <c r="B5" s="183" t="s">
        <v>33</v>
      </c>
      <c r="C5" s="183" t="s">
        <v>22</v>
      </c>
      <c r="D5" s="177">
        <v>1.4870277066636142E-2</v>
      </c>
      <c r="E5" s="177">
        <v>1.0113510720455945</v>
      </c>
      <c r="F5" s="177">
        <v>140.16933289580871</v>
      </c>
      <c r="G5" s="177">
        <v>14.751512004635378</v>
      </c>
    </row>
    <row r="6" spans="1:7" x14ac:dyDescent="0.25">
      <c r="A6" s="183" t="s">
        <v>32</v>
      </c>
      <c r="B6" s="183" t="s">
        <v>33</v>
      </c>
      <c r="C6" s="183" t="s">
        <v>23</v>
      </c>
      <c r="D6" s="177">
        <v>1.4870277066636142E-2</v>
      </c>
      <c r="E6" s="177">
        <v>1.0113510720455945</v>
      </c>
      <c r="F6" s="177">
        <v>140.16933289580871</v>
      </c>
      <c r="G6" s="177">
        <v>14.751512004635378</v>
      </c>
    </row>
    <row r="7" spans="1:7" x14ac:dyDescent="0.25">
      <c r="A7" s="183" t="s">
        <v>32</v>
      </c>
      <c r="B7" s="183" t="s">
        <v>33</v>
      </c>
      <c r="C7" s="183" t="s">
        <v>24</v>
      </c>
      <c r="D7" s="177">
        <v>1.4870277066636142E-2</v>
      </c>
      <c r="E7" s="177">
        <v>1.0113510720455945</v>
      </c>
      <c r="F7" s="177">
        <v>140.16933289580871</v>
      </c>
      <c r="G7" s="177">
        <v>14.751512004635378</v>
      </c>
    </row>
    <row r="8" spans="1:7" x14ac:dyDescent="0.25">
      <c r="A8" s="183" t="s">
        <v>32</v>
      </c>
      <c r="B8" s="183" t="s">
        <v>33</v>
      </c>
      <c r="C8" s="183" t="s">
        <v>25</v>
      </c>
      <c r="D8" s="177">
        <v>1.4870277066636142E-2</v>
      </c>
      <c r="E8" s="177">
        <v>1.0113510720455945</v>
      </c>
      <c r="F8" s="177">
        <v>140.16933289580871</v>
      </c>
      <c r="G8" s="177">
        <v>14.751512004635378</v>
      </c>
    </row>
    <row r="9" spans="1:7" x14ac:dyDescent="0.25">
      <c r="A9" s="183" t="s">
        <v>32</v>
      </c>
      <c r="B9" s="183" t="s">
        <v>33</v>
      </c>
      <c r="C9" s="183" t="s">
        <v>26</v>
      </c>
      <c r="D9" s="177">
        <v>1.4870277066636142E-2</v>
      </c>
      <c r="E9" s="177">
        <v>1.0113510720455945</v>
      </c>
      <c r="F9" s="177">
        <v>140.16933289580871</v>
      </c>
      <c r="G9" s="177">
        <v>14.751512004635378</v>
      </c>
    </row>
    <row r="10" spans="1:7" x14ac:dyDescent="0.25">
      <c r="A10" s="183" t="s">
        <v>32</v>
      </c>
      <c r="B10" s="183" t="s">
        <v>33</v>
      </c>
      <c r="C10" s="183" t="s">
        <v>27</v>
      </c>
      <c r="D10" s="178">
        <v>1E-3</v>
      </c>
      <c r="E10" s="178">
        <v>1E-3</v>
      </c>
      <c r="F10" s="178">
        <v>1E-3</v>
      </c>
      <c r="G10" s="178">
        <v>1E-3</v>
      </c>
    </row>
    <row r="11" spans="1:7" x14ac:dyDescent="0.25">
      <c r="A11" s="183" t="s">
        <v>32</v>
      </c>
      <c r="B11" s="183" t="s">
        <v>33</v>
      </c>
      <c r="C11" s="183" t="s">
        <v>28</v>
      </c>
      <c r="D11" s="178">
        <v>1E-3</v>
      </c>
      <c r="E11" s="178">
        <v>1E-3</v>
      </c>
      <c r="F11" s="178">
        <v>1E-3</v>
      </c>
      <c r="G11" s="178">
        <v>1E-3</v>
      </c>
    </row>
    <row r="12" spans="1:7" x14ac:dyDescent="0.25">
      <c r="A12" s="183" t="s">
        <v>32</v>
      </c>
      <c r="B12" s="183" t="s">
        <v>33</v>
      </c>
      <c r="C12" s="183" t="s">
        <v>29</v>
      </c>
      <c r="D12" s="178">
        <v>1E-3</v>
      </c>
      <c r="E12" s="178">
        <v>1E-3</v>
      </c>
      <c r="F12" s="178">
        <v>1E-3</v>
      </c>
      <c r="G12" s="178">
        <v>1E-3</v>
      </c>
    </row>
    <row r="13" spans="1:7" x14ac:dyDescent="0.25">
      <c r="A13" s="183" t="s">
        <v>32</v>
      </c>
      <c r="B13" s="183" t="s">
        <v>33</v>
      </c>
      <c r="C13" s="183" t="s">
        <v>30</v>
      </c>
      <c r="D13" s="178">
        <v>1E-3</v>
      </c>
      <c r="E13" s="178">
        <v>1E-3</v>
      </c>
      <c r="F13" s="178">
        <v>1E-3</v>
      </c>
      <c r="G13" s="178">
        <v>1E-3</v>
      </c>
    </row>
    <row r="14" spans="1:7" x14ac:dyDescent="0.25">
      <c r="A14" s="183" t="s">
        <v>7</v>
      </c>
      <c r="B14" s="183" t="s">
        <v>33</v>
      </c>
      <c r="C14" s="183" t="s">
        <v>19</v>
      </c>
      <c r="D14" s="178">
        <v>1E-3</v>
      </c>
      <c r="E14" s="178">
        <v>1E-3</v>
      </c>
      <c r="F14" s="178">
        <v>1E-3</v>
      </c>
      <c r="G14" s="178">
        <v>1E-3</v>
      </c>
    </row>
    <row r="15" spans="1:7" x14ac:dyDescent="0.25">
      <c r="A15" s="183" t="s">
        <v>7</v>
      </c>
      <c r="B15" s="183" t="s">
        <v>33</v>
      </c>
      <c r="C15" s="183" t="s">
        <v>20</v>
      </c>
      <c r="D15" s="178">
        <v>1E-3</v>
      </c>
      <c r="E15" s="178">
        <v>1E-3</v>
      </c>
      <c r="F15" s="178">
        <v>1E-3</v>
      </c>
      <c r="G15" s="178">
        <v>1E-3</v>
      </c>
    </row>
    <row r="16" spans="1:7" x14ac:dyDescent="0.25">
      <c r="A16" s="183" t="s">
        <v>7</v>
      </c>
      <c r="B16" s="183" t="s">
        <v>33</v>
      </c>
      <c r="C16" s="183" t="s">
        <v>21</v>
      </c>
      <c r="D16" s="178">
        <v>1E-3</v>
      </c>
      <c r="E16" s="178">
        <v>1E-3</v>
      </c>
      <c r="F16" s="178">
        <v>1E-3</v>
      </c>
      <c r="G16" s="178">
        <v>1E-3</v>
      </c>
    </row>
    <row r="17" spans="1:7" x14ac:dyDescent="0.25">
      <c r="A17" s="183" t="s">
        <v>7</v>
      </c>
      <c r="B17" s="183" t="s">
        <v>33</v>
      </c>
      <c r="C17" s="183" t="s">
        <v>22</v>
      </c>
      <c r="D17" s="177">
        <v>0.1578723141466688</v>
      </c>
      <c r="E17" s="177">
        <v>1.0104407656059742</v>
      </c>
      <c r="F17" s="177">
        <v>38.791155921346416</v>
      </c>
      <c r="G17" s="177">
        <v>3.3446103537189655</v>
      </c>
    </row>
    <row r="18" spans="1:7" x14ac:dyDescent="0.25">
      <c r="A18" s="183" t="s">
        <v>7</v>
      </c>
      <c r="B18" s="183" t="s">
        <v>33</v>
      </c>
      <c r="C18" s="183" t="s">
        <v>23</v>
      </c>
      <c r="D18" s="177">
        <v>0.1578723141466688</v>
      </c>
      <c r="E18" s="177">
        <v>1.0104407656059742</v>
      </c>
      <c r="F18" s="177">
        <v>38.791155921346416</v>
      </c>
      <c r="G18" s="177">
        <v>3.3446103537189655</v>
      </c>
    </row>
    <row r="19" spans="1:7" x14ac:dyDescent="0.25">
      <c r="A19" s="183" t="s">
        <v>7</v>
      </c>
      <c r="B19" s="183" t="s">
        <v>33</v>
      </c>
      <c r="C19" s="183" t="s">
        <v>24</v>
      </c>
      <c r="D19" s="177">
        <v>0.1578723141466688</v>
      </c>
      <c r="E19" s="177">
        <v>1.0104407656059742</v>
      </c>
      <c r="F19" s="177">
        <v>38.791155921346416</v>
      </c>
      <c r="G19" s="177">
        <v>3.3446103537189655</v>
      </c>
    </row>
    <row r="20" spans="1:7" x14ac:dyDescent="0.25">
      <c r="A20" s="183" t="s">
        <v>7</v>
      </c>
      <c r="B20" s="183" t="s">
        <v>33</v>
      </c>
      <c r="C20" s="183" t="s">
        <v>25</v>
      </c>
      <c r="D20" s="177">
        <v>0.1578723141466688</v>
      </c>
      <c r="E20" s="177">
        <v>1.0104407656059742</v>
      </c>
      <c r="F20" s="177">
        <v>38.791155921346416</v>
      </c>
      <c r="G20" s="177">
        <v>3.3446103537189655</v>
      </c>
    </row>
    <row r="21" spans="1:7" x14ac:dyDescent="0.25">
      <c r="A21" s="183" t="s">
        <v>7</v>
      </c>
      <c r="B21" s="183" t="s">
        <v>33</v>
      </c>
      <c r="C21" s="183" t="s">
        <v>26</v>
      </c>
      <c r="D21" s="177">
        <v>0.1578723141466688</v>
      </c>
      <c r="E21" s="177">
        <v>1.0104407656059742</v>
      </c>
      <c r="F21" s="177">
        <v>38.791155921346416</v>
      </c>
      <c r="G21" s="177">
        <v>3.3446103537189655</v>
      </c>
    </row>
    <row r="22" spans="1:7" x14ac:dyDescent="0.25">
      <c r="A22" s="183" t="s">
        <v>7</v>
      </c>
      <c r="B22" s="183" t="s">
        <v>33</v>
      </c>
      <c r="C22" s="183" t="s">
        <v>27</v>
      </c>
      <c r="D22" s="178">
        <v>1E-3</v>
      </c>
      <c r="E22" s="178">
        <v>1E-3</v>
      </c>
      <c r="F22" s="178">
        <v>1E-3</v>
      </c>
      <c r="G22" s="178">
        <v>1E-3</v>
      </c>
    </row>
    <row r="23" spans="1:7" x14ac:dyDescent="0.25">
      <c r="A23" s="183" t="s">
        <v>7</v>
      </c>
      <c r="B23" s="183" t="s">
        <v>33</v>
      </c>
      <c r="C23" s="183" t="s">
        <v>28</v>
      </c>
      <c r="D23" s="178">
        <v>1E-3</v>
      </c>
      <c r="E23" s="178">
        <v>1E-3</v>
      </c>
      <c r="F23" s="178">
        <v>1E-3</v>
      </c>
      <c r="G23" s="178">
        <v>1E-3</v>
      </c>
    </row>
    <row r="24" spans="1:7" x14ac:dyDescent="0.25">
      <c r="A24" s="183" t="s">
        <v>7</v>
      </c>
      <c r="B24" s="183" t="s">
        <v>33</v>
      </c>
      <c r="C24" s="183" t="s">
        <v>29</v>
      </c>
      <c r="D24" s="178">
        <v>1E-3</v>
      </c>
      <c r="E24" s="178">
        <v>1E-3</v>
      </c>
      <c r="F24" s="178">
        <v>1E-3</v>
      </c>
      <c r="G24" s="178">
        <v>1E-3</v>
      </c>
    </row>
    <row r="25" spans="1:7" x14ac:dyDescent="0.25">
      <c r="A25" s="183" t="s">
        <v>7</v>
      </c>
      <c r="B25" s="183" t="s">
        <v>33</v>
      </c>
      <c r="C25" s="183" t="s">
        <v>30</v>
      </c>
      <c r="D25" s="178">
        <v>1E-3</v>
      </c>
      <c r="E25" s="178">
        <v>1E-3</v>
      </c>
      <c r="F25" s="178">
        <v>1E-3</v>
      </c>
      <c r="G25" s="178">
        <v>1E-3</v>
      </c>
    </row>
    <row r="26" spans="1:7" x14ac:dyDescent="0.25">
      <c r="A26" s="183" t="s">
        <v>33</v>
      </c>
      <c r="B26" s="183" t="s">
        <v>8</v>
      </c>
      <c r="C26" s="183" t="s">
        <v>19</v>
      </c>
      <c r="D26" s="178">
        <v>1E-3</v>
      </c>
      <c r="E26" s="178">
        <v>1E-3</v>
      </c>
      <c r="F26" s="178">
        <v>1E-3</v>
      </c>
      <c r="G26" s="178">
        <v>1E-3</v>
      </c>
    </row>
    <row r="27" spans="1:7" x14ac:dyDescent="0.25">
      <c r="A27" s="183" t="s">
        <v>33</v>
      </c>
      <c r="B27" s="183" t="s">
        <v>8</v>
      </c>
      <c r="C27" s="183" t="s">
        <v>20</v>
      </c>
      <c r="D27" s="178">
        <v>1E-3</v>
      </c>
      <c r="E27" s="178">
        <v>1E-3</v>
      </c>
      <c r="F27" s="178">
        <v>1E-3</v>
      </c>
      <c r="G27" s="178">
        <v>1E-3</v>
      </c>
    </row>
    <row r="28" spans="1:7" x14ac:dyDescent="0.25">
      <c r="A28" s="183" t="s">
        <v>33</v>
      </c>
      <c r="B28" s="183" t="s">
        <v>8</v>
      </c>
      <c r="C28" s="183" t="s">
        <v>21</v>
      </c>
      <c r="D28" s="178">
        <v>1E-3</v>
      </c>
      <c r="E28" s="178">
        <v>1E-3</v>
      </c>
      <c r="F28" s="178">
        <v>1E-3</v>
      </c>
      <c r="G28" s="178">
        <v>1E-3</v>
      </c>
    </row>
    <row r="29" spans="1:7" x14ac:dyDescent="0.25">
      <c r="A29" s="183" t="s">
        <v>33</v>
      </c>
      <c r="B29" s="183" t="s">
        <v>8</v>
      </c>
      <c r="C29" s="183" t="s">
        <v>22</v>
      </c>
      <c r="D29" s="177">
        <v>1.4870277066636142E-2</v>
      </c>
      <c r="E29" s="177">
        <v>1.0113510720455945</v>
      </c>
      <c r="F29" s="177">
        <v>140.16933289580871</v>
      </c>
      <c r="G29" s="177">
        <v>14.751512004635378</v>
      </c>
    </row>
    <row r="30" spans="1:7" x14ac:dyDescent="0.25">
      <c r="A30" s="183" t="s">
        <v>33</v>
      </c>
      <c r="B30" s="183" t="s">
        <v>8</v>
      </c>
      <c r="C30" s="183" t="s">
        <v>23</v>
      </c>
      <c r="D30" s="177">
        <v>1.4870277066636142E-2</v>
      </c>
      <c r="E30" s="177">
        <v>1.0113510720455945</v>
      </c>
      <c r="F30" s="177">
        <v>140.16933289580871</v>
      </c>
      <c r="G30" s="177">
        <v>14.751512004635378</v>
      </c>
    </row>
    <row r="31" spans="1:7" x14ac:dyDescent="0.25">
      <c r="A31" s="183" t="s">
        <v>33</v>
      </c>
      <c r="B31" s="183" t="s">
        <v>8</v>
      </c>
      <c r="C31" s="183" t="s">
        <v>24</v>
      </c>
      <c r="D31" s="177">
        <v>1.4870277066636142E-2</v>
      </c>
      <c r="E31" s="177">
        <v>1.0113510720455945</v>
      </c>
      <c r="F31" s="177">
        <v>140.16933289580871</v>
      </c>
      <c r="G31" s="177">
        <v>14.751512004635378</v>
      </c>
    </row>
    <row r="32" spans="1:7" x14ac:dyDescent="0.25">
      <c r="A32" s="183" t="s">
        <v>33</v>
      </c>
      <c r="B32" s="183" t="s">
        <v>8</v>
      </c>
      <c r="C32" s="183" t="s">
        <v>25</v>
      </c>
      <c r="D32" s="177">
        <v>1.4870277066636142E-2</v>
      </c>
      <c r="E32" s="177">
        <v>1.0113510720455945</v>
      </c>
      <c r="F32" s="177">
        <v>140.16933289580871</v>
      </c>
      <c r="G32" s="177">
        <v>14.751512004635378</v>
      </c>
    </row>
    <row r="33" spans="1:7" x14ac:dyDescent="0.25">
      <c r="A33" s="183" t="s">
        <v>33</v>
      </c>
      <c r="B33" s="183" t="s">
        <v>8</v>
      </c>
      <c r="C33" s="183" t="s">
        <v>26</v>
      </c>
      <c r="D33" s="177">
        <v>1.4870277066636142E-2</v>
      </c>
      <c r="E33" s="177">
        <v>1.0113510720455945</v>
      </c>
      <c r="F33" s="177">
        <v>140.16933289580871</v>
      </c>
      <c r="G33" s="177">
        <v>14.751512004635378</v>
      </c>
    </row>
    <row r="34" spans="1:7" x14ac:dyDescent="0.25">
      <c r="A34" s="183" t="s">
        <v>33</v>
      </c>
      <c r="B34" s="183" t="s">
        <v>8</v>
      </c>
      <c r="C34" s="183" t="s">
        <v>27</v>
      </c>
      <c r="D34" s="178">
        <v>1E-3</v>
      </c>
      <c r="E34" s="178">
        <v>1E-3</v>
      </c>
      <c r="F34" s="178">
        <v>1E-3</v>
      </c>
      <c r="G34" s="178">
        <v>1E-3</v>
      </c>
    </row>
    <row r="35" spans="1:7" x14ac:dyDescent="0.25">
      <c r="A35" s="183" t="s">
        <v>33</v>
      </c>
      <c r="B35" s="183" t="s">
        <v>8</v>
      </c>
      <c r="C35" s="183" t="s">
        <v>28</v>
      </c>
      <c r="D35" s="178">
        <v>1E-3</v>
      </c>
      <c r="E35" s="178">
        <v>1E-3</v>
      </c>
      <c r="F35" s="178">
        <v>1E-3</v>
      </c>
      <c r="G35" s="178">
        <v>1E-3</v>
      </c>
    </row>
    <row r="36" spans="1:7" x14ac:dyDescent="0.25">
      <c r="A36" s="183" t="s">
        <v>33</v>
      </c>
      <c r="B36" s="183" t="s">
        <v>8</v>
      </c>
      <c r="C36" s="183" t="s">
        <v>29</v>
      </c>
      <c r="D36" s="178">
        <v>1E-3</v>
      </c>
      <c r="E36" s="178">
        <v>1E-3</v>
      </c>
      <c r="F36" s="178">
        <v>1E-3</v>
      </c>
      <c r="G36" s="178">
        <v>1E-3</v>
      </c>
    </row>
    <row r="37" spans="1:7" x14ac:dyDescent="0.25">
      <c r="A37" s="183" t="s">
        <v>33</v>
      </c>
      <c r="B37" s="183" t="s">
        <v>8</v>
      </c>
      <c r="C37" s="183" t="s">
        <v>30</v>
      </c>
      <c r="D37" s="178">
        <v>1E-3</v>
      </c>
      <c r="E37" s="178">
        <v>1E-3</v>
      </c>
      <c r="F37" s="178">
        <v>1E-3</v>
      </c>
      <c r="G37" s="178">
        <v>1E-3</v>
      </c>
    </row>
    <row r="38" spans="1:7" x14ac:dyDescent="0.25">
      <c r="A38" s="183" t="s">
        <v>61</v>
      </c>
      <c r="B38" s="183" t="s">
        <v>31</v>
      </c>
      <c r="C38" s="183" t="s">
        <v>19</v>
      </c>
      <c r="D38" s="178">
        <v>1E-3</v>
      </c>
      <c r="E38" s="178">
        <v>1E-3</v>
      </c>
      <c r="F38" s="178">
        <v>1E-3</v>
      </c>
      <c r="G38" s="178">
        <v>1E-3</v>
      </c>
    </row>
    <row r="39" spans="1:7" x14ac:dyDescent="0.25">
      <c r="A39" s="183" t="s">
        <v>61</v>
      </c>
      <c r="B39" s="183" t="s">
        <v>31</v>
      </c>
      <c r="C39" s="183" t="s">
        <v>20</v>
      </c>
      <c r="D39" s="178">
        <v>1E-3</v>
      </c>
      <c r="E39" s="178">
        <v>1E-3</v>
      </c>
      <c r="F39" s="178">
        <v>1E-3</v>
      </c>
      <c r="G39" s="178">
        <v>1E-3</v>
      </c>
    </row>
    <row r="40" spans="1:7" x14ac:dyDescent="0.25">
      <c r="A40" s="183" t="s">
        <v>61</v>
      </c>
      <c r="B40" s="183" t="s">
        <v>31</v>
      </c>
      <c r="C40" s="183" t="s">
        <v>21</v>
      </c>
      <c r="D40" s="178">
        <v>1E-3</v>
      </c>
      <c r="E40" s="178">
        <v>1E-3</v>
      </c>
      <c r="F40" s="178">
        <v>1E-3</v>
      </c>
      <c r="G40" s="178">
        <v>1E-3</v>
      </c>
    </row>
    <row r="41" spans="1:7" x14ac:dyDescent="0.25">
      <c r="A41" s="183" t="s">
        <v>61</v>
      </c>
      <c r="B41" s="183" t="s">
        <v>31</v>
      </c>
      <c r="C41" s="183" t="s">
        <v>22</v>
      </c>
      <c r="D41" s="177">
        <v>1.4870277066636142E-2</v>
      </c>
      <c r="E41" s="177">
        <v>1.0113510720455945</v>
      </c>
      <c r="F41" s="177">
        <v>140.16933289580871</v>
      </c>
      <c r="G41" s="177">
        <v>14.751512004635378</v>
      </c>
    </row>
    <row r="42" spans="1:7" x14ac:dyDescent="0.25">
      <c r="A42" s="183" t="s">
        <v>61</v>
      </c>
      <c r="B42" s="183" t="s">
        <v>31</v>
      </c>
      <c r="C42" s="183" t="s">
        <v>23</v>
      </c>
      <c r="D42" s="177">
        <v>1.4870277066636142E-2</v>
      </c>
      <c r="E42" s="177">
        <v>1.0113510720455945</v>
      </c>
      <c r="F42" s="177">
        <v>140.16933289580871</v>
      </c>
      <c r="G42" s="177">
        <v>14.751512004635378</v>
      </c>
    </row>
    <row r="43" spans="1:7" x14ac:dyDescent="0.25">
      <c r="A43" s="183" t="s">
        <v>61</v>
      </c>
      <c r="B43" s="183" t="s">
        <v>31</v>
      </c>
      <c r="C43" s="183" t="s">
        <v>24</v>
      </c>
      <c r="D43" s="177">
        <v>1.4870277066636142E-2</v>
      </c>
      <c r="E43" s="177">
        <v>1.0113510720455945</v>
      </c>
      <c r="F43" s="177">
        <v>140.16933289580871</v>
      </c>
      <c r="G43" s="177">
        <v>14.751512004635378</v>
      </c>
    </row>
    <row r="44" spans="1:7" x14ac:dyDescent="0.25">
      <c r="A44" s="183" t="s">
        <v>61</v>
      </c>
      <c r="B44" s="183" t="s">
        <v>31</v>
      </c>
      <c r="C44" s="183" t="s">
        <v>25</v>
      </c>
      <c r="D44" s="177">
        <v>1.4870277066636142E-2</v>
      </c>
      <c r="E44" s="177">
        <v>1.0113510720455945</v>
      </c>
      <c r="F44" s="177">
        <v>140.16933289580871</v>
      </c>
      <c r="G44" s="177">
        <v>14.751512004635378</v>
      </c>
    </row>
    <row r="45" spans="1:7" x14ac:dyDescent="0.25">
      <c r="A45" s="183" t="s">
        <v>61</v>
      </c>
      <c r="B45" s="183" t="s">
        <v>31</v>
      </c>
      <c r="C45" s="183" t="s">
        <v>26</v>
      </c>
      <c r="D45" s="177">
        <v>1.4870277066636142E-2</v>
      </c>
      <c r="E45" s="177">
        <v>1.0113510720455945</v>
      </c>
      <c r="F45" s="177">
        <v>140.16933289580871</v>
      </c>
      <c r="G45" s="177">
        <v>14.751512004635378</v>
      </c>
    </row>
    <row r="46" spans="1:7" x14ac:dyDescent="0.25">
      <c r="A46" s="183" t="s">
        <v>61</v>
      </c>
      <c r="B46" s="183" t="s">
        <v>31</v>
      </c>
      <c r="C46" s="183" t="s">
        <v>27</v>
      </c>
      <c r="D46" s="178">
        <v>1E-3</v>
      </c>
      <c r="E46" s="178">
        <v>1E-3</v>
      </c>
      <c r="F46" s="178">
        <v>1E-3</v>
      </c>
      <c r="G46" s="178">
        <v>1E-3</v>
      </c>
    </row>
    <row r="47" spans="1:7" x14ac:dyDescent="0.25">
      <c r="A47" s="183" t="s">
        <v>61</v>
      </c>
      <c r="B47" s="183" t="s">
        <v>31</v>
      </c>
      <c r="C47" s="183" t="s">
        <v>28</v>
      </c>
      <c r="D47" s="178">
        <v>1E-3</v>
      </c>
      <c r="E47" s="178">
        <v>1E-3</v>
      </c>
      <c r="F47" s="178">
        <v>1E-3</v>
      </c>
      <c r="G47" s="178">
        <v>1E-3</v>
      </c>
    </row>
    <row r="48" spans="1:7" x14ac:dyDescent="0.25">
      <c r="A48" s="183" t="s">
        <v>61</v>
      </c>
      <c r="B48" s="183" t="s">
        <v>31</v>
      </c>
      <c r="C48" s="183" t="s">
        <v>29</v>
      </c>
      <c r="D48" s="178">
        <v>1E-3</v>
      </c>
      <c r="E48" s="178">
        <v>1E-3</v>
      </c>
      <c r="F48" s="178">
        <v>1E-3</v>
      </c>
      <c r="G48" s="178">
        <v>1E-3</v>
      </c>
    </row>
    <row r="49" spans="1:7" x14ac:dyDescent="0.25">
      <c r="A49" s="183" t="s">
        <v>61</v>
      </c>
      <c r="B49" s="183" t="s">
        <v>31</v>
      </c>
      <c r="C49" s="183" t="s">
        <v>30</v>
      </c>
      <c r="D49" s="178">
        <v>1E-3</v>
      </c>
      <c r="E49" s="178">
        <v>1E-3</v>
      </c>
      <c r="F49" s="178">
        <v>1E-3</v>
      </c>
      <c r="G49" s="178">
        <v>1E-3</v>
      </c>
    </row>
    <row r="50" spans="1:7" x14ac:dyDescent="0.25">
      <c r="A50" s="183" t="s">
        <v>31</v>
      </c>
      <c r="B50" s="183" t="s">
        <v>32</v>
      </c>
      <c r="C50" s="183" t="s">
        <v>19</v>
      </c>
      <c r="D50" s="178">
        <v>1E-3</v>
      </c>
      <c r="E50" s="178">
        <v>1E-3</v>
      </c>
      <c r="F50" s="178">
        <v>1E-3</v>
      </c>
      <c r="G50" s="178">
        <v>1E-3</v>
      </c>
    </row>
    <row r="51" spans="1:7" x14ac:dyDescent="0.25">
      <c r="A51" s="183" t="s">
        <v>31</v>
      </c>
      <c r="B51" s="183" t="s">
        <v>32</v>
      </c>
      <c r="C51" s="183" t="s">
        <v>20</v>
      </c>
      <c r="D51" s="178">
        <v>1E-3</v>
      </c>
      <c r="E51" s="178">
        <v>1E-3</v>
      </c>
      <c r="F51" s="178">
        <v>1E-3</v>
      </c>
      <c r="G51" s="178">
        <v>1E-3</v>
      </c>
    </row>
    <row r="52" spans="1:7" x14ac:dyDescent="0.25">
      <c r="A52" s="183" t="s">
        <v>31</v>
      </c>
      <c r="B52" s="183" t="s">
        <v>32</v>
      </c>
      <c r="C52" s="183" t="s">
        <v>21</v>
      </c>
      <c r="D52" s="178">
        <v>1E-3</v>
      </c>
      <c r="E52" s="178">
        <v>1E-3</v>
      </c>
      <c r="F52" s="178">
        <v>1E-3</v>
      </c>
      <c r="G52" s="178">
        <v>1E-3</v>
      </c>
    </row>
    <row r="53" spans="1:7" x14ac:dyDescent="0.25">
      <c r="A53" s="183" t="s">
        <v>31</v>
      </c>
      <c r="B53" s="183" t="s">
        <v>32</v>
      </c>
      <c r="C53" s="183" t="s">
        <v>22</v>
      </c>
      <c r="D53" s="177">
        <v>1.4870277066636142E-2</v>
      </c>
      <c r="E53" s="177">
        <v>1.0113510720455945</v>
      </c>
      <c r="F53" s="177">
        <v>140.16933289580871</v>
      </c>
      <c r="G53" s="177">
        <v>14.751512004635378</v>
      </c>
    </row>
    <row r="54" spans="1:7" x14ac:dyDescent="0.25">
      <c r="A54" s="183" t="s">
        <v>31</v>
      </c>
      <c r="B54" s="183" t="s">
        <v>32</v>
      </c>
      <c r="C54" s="183" t="s">
        <v>23</v>
      </c>
      <c r="D54" s="177">
        <v>1.4870277066636142E-2</v>
      </c>
      <c r="E54" s="177">
        <v>1.0113510720455945</v>
      </c>
      <c r="F54" s="177">
        <v>140.16933289580871</v>
      </c>
      <c r="G54" s="177">
        <v>14.751512004635378</v>
      </c>
    </row>
    <row r="55" spans="1:7" x14ac:dyDescent="0.25">
      <c r="A55" s="183" t="s">
        <v>31</v>
      </c>
      <c r="B55" s="183" t="s">
        <v>32</v>
      </c>
      <c r="C55" s="183" t="s">
        <v>24</v>
      </c>
      <c r="D55" s="177">
        <v>1.4870277066636142E-2</v>
      </c>
      <c r="E55" s="177">
        <v>1.0113510720455945</v>
      </c>
      <c r="F55" s="177">
        <v>140.16933289580871</v>
      </c>
      <c r="G55" s="177">
        <v>14.751512004635378</v>
      </c>
    </row>
    <row r="56" spans="1:7" x14ac:dyDescent="0.25">
      <c r="A56" s="183" t="s">
        <v>31</v>
      </c>
      <c r="B56" s="183" t="s">
        <v>32</v>
      </c>
      <c r="C56" s="183" t="s">
        <v>25</v>
      </c>
      <c r="D56" s="177">
        <v>1.4870277066636142E-2</v>
      </c>
      <c r="E56" s="177">
        <v>1.0113510720455945</v>
      </c>
      <c r="F56" s="177">
        <v>140.16933289580871</v>
      </c>
      <c r="G56" s="177">
        <v>14.751512004635378</v>
      </c>
    </row>
    <row r="57" spans="1:7" x14ac:dyDescent="0.25">
      <c r="A57" s="183" t="s">
        <v>31</v>
      </c>
      <c r="B57" s="183" t="s">
        <v>32</v>
      </c>
      <c r="C57" s="183" t="s">
        <v>26</v>
      </c>
      <c r="D57" s="177">
        <v>1.4870277066636142E-2</v>
      </c>
      <c r="E57" s="177">
        <v>1.0113510720455945</v>
      </c>
      <c r="F57" s="177">
        <v>140.16933289580871</v>
      </c>
      <c r="G57" s="177">
        <v>14.751512004635378</v>
      </c>
    </row>
    <row r="58" spans="1:7" x14ac:dyDescent="0.25">
      <c r="A58" s="183" t="s">
        <v>31</v>
      </c>
      <c r="B58" s="183" t="s">
        <v>32</v>
      </c>
      <c r="C58" s="183" t="s">
        <v>27</v>
      </c>
      <c r="D58" s="178">
        <v>1E-3</v>
      </c>
      <c r="E58" s="178">
        <v>1E-3</v>
      </c>
      <c r="F58" s="178">
        <v>1E-3</v>
      </c>
      <c r="G58" s="178">
        <v>1E-3</v>
      </c>
    </row>
    <row r="59" spans="1:7" x14ac:dyDescent="0.25">
      <c r="A59" s="183" t="s">
        <v>31</v>
      </c>
      <c r="B59" s="183" t="s">
        <v>32</v>
      </c>
      <c r="C59" s="183" t="s">
        <v>28</v>
      </c>
      <c r="D59" s="178">
        <v>1E-3</v>
      </c>
      <c r="E59" s="178">
        <v>1E-3</v>
      </c>
      <c r="F59" s="178">
        <v>1E-3</v>
      </c>
      <c r="G59" s="178">
        <v>1E-3</v>
      </c>
    </row>
    <row r="60" spans="1:7" x14ac:dyDescent="0.25">
      <c r="A60" s="183" t="s">
        <v>31</v>
      </c>
      <c r="B60" s="183" t="s">
        <v>32</v>
      </c>
      <c r="C60" s="183" t="s">
        <v>29</v>
      </c>
      <c r="D60" s="178">
        <v>1E-3</v>
      </c>
      <c r="E60" s="178">
        <v>1E-3</v>
      </c>
      <c r="F60" s="178">
        <v>1E-3</v>
      </c>
      <c r="G60" s="178">
        <v>1E-3</v>
      </c>
    </row>
    <row r="61" spans="1:7" x14ac:dyDescent="0.25">
      <c r="A61" s="183" t="s">
        <v>31</v>
      </c>
      <c r="B61" s="183" t="s">
        <v>32</v>
      </c>
      <c r="C61" s="183" t="s">
        <v>30</v>
      </c>
      <c r="D61" s="178">
        <v>1E-3</v>
      </c>
      <c r="E61" s="178">
        <v>1E-3</v>
      </c>
      <c r="F61" s="178">
        <v>1E-3</v>
      </c>
      <c r="G61" s="178">
        <v>1E-3</v>
      </c>
    </row>
    <row r="62" spans="1:7" x14ac:dyDescent="0.25">
      <c r="A62" s="183" t="s">
        <v>34</v>
      </c>
      <c r="B62" s="183" t="s">
        <v>36</v>
      </c>
      <c r="C62" s="183" t="s">
        <v>19</v>
      </c>
      <c r="D62" s="178">
        <v>1E-3</v>
      </c>
      <c r="E62" s="178">
        <v>1E-3</v>
      </c>
      <c r="F62" s="178">
        <v>1E-3</v>
      </c>
      <c r="G62" s="178">
        <v>1E-3</v>
      </c>
    </row>
    <row r="63" spans="1:7" x14ac:dyDescent="0.25">
      <c r="A63" s="183" t="s">
        <v>34</v>
      </c>
      <c r="B63" s="183" t="s">
        <v>36</v>
      </c>
      <c r="C63" s="183" t="s">
        <v>20</v>
      </c>
      <c r="D63" s="178">
        <v>1E-3</v>
      </c>
      <c r="E63" s="178">
        <v>1E-3</v>
      </c>
      <c r="F63" s="178">
        <v>1E-3</v>
      </c>
      <c r="G63" s="178">
        <v>1E-3</v>
      </c>
    </row>
    <row r="64" spans="1:7" x14ac:dyDescent="0.25">
      <c r="A64" s="183" t="s">
        <v>34</v>
      </c>
      <c r="B64" s="183" t="s">
        <v>36</v>
      </c>
      <c r="C64" s="183" t="s">
        <v>21</v>
      </c>
      <c r="D64" s="178">
        <v>1E-3</v>
      </c>
      <c r="E64" s="178">
        <v>1E-3</v>
      </c>
      <c r="F64" s="178">
        <v>1E-3</v>
      </c>
      <c r="G64" s="178">
        <v>1E-3</v>
      </c>
    </row>
    <row r="65" spans="1:7" x14ac:dyDescent="0.25">
      <c r="A65" s="183" t="s">
        <v>34</v>
      </c>
      <c r="B65" s="183" t="s">
        <v>36</v>
      </c>
      <c r="C65" s="183" t="s">
        <v>22</v>
      </c>
      <c r="D65" s="177">
        <v>1.5489535435811871E-3</v>
      </c>
      <c r="E65" s="177">
        <v>0.98829507379808912</v>
      </c>
      <c r="F65" s="177">
        <v>93.81811467093722</v>
      </c>
      <c r="G65" s="177">
        <v>4.14154257941194</v>
      </c>
    </row>
    <row r="66" spans="1:7" x14ac:dyDescent="0.25">
      <c r="A66" s="183" t="s">
        <v>34</v>
      </c>
      <c r="B66" s="183" t="s">
        <v>36</v>
      </c>
      <c r="C66" s="183" t="s">
        <v>23</v>
      </c>
      <c r="D66" s="177">
        <v>1.5489535435811871E-3</v>
      </c>
      <c r="E66" s="177">
        <v>0.98829507379808912</v>
      </c>
      <c r="F66" s="177">
        <v>93.81811467093722</v>
      </c>
      <c r="G66" s="177">
        <v>4.14154257941194</v>
      </c>
    </row>
    <row r="67" spans="1:7" x14ac:dyDescent="0.25">
      <c r="A67" s="183" t="s">
        <v>34</v>
      </c>
      <c r="B67" s="183" t="s">
        <v>36</v>
      </c>
      <c r="C67" s="183" t="s">
        <v>24</v>
      </c>
      <c r="D67" s="177">
        <v>1.5489535435811871E-3</v>
      </c>
      <c r="E67" s="177">
        <v>0.98829507379808912</v>
      </c>
      <c r="F67" s="177">
        <v>93.81811467093722</v>
      </c>
      <c r="G67" s="177">
        <v>4.14154257941194</v>
      </c>
    </row>
    <row r="68" spans="1:7" x14ac:dyDescent="0.25">
      <c r="A68" s="183" t="s">
        <v>34</v>
      </c>
      <c r="B68" s="183" t="s">
        <v>36</v>
      </c>
      <c r="C68" s="183" t="s">
        <v>25</v>
      </c>
      <c r="D68" s="177">
        <v>1.5489535435811871E-3</v>
      </c>
      <c r="E68" s="177">
        <v>0.98829507379808912</v>
      </c>
      <c r="F68" s="177">
        <v>93.81811467093722</v>
      </c>
      <c r="G68" s="177">
        <v>4.14154257941194</v>
      </c>
    </row>
    <row r="69" spans="1:7" x14ac:dyDescent="0.25">
      <c r="A69" s="183" t="s">
        <v>34</v>
      </c>
      <c r="B69" s="183" t="s">
        <v>36</v>
      </c>
      <c r="C69" s="183" t="s">
        <v>26</v>
      </c>
      <c r="D69" s="177">
        <v>1.5489535435811871E-3</v>
      </c>
      <c r="E69" s="177">
        <v>0.98829507379808912</v>
      </c>
      <c r="F69" s="177">
        <v>93.81811467093722</v>
      </c>
      <c r="G69" s="177">
        <v>4.14154257941194</v>
      </c>
    </row>
    <row r="70" spans="1:7" x14ac:dyDescent="0.25">
      <c r="A70" s="183" t="s">
        <v>34</v>
      </c>
      <c r="B70" s="183" t="s">
        <v>36</v>
      </c>
      <c r="C70" s="183" t="s">
        <v>27</v>
      </c>
      <c r="D70" s="178">
        <v>1E-3</v>
      </c>
      <c r="E70" s="178">
        <v>1E-3</v>
      </c>
      <c r="F70" s="178">
        <v>1E-3</v>
      </c>
      <c r="G70" s="178">
        <v>1E-3</v>
      </c>
    </row>
    <row r="71" spans="1:7" x14ac:dyDescent="0.25">
      <c r="A71" s="183" t="s">
        <v>34</v>
      </c>
      <c r="B71" s="183" t="s">
        <v>36</v>
      </c>
      <c r="C71" s="183" t="s">
        <v>28</v>
      </c>
      <c r="D71" s="178">
        <v>1E-3</v>
      </c>
      <c r="E71" s="178">
        <v>1E-3</v>
      </c>
      <c r="F71" s="178">
        <v>1E-3</v>
      </c>
      <c r="G71" s="178">
        <v>1E-3</v>
      </c>
    </row>
    <row r="72" spans="1:7" x14ac:dyDescent="0.25">
      <c r="A72" s="183" t="s">
        <v>34</v>
      </c>
      <c r="B72" s="183" t="s">
        <v>36</v>
      </c>
      <c r="C72" s="183" t="s">
        <v>29</v>
      </c>
      <c r="D72" s="178">
        <v>1E-3</v>
      </c>
      <c r="E72" s="178">
        <v>1E-3</v>
      </c>
      <c r="F72" s="178">
        <v>1E-3</v>
      </c>
      <c r="G72" s="178">
        <v>1E-3</v>
      </c>
    </row>
    <row r="73" spans="1:7" x14ac:dyDescent="0.25">
      <c r="A73" s="183" t="s">
        <v>34</v>
      </c>
      <c r="B73" s="183" t="s">
        <v>36</v>
      </c>
      <c r="C73" s="183" t="s">
        <v>30</v>
      </c>
      <c r="D73" s="178">
        <v>1E-3</v>
      </c>
      <c r="E73" s="178">
        <v>1E-3</v>
      </c>
      <c r="F73" s="178">
        <v>1E-3</v>
      </c>
      <c r="G73" s="178">
        <v>1E-3</v>
      </c>
    </row>
    <row r="74" spans="1:7" x14ac:dyDescent="0.25">
      <c r="A74" s="183" t="s">
        <v>8</v>
      </c>
      <c r="B74" s="183" t="s">
        <v>34</v>
      </c>
      <c r="C74" s="183" t="s">
        <v>19</v>
      </c>
      <c r="D74" s="178">
        <v>1E-3</v>
      </c>
      <c r="E74" s="178">
        <v>1E-3</v>
      </c>
      <c r="F74" s="178">
        <v>1E-3</v>
      </c>
      <c r="G74" s="178">
        <v>1E-3</v>
      </c>
    </row>
    <row r="75" spans="1:7" x14ac:dyDescent="0.25">
      <c r="A75" s="183" t="s">
        <v>8</v>
      </c>
      <c r="B75" s="183" t="s">
        <v>34</v>
      </c>
      <c r="C75" s="183" t="s">
        <v>20</v>
      </c>
      <c r="D75" s="178">
        <v>1E-3</v>
      </c>
      <c r="E75" s="178">
        <v>1E-3</v>
      </c>
      <c r="F75" s="178">
        <v>1E-3</v>
      </c>
      <c r="G75" s="178">
        <v>1E-3</v>
      </c>
    </row>
    <row r="76" spans="1:7" x14ac:dyDescent="0.25">
      <c r="A76" s="183" t="s">
        <v>8</v>
      </c>
      <c r="B76" s="183" t="s">
        <v>34</v>
      </c>
      <c r="C76" s="183" t="s">
        <v>21</v>
      </c>
      <c r="D76" s="178">
        <v>1E-3</v>
      </c>
      <c r="E76" s="178">
        <v>1E-3</v>
      </c>
      <c r="F76" s="178">
        <v>1E-3</v>
      </c>
      <c r="G76" s="178">
        <v>1E-3</v>
      </c>
    </row>
    <row r="77" spans="1:7" x14ac:dyDescent="0.25">
      <c r="A77" s="183" t="s">
        <v>8</v>
      </c>
      <c r="B77" s="183" t="s">
        <v>34</v>
      </c>
      <c r="C77" s="183" t="s">
        <v>22</v>
      </c>
      <c r="D77" s="177">
        <v>1.5489535435811871E-3</v>
      </c>
      <c r="E77" s="177">
        <v>0.98829507379808912</v>
      </c>
      <c r="F77" s="177">
        <v>93.81811467093722</v>
      </c>
      <c r="G77" s="177">
        <v>4.14154257941194</v>
      </c>
    </row>
    <row r="78" spans="1:7" x14ac:dyDescent="0.25">
      <c r="A78" s="183" t="s">
        <v>8</v>
      </c>
      <c r="B78" s="183" t="s">
        <v>34</v>
      </c>
      <c r="C78" s="183" t="s">
        <v>23</v>
      </c>
      <c r="D78" s="177">
        <v>1.5489535435811871E-3</v>
      </c>
      <c r="E78" s="177">
        <v>0.98829507379808912</v>
      </c>
      <c r="F78" s="177">
        <v>93.81811467093722</v>
      </c>
      <c r="G78" s="177">
        <v>4.14154257941194</v>
      </c>
    </row>
    <row r="79" spans="1:7" x14ac:dyDescent="0.25">
      <c r="A79" s="183" t="s">
        <v>8</v>
      </c>
      <c r="B79" s="183" t="s">
        <v>34</v>
      </c>
      <c r="C79" s="183" t="s">
        <v>24</v>
      </c>
      <c r="D79" s="177">
        <v>1.5489535435811871E-3</v>
      </c>
      <c r="E79" s="177">
        <v>0.98829507379808912</v>
      </c>
      <c r="F79" s="177">
        <v>93.81811467093722</v>
      </c>
      <c r="G79" s="177">
        <v>4.14154257941194</v>
      </c>
    </row>
    <row r="80" spans="1:7" x14ac:dyDescent="0.25">
      <c r="A80" s="183" t="s">
        <v>8</v>
      </c>
      <c r="B80" s="183" t="s">
        <v>34</v>
      </c>
      <c r="C80" s="183" t="s">
        <v>25</v>
      </c>
      <c r="D80" s="177">
        <v>1.5489535435811871E-3</v>
      </c>
      <c r="E80" s="177">
        <v>0.98829507379808912</v>
      </c>
      <c r="F80" s="177">
        <v>93.81811467093722</v>
      </c>
      <c r="G80" s="177">
        <v>4.14154257941194</v>
      </c>
    </row>
    <row r="81" spans="1:7" x14ac:dyDescent="0.25">
      <c r="A81" s="183" t="s">
        <v>8</v>
      </c>
      <c r="B81" s="183" t="s">
        <v>34</v>
      </c>
      <c r="C81" s="183" t="s">
        <v>26</v>
      </c>
      <c r="D81" s="177">
        <v>1.5489535435811871E-3</v>
      </c>
      <c r="E81" s="177">
        <v>0.98829507379808912</v>
      </c>
      <c r="F81" s="177">
        <v>93.81811467093722</v>
      </c>
      <c r="G81" s="177">
        <v>4.14154257941194</v>
      </c>
    </row>
    <row r="82" spans="1:7" x14ac:dyDescent="0.25">
      <c r="A82" s="183" t="s">
        <v>8</v>
      </c>
      <c r="B82" s="183" t="s">
        <v>34</v>
      </c>
      <c r="C82" s="183" t="s">
        <v>27</v>
      </c>
      <c r="D82" s="178">
        <v>1E-3</v>
      </c>
      <c r="E82" s="178">
        <v>1E-3</v>
      </c>
      <c r="F82" s="178">
        <v>1E-3</v>
      </c>
      <c r="G82" s="178">
        <v>1E-3</v>
      </c>
    </row>
    <row r="83" spans="1:7" x14ac:dyDescent="0.25">
      <c r="A83" s="183" t="s">
        <v>8</v>
      </c>
      <c r="B83" s="183" t="s">
        <v>34</v>
      </c>
      <c r="C83" s="183" t="s">
        <v>28</v>
      </c>
      <c r="D83" s="178">
        <v>1E-3</v>
      </c>
      <c r="E83" s="178">
        <v>1E-3</v>
      </c>
      <c r="F83" s="178">
        <v>1E-3</v>
      </c>
      <c r="G83" s="178">
        <v>1E-3</v>
      </c>
    </row>
    <row r="84" spans="1:7" x14ac:dyDescent="0.25">
      <c r="A84" s="183" t="s">
        <v>8</v>
      </c>
      <c r="B84" s="183" t="s">
        <v>34</v>
      </c>
      <c r="C84" s="183" t="s">
        <v>29</v>
      </c>
      <c r="D84" s="178">
        <v>1E-3</v>
      </c>
      <c r="E84" s="178">
        <v>1E-3</v>
      </c>
      <c r="F84" s="178">
        <v>1E-3</v>
      </c>
      <c r="G84" s="178">
        <v>1E-3</v>
      </c>
    </row>
    <row r="85" spans="1:7" x14ac:dyDescent="0.25">
      <c r="A85" s="183" t="s">
        <v>8</v>
      </c>
      <c r="B85" s="183" t="s">
        <v>34</v>
      </c>
      <c r="C85" s="183" t="s">
        <v>30</v>
      </c>
      <c r="D85" s="178">
        <v>1E-3</v>
      </c>
      <c r="E85" s="178">
        <v>1E-3</v>
      </c>
      <c r="F85" s="178">
        <v>1E-3</v>
      </c>
      <c r="G85" s="178">
        <v>1E-3</v>
      </c>
    </row>
    <row r="86" spans="1:7" x14ac:dyDescent="0.25">
      <c r="A86" s="183" t="s">
        <v>41</v>
      </c>
      <c r="B86" s="183" t="s">
        <v>44</v>
      </c>
      <c r="C86" s="183" t="s">
        <v>19</v>
      </c>
      <c r="D86" s="178">
        <v>1E-3</v>
      </c>
      <c r="E86" s="178">
        <v>1E-3</v>
      </c>
      <c r="F86" s="178">
        <v>1E-3</v>
      </c>
      <c r="G86" s="178">
        <v>1E-3</v>
      </c>
    </row>
    <row r="87" spans="1:7" x14ac:dyDescent="0.25">
      <c r="A87" s="183" t="s">
        <v>41</v>
      </c>
      <c r="B87" s="183" t="s">
        <v>44</v>
      </c>
      <c r="C87" s="183" t="s">
        <v>20</v>
      </c>
      <c r="D87" s="178">
        <v>1E-3</v>
      </c>
      <c r="E87" s="178">
        <v>1E-3</v>
      </c>
      <c r="F87" s="178">
        <v>1E-3</v>
      </c>
      <c r="G87" s="178">
        <v>1E-3</v>
      </c>
    </row>
    <row r="88" spans="1:7" x14ac:dyDescent="0.25">
      <c r="A88" s="183" t="s">
        <v>41</v>
      </c>
      <c r="B88" s="183" t="s">
        <v>44</v>
      </c>
      <c r="C88" s="183" t="s">
        <v>21</v>
      </c>
      <c r="D88" s="178">
        <v>1E-3</v>
      </c>
      <c r="E88" s="178">
        <v>1E-3</v>
      </c>
      <c r="F88" s="178">
        <v>1E-3</v>
      </c>
      <c r="G88" s="178">
        <v>1E-3</v>
      </c>
    </row>
    <row r="89" spans="1:7" x14ac:dyDescent="0.25">
      <c r="A89" s="183" t="s">
        <v>41</v>
      </c>
      <c r="B89" s="183" t="s">
        <v>44</v>
      </c>
      <c r="C89" s="183" t="s">
        <v>22</v>
      </c>
      <c r="D89" s="177">
        <v>6.1709502554992385E-2</v>
      </c>
      <c r="E89" s="177">
        <v>1.0143866116025324</v>
      </c>
      <c r="F89" s="177">
        <v>284.53564373492986</v>
      </c>
      <c r="G89" s="177">
        <v>13.934744681072285</v>
      </c>
    </row>
    <row r="90" spans="1:7" x14ac:dyDescent="0.25">
      <c r="A90" s="183" t="s">
        <v>41</v>
      </c>
      <c r="B90" s="183" t="s">
        <v>44</v>
      </c>
      <c r="C90" s="183" t="s">
        <v>23</v>
      </c>
      <c r="D90" s="177">
        <v>6.1709502554992385E-2</v>
      </c>
      <c r="E90" s="177">
        <v>1.0143866116025324</v>
      </c>
      <c r="F90" s="177">
        <v>284.53564373492986</v>
      </c>
      <c r="G90" s="177">
        <v>13.934744681072285</v>
      </c>
    </row>
    <row r="91" spans="1:7" x14ac:dyDescent="0.25">
      <c r="A91" s="183" t="s">
        <v>41</v>
      </c>
      <c r="B91" s="183" t="s">
        <v>44</v>
      </c>
      <c r="C91" s="183" t="s">
        <v>24</v>
      </c>
      <c r="D91" s="177">
        <v>6.1709502554992385E-2</v>
      </c>
      <c r="E91" s="177">
        <v>1.0143866116025324</v>
      </c>
      <c r="F91" s="177">
        <v>284.53564373492986</v>
      </c>
      <c r="G91" s="177">
        <v>13.934744681072285</v>
      </c>
    </row>
    <row r="92" spans="1:7" x14ac:dyDescent="0.25">
      <c r="A92" s="183" t="s">
        <v>41</v>
      </c>
      <c r="B92" s="183" t="s">
        <v>44</v>
      </c>
      <c r="C92" s="183" t="s">
        <v>25</v>
      </c>
      <c r="D92" s="177">
        <v>6.1709502554992385E-2</v>
      </c>
      <c r="E92" s="177">
        <v>1.0143866116025324</v>
      </c>
      <c r="F92" s="177">
        <v>284.53564373492986</v>
      </c>
      <c r="G92" s="177">
        <v>13.934744681072285</v>
      </c>
    </row>
    <row r="93" spans="1:7" x14ac:dyDescent="0.25">
      <c r="A93" s="183" t="s">
        <v>41</v>
      </c>
      <c r="B93" s="183" t="s">
        <v>44</v>
      </c>
      <c r="C93" s="183" t="s">
        <v>26</v>
      </c>
      <c r="D93" s="177">
        <v>6.1709502554992385E-2</v>
      </c>
      <c r="E93" s="177">
        <v>1.0143866116025324</v>
      </c>
      <c r="F93" s="177">
        <v>284.53564373492986</v>
      </c>
      <c r="G93" s="177">
        <v>13.934744681072285</v>
      </c>
    </row>
    <row r="94" spans="1:7" x14ac:dyDescent="0.25">
      <c r="A94" s="183" t="s">
        <v>41</v>
      </c>
      <c r="B94" s="183" t="s">
        <v>44</v>
      </c>
      <c r="C94" s="183" t="s">
        <v>27</v>
      </c>
      <c r="D94" s="178">
        <v>1E-3</v>
      </c>
      <c r="E94" s="178">
        <v>1E-3</v>
      </c>
      <c r="F94" s="178">
        <v>1E-3</v>
      </c>
      <c r="G94" s="178">
        <v>1E-3</v>
      </c>
    </row>
    <row r="95" spans="1:7" x14ac:dyDescent="0.25">
      <c r="A95" s="183" t="s">
        <v>41</v>
      </c>
      <c r="B95" s="183" t="s">
        <v>44</v>
      </c>
      <c r="C95" s="183" t="s">
        <v>28</v>
      </c>
      <c r="D95" s="178">
        <v>1E-3</v>
      </c>
      <c r="E95" s="178">
        <v>1E-3</v>
      </c>
      <c r="F95" s="178">
        <v>1E-3</v>
      </c>
      <c r="G95" s="178">
        <v>1E-3</v>
      </c>
    </row>
    <row r="96" spans="1:7" x14ac:dyDescent="0.25">
      <c r="A96" s="183" t="s">
        <v>41</v>
      </c>
      <c r="B96" s="183" t="s">
        <v>44</v>
      </c>
      <c r="C96" s="183" t="s">
        <v>29</v>
      </c>
      <c r="D96" s="178">
        <v>1E-3</v>
      </c>
      <c r="E96" s="178">
        <v>1E-3</v>
      </c>
      <c r="F96" s="178">
        <v>1E-3</v>
      </c>
      <c r="G96" s="178">
        <v>1E-3</v>
      </c>
    </row>
    <row r="97" spans="1:7" x14ac:dyDescent="0.25">
      <c r="A97" s="183" t="s">
        <v>41</v>
      </c>
      <c r="B97" s="183" t="s">
        <v>44</v>
      </c>
      <c r="C97" s="183" t="s">
        <v>30</v>
      </c>
      <c r="D97" s="178">
        <v>1E-3</v>
      </c>
      <c r="E97" s="178">
        <v>1E-3</v>
      </c>
      <c r="F97" s="178">
        <v>1E-3</v>
      </c>
      <c r="G97" s="178">
        <v>1E-3</v>
      </c>
    </row>
    <row r="98" spans="1:7" x14ac:dyDescent="0.25">
      <c r="A98" s="183" t="s">
        <v>44</v>
      </c>
      <c r="B98" s="183" t="s">
        <v>9</v>
      </c>
      <c r="C98" s="183" t="s">
        <v>19</v>
      </c>
      <c r="D98" s="178">
        <v>1E-3</v>
      </c>
      <c r="E98" s="178">
        <v>1E-3</v>
      </c>
      <c r="F98" s="178">
        <v>1E-3</v>
      </c>
      <c r="G98" s="178">
        <v>1E-3</v>
      </c>
    </row>
    <row r="99" spans="1:7" x14ac:dyDescent="0.25">
      <c r="A99" s="183" t="s">
        <v>44</v>
      </c>
      <c r="B99" s="183" t="s">
        <v>9</v>
      </c>
      <c r="C99" s="183" t="s">
        <v>20</v>
      </c>
      <c r="D99" s="178">
        <v>1E-3</v>
      </c>
      <c r="E99" s="178">
        <v>1E-3</v>
      </c>
      <c r="F99" s="178">
        <v>1E-3</v>
      </c>
      <c r="G99" s="178">
        <v>1E-3</v>
      </c>
    </row>
    <row r="100" spans="1:7" x14ac:dyDescent="0.25">
      <c r="A100" s="183" t="s">
        <v>44</v>
      </c>
      <c r="B100" s="183" t="s">
        <v>9</v>
      </c>
      <c r="C100" s="183" t="s">
        <v>21</v>
      </c>
      <c r="D100" s="178">
        <v>1E-3</v>
      </c>
      <c r="E100" s="178">
        <v>1E-3</v>
      </c>
      <c r="F100" s="178">
        <v>1E-3</v>
      </c>
      <c r="G100" s="178">
        <v>1E-3</v>
      </c>
    </row>
    <row r="101" spans="1:7" x14ac:dyDescent="0.25">
      <c r="A101" s="183" t="s">
        <v>44</v>
      </c>
      <c r="B101" s="183" t="s">
        <v>9</v>
      </c>
      <c r="C101" s="183" t="s">
        <v>22</v>
      </c>
      <c r="D101" s="177">
        <v>6.1709502554992385E-2</v>
      </c>
      <c r="E101" s="177">
        <v>1.0143866116025324</v>
      </c>
      <c r="F101" s="177">
        <v>284.53564373492986</v>
      </c>
      <c r="G101" s="177">
        <v>13.934744681072285</v>
      </c>
    </row>
    <row r="102" spans="1:7" x14ac:dyDescent="0.25">
      <c r="A102" s="183" t="s">
        <v>44</v>
      </c>
      <c r="B102" s="183" t="s">
        <v>9</v>
      </c>
      <c r="C102" s="183" t="s">
        <v>23</v>
      </c>
      <c r="D102" s="177">
        <v>6.1709502554992385E-2</v>
      </c>
      <c r="E102" s="177">
        <v>1.0143866116025324</v>
      </c>
      <c r="F102" s="177">
        <v>284.53564373492986</v>
      </c>
      <c r="G102" s="177">
        <v>13.934744681072285</v>
      </c>
    </row>
    <row r="103" spans="1:7" x14ac:dyDescent="0.25">
      <c r="A103" s="183" t="s">
        <v>44</v>
      </c>
      <c r="B103" s="183" t="s">
        <v>9</v>
      </c>
      <c r="C103" s="183" t="s">
        <v>24</v>
      </c>
      <c r="D103" s="177">
        <v>6.1709502554992385E-2</v>
      </c>
      <c r="E103" s="177">
        <v>1.0143866116025324</v>
      </c>
      <c r="F103" s="177">
        <v>284.53564373492986</v>
      </c>
      <c r="G103" s="177">
        <v>13.934744681072285</v>
      </c>
    </row>
    <row r="104" spans="1:7" x14ac:dyDescent="0.25">
      <c r="A104" s="183" t="s">
        <v>44</v>
      </c>
      <c r="B104" s="183" t="s">
        <v>9</v>
      </c>
      <c r="C104" s="183" t="s">
        <v>25</v>
      </c>
      <c r="D104" s="177">
        <v>6.1709502554992385E-2</v>
      </c>
      <c r="E104" s="177">
        <v>1.0143866116025324</v>
      </c>
      <c r="F104" s="177">
        <v>284.53564373492986</v>
      </c>
      <c r="G104" s="177">
        <v>13.934744681072285</v>
      </c>
    </row>
    <row r="105" spans="1:7" x14ac:dyDescent="0.25">
      <c r="A105" s="183" t="s">
        <v>44</v>
      </c>
      <c r="B105" s="183" t="s">
        <v>9</v>
      </c>
      <c r="C105" s="183" t="s">
        <v>26</v>
      </c>
      <c r="D105" s="177">
        <v>6.1709502554992385E-2</v>
      </c>
      <c r="E105" s="177">
        <v>1.0143866116025324</v>
      </c>
      <c r="F105" s="177">
        <v>284.53564373492986</v>
      </c>
      <c r="G105" s="177">
        <v>13.934744681072285</v>
      </c>
    </row>
    <row r="106" spans="1:7" x14ac:dyDescent="0.25">
      <c r="A106" s="183" t="s">
        <v>44</v>
      </c>
      <c r="B106" s="183" t="s">
        <v>9</v>
      </c>
      <c r="C106" s="183" t="s">
        <v>27</v>
      </c>
      <c r="D106" s="178">
        <v>1E-3</v>
      </c>
      <c r="E106" s="178">
        <v>1E-3</v>
      </c>
      <c r="F106" s="178">
        <v>1E-3</v>
      </c>
      <c r="G106" s="178">
        <v>1E-3</v>
      </c>
    </row>
    <row r="107" spans="1:7" x14ac:dyDescent="0.25">
      <c r="A107" s="183" t="s">
        <v>44</v>
      </c>
      <c r="B107" s="183" t="s">
        <v>9</v>
      </c>
      <c r="C107" s="183" t="s">
        <v>28</v>
      </c>
      <c r="D107" s="178">
        <v>1E-3</v>
      </c>
      <c r="E107" s="178">
        <v>1E-3</v>
      </c>
      <c r="F107" s="178">
        <v>1E-3</v>
      </c>
      <c r="G107" s="178">
        <v>1E-3</v>
      </c>
    </row>
    <row r="108" spans="1:7" x14ac:dyDescent="0.25">
      <c r="A108" s="183" t="s">
        <v>44</v>
      </c>
      <c r="B108" s="183" t="s">
        <v>9</v>
      </c>
      <c r="C108" s="183" t="s">
        <v>29</v>
      </c>
      <c r="D108" s="178">
        <v>1E-3</v>
      </c>
      <c r="E108" s="178">
        <v>1E-3</v>
      </c>
      <c r="F108" s="178">
        <v>1E-3</v>
      </c>
      <c r="G108" s="178">
        <v>1E-3</v>
      </c>
    </row>
    <row r="109" spans="1:7" x14ac:dyDescent="0.25">
      <c r="A109" s="183" t="s">
        <v>44</v>
      </c>
      <c r="B109" s="183" t="s">
        <v>9</v>
      </c>
      <c r="C109" s="183" t="s">
        <v>30</v>
      </c>
      <c r="D109" s="178">
        <v>1E-3</v>
      </c>
      <c r="E109" s="178">
        <v>1E-3</v>
      </c>
      <c r="F109" s="178">
        <v>1E-3</v>
      </c>
      <c r="G109" s="178">
        <v>1E-3</v>
      </c>
    </row>
    <row r="110" spans="1:7" x14ac:dyDescent="0.25">
      <c r="A110" s="183" t="s">
        <v>39</v>
      </c>
      <c r="B110" s="183" t="s">
        <v>41</v>
      </c>
      <c r="C110" s="183" t="s">
        <v>19</v>
      </c>
      <c r="D110" s="178">
        <v>1E-3</v>
      </c>
      <c r="E110" s="178">
        <v>1E-3</v>
      </c>
      <c r="F110" s="178">
        <v>1E-3</v>
      </c>
      <c r="G110" s="178">
        <v>1E-3</v>
      </c>
    </row>
    <row r="111" spans="1:7" x14ac:dyDescent="0.25">
      <c r="A111" s="183" t="s">
        <v>39</v>
      </c>
      <c r="B111" s="183" t="s">
        <v>41</v>
      </c>
      <c r="C111" s="183" t="s">
        <v>20</v>
      </c>
      <c r="D111" s="178">
        <v>1E-3</v>
      </c>
      <c r="E111" s="178">
        <v>1E-3</v>
      </c>
      <c r="F111" s="178">
        <v>1E-3</v>
      </c>
      <c r="G111" s="178">
        <v>1E-3</v>
      </c>
    </row>
    <row r="112" spans="1:7" x14ac:dyDescent="0.25">
      <c r="A112" s="183" t="s">
        <v>39</v>
      </c>
      <c r="B112" s="183" t="s">
        <v>41</v>
      </c>
      <c r="C112" s="183" t="s">
        <v>21</v>
      </c>
      <c r="D112" s="178">
        <v>1E-3</v>
      </c>
      <c r="E112" s="178">
        <v>1E-3</v>
      </c>
      <c r="F112" s="178">
        <v>1E-3</v>
      </c>
      <c r="G112" s="178">
        <v>1E-3</v>
      </c>
    </row>
    <row r="113" spans="1:7" x14ac:dyDescent="0.25">
      <c r="A113" s="183" t="s">
        <v>39</v>
      </c>
      <c r="B113" s="183" t="s">
        <v>41</v>
      </c>
      <c r="C113" s="183" t="s">
        <v>22</v>
      </c>
      <c r="D113" s="177">
        <v>6.1709502554992385E-2</v>
      </c>
      <c r="E113" s="177">
        <v>1.0143866116025324</v>
      </c>
      <c r="F113" s="177">
        <v>284.53564373492986</v>
      </c>
      <c r="G113" s="177">
        <v>13.934744681072285</v>
      </c>
    </row>
    <row r="114" spans="1:7" x14ac:dyDescent="0.25">
      <c r="A114" s="183" t="s">
        <v>39</v>
      </c>
      <c r="B114" s="183" t="s">
        <v>41</v>
      </c>
      <c r="C114" s="183" t="s">
        <v>23</v>
      </c>
      <c r="D114" s="177">
        <v>6.1709502554992385E-2</v>
      </c>
      <c r="E114" s="177">
        <v>1.0143866116025324</v>
      </c>
      <c r="F114" s="177">
        <v>284.53564373492986</v>
      </c>
      <c r="G114" s="177">
        <v>13.934744681072285</v>
      </c>
    </row>
    <row r="115" spans="1:7" x14ac:dyDescent="0.25">
      <c r="A115" s="183" t="s">
        <v>39</v>
      </c>
      <c r="B115" s="183" t="s">
        <v>41</v>
      </c>
      <c r="C115" s="183" t="s">
        <v>24</v>
      </c>
      <c r="D115" s="177">
        <v>6.1709502554992385E-2</v>
      </c>
      <c r="E115" s="177">
        <v>1.0143866116025324</v>
      </c>
      <c r="F115" s="177">
        <v>284.53564373492986</v>
      </c>
      <c r="G115" s="177">
        <v>13.934744681072285</v>
      </c>
    </row>
    <row r="116" spans="1:7" x14ac:dyDescent="0.25">
      <c r="A116" s="183" t="s">
        <v>39</v>
      </c>
      <c r="B116" s="183" t="s">
        <v>41</v>
      </c>
      <c r="C116" s="183" t="s">
        <v>25</v>
      </c>
      <c r="D116" s="177">
        <v>6.1709502554992385E-2</v>
      </c>
      <c r="E116" s="177">
        <v>1.0143866116025324</v>
      </c>
      <c r="F116" s="177">
        <v>284.53564373492986</v>
      </c>
      <c r="G116" s="177">
        <v>13.934744681072285</v>
      </c>
    </row>
    <row r="117" spans="1:7" x14ac:dyDescent="0.25">
      <c r="A117" s="183" t="s">
        <v>39</v>
      </c>
      <c r="B117" s="183" t="s">
        <v>41</v>
      </c>
      <c r="C117" s="183" t="s">
        <v>26</v>
      </c>
      <c r="D117" s="177">
        <v>6.1709502554992385E-2</v>
      </c>
      <c r="E117" s="177">
        <v>1.0143866116025324</v>
      </c>
      <c r="F117" s="177">
        <v>284.53564373492986</v>
      </c>
      <c r="G117" s="177">
        <v>13.934744681072285</v>
      </c>
    </row>
    <row r="118" spans="1:7" x14ac:dyDescent="0.25">
      <c r="A118" s="183" t="s">
        <v>39</v>
      </c>
      <c r="B118" s="183" t="s">
        <v>41</v>
      </c>
      <c r="C118" s="183" t="s">
        <v>27</v>
      </c>
      <c r="D118" s="178">
        <v>1E-3</v>
      </c>
      <c r="E118" s="178">
        <v>1E-3</v>
      </c>
      <c r="F118" s="178">
        <v>1E-3</v>
      </c>
      <c r="G118" s="178">
        <v>1E-3</v>
      </c>
    </row>
    <row r="119" spans="1:7" x14ac:dyDescent="0.25">
      <c r="A119" s="183" t="s">
        <v>39</v>
      </c>
      <c r="B119" s="183" t="s">
        <v>41</v>
      </c>
      <c r="C119" s="183" t="s">
        <v>28</v>
      </c>
      <c r="D119" s="178">
        <v>1E-3</v>
      </c>
      <c r="E119" s="178">
        <v>1E-3</v>
      </c>
      <c r="F119" s="178">
        <v>1E-3</v>
      </c>
      <c r="G119" s="178">
        <v>1E-3</v>
      </c>
    </row>
    <row r="120" spans="1:7" x14ac:dyDescent="0.25">
      <c r="A120" s="183" t="s">
        <v>39</v>
      </c>
      <c r="B120" s="183" t="s">
        <v>41</v>
      </c>
      <c r="C120" s="183" t="s">
        <v>29</v>
      </c>
      <c r="D120" s="178">
        <v>1E-3</v>
      </c>
      <c r="E120" s="178">
        <v>1E-3</v>
      </c>
      <c r="F120" s="178">
        <v>1E-3</v>
      </c>
      <c r="G120" s="178">
        <v>1E-3</v>
      </c>
    </row>
    <row r="121" spans="1:7" x14ac:dyDescent="0.25">
      <c r="A121" s="183" t="s">
        <v>39</v>
      </c>
      <c r="B121" s="183" t="s">
        <v>41</v>
      </c>
      <c r="C121" s="183" t="s">
        <v>30</v>
      </c>
      <c r="D121" s="178">
        <v>1E-3</v>
      </c>
      <c r="E121" s="178">
        <v>1E-3</v>
      </c>
      <c r="F121" s="178">
        <v>1E-3</v>
      </c>
      <c r="G121" s="178">
        <v>1E-3</v>
      </c>
    </row>
    <row r="122" spans="1:7" x14ac:dyDescent="0.25">
      <c r="A122" s="183" t="s">
        <v>45</v>
      </c>
      <c r="B122" s="183" t="s">
        <v>9</v>
      </c>
      <c r="C122" s="183" t="s">
        <v>19</v>
      </c>
      <c r="D122" s="178">
        <v>1E-3</v>
      </c>
      <c r="E122" s="178">
        <v>1E-3</v>
      </c>
      <c r="F122" s="178">
        <v>1E-3</v>
      </c>
      <c r="G122" s="178">
        <v>1E-3</v>
      </c>
    </row>
    <row r="123" spans="1:7" x14ac:dyDescent="0.25">
      <c r="A123" s="183" t="s">
        <v>45</v>
      </c>
      <c r="B123" s="183" t="s">
        <v>9</v>
      </c>
      <c r="C123" s="183" t="s">
        <v>20</v>
      </c>
      <c r="D123" s="178">
        <v>1E-3</v>
      </c>
      <c r="E123" s="178">
        <v>1E-3</v>
      </c>
      <c r="F123" s="178">
        <v>1E-3</v>
      </c>
      <c r="G123" s="178">
        <v>1E-3</v>
      </c>
    </row>
    <row r="124" spans="1:7" x14ac:dyDescent="0.25">
      <c r="A124" s="183" t="s">
        <v>45</v>
      </c>
      <c r="B124" s="183" t="s">
        <v>9</v>
      </c>
      <c r="C124" s="183" t="s">
        <v>21</v>
      </c>
      <c r="D124" s="178">
        <v>1E-3</v>
      </c>
      <c r="E124" s="178">
        <v>1E-3</v>
      </c>
      <c r="F124" s="178">
        <v>1E-3</v>
      </c>
      <c r="G124" s="178">
        <v>1E-3</v>
      </c>
    </row>
    <row r="125" spans="1:7" x14ac:dyDescent="0.25">
      <c r="A125" s="183" t="s">
        <v>45</v>
      </c>
      <c r="B125" s="183" t="s">
        <v>9</v>
      </c>
      <c r="C125" s="183" t="s">
        <v>22</v>
      </c>
      <c r="D125" s="177">
        <v>1.9063215800475435E-3</v>
      </c>
      <c r="E125" s="177">
        <v>1.0036421687009101</v>
      </c>
      <c r="F125" s="177">
        <v>64.249001722202124</v>
      </c>
      <c r="G125" s="177">
        <v>13.935333542358396</v>
      </c>
    </row>
    <row r="126" spans="1:7" x14ac:dyDescent="0.25">
      <c r="A126" s="183" t="s">
        <v>45</v>
      </c>
      <c r="B126" s="183" t="s">
        <v>9</v>
      </c>
      <c r="C126" s="183" t="s">
        <v>23</v>
      </c>
      <c r="D126" s="177">
        <v>1.9063215800475435E-3</v>
      </c>
      <c r="E126" s="177">
        <v>1.0036421687009101</v>
      </c>
      <c r="F126" s="177">
        <v>64.249001722202124</v>
      </c>
      <c r="G126" s="177">
        <v>13.935333542358396</v>
      </c>
    </row>
    <row r="127" spans="1:7" x14ac:dyDescent="0.25">
      <c r="A127" s="183" t="s">
        <v>45</v>
      </c>
      <c r="B127" s="183" t="s">
        <v>9</v>
      </c>
      <c r="C127" s="183" t="s">
        <v>24</v>
      </c>
      <c r="D127" s="177">
        <v>1.9063215800475435E-3</v>
      </c>
      <c r="E127" s="177">
        <v>1.0036421687009101</v>
      </c>
      <c r="F127" s="177">
        <v>64.249001722202124</v>
      </c>
      <c r="G127" s="177">
        <v>13.935333542358396</v>
      </c>
    </row>
    <row r="128" spans="1:7" x14ac:dyDescent="0.25">
      <c r="A128" s="183" t="s">
        <v>45</v>
      </c>
      <c r="B128" s="183" t="s">
        <v>9</v>
      </c>
      <c r="C128" s="183" t="s">
        <v>25</v>
      </c>
      <c r="D128" s="177">
        <v>1.9063215800475435E-3</v>
      </c>
      <c r="E128" s="177">
        <v>1.0036421687009101</v>
      </c>
      <c r="F128" s="177">
        <v>64.249001722202124</v>
      </c>
      <c r="G128" s="177">
        <v>13.935333542358396</v>
      </c>
    </row>
    <row r="129" spans="1:7" x14ac:dyDescent="0.25">
      <c r="A129" s="183" t="s">
        <v>45</v>
      </c>
      <c r="B129" s="183" t="s">
        <v>9</v>
      </c>
      <c r="C129" s="183" t="s">
        <v>26</v>
      </c>
      <c r="D129" s="177">
        <v>1.9063215800475435E-3</v>
      </c>
      <c r="E129" s="177">
        <v>1.0036421687009101</v>
      </c>
      <c r="F129" s="177">
        <v>64.249001722202124</v>
      </c>
      <c r="G129" s="177">
        <v>13.935333542358396</v>
      </c>
    </row>
    <row r="130" spans="1:7" x14ac:dyDescent="0.25">
      <c r="A130" s="183" t="s">
        <v>45</v>
      </c>
      <c r="B130" s="183" t="s">
        <v>9</v>
      </c>
      <c r="C130" s="183" t="s">
        <v>27</v>
      </c>
      <c r="D130" s="178">
        <v>1E-3</v>
      </c>
      <c r="E130" s="178">
        <v>1E-3</v>
      </c>
      <c r="F130" s="178">
        <v>1E-3</v>
      </c>
      <c r="G130" s="178">
        <v>1E-3</v>
      </c>
    </row>
    <row r="131" spans="1:7" x14ac:dyDescent="0.25">
      <c r="A131" s="183" t="s">
        <v>45</v>
      </c>
      <c r="B131" s="183" t="s">
        <v>9</v>
      </c>
      <c r="C131" s="183" t="s">
        <v>28</v>
      </c>
      <c r="D131" s="178">
        <v>1E-3</v>
      </c>
      <c r="E131" s="178">
        <v>1E-3</v>
      </c>
      <c r="F131" s="178">
        <v>1E-3</v>
      </c>
      <c r="G131" s="178">
        <v>1E-3</v>
      </c>
    </row>
    <row r="132" spans="1:7" x14ac:dyDescent="0.25">
      <c r="A132" s="183" t="s">
        <v>45</v>
      </c>
      <c r="B132" s="183" t="s">
        <v>9</v>
      </c>
      <c r="C132" s="183" t="s">
        <v>29</v>
      </c>
      <c r="D132" s="178">
        <v>1E-3</v>
      </c>
      <c r="E132" s="178">
        <v>1E-3</v>
      </c>
      <c r="F132" s="178">
        <v>1E-3</v>
      </c>
      <c r="G132" s="178">
        <v>1E-3</v>
      </c>
    </row>
    <row r="133" spans="1:7" x14ac:dyDescent="0.25">
      <c r="A133" s="183" t="s">
        <v>45</v>
      </c>
      <c r="B133" s="183" t="s">
        <v>9</v>
      </c>
      <c r="C133" s="183" t="s">
        <v>30</v>
      </c>
      <c r="D133" s="178">
        <v>1E-3</v>
      </c>
      <c r="E133" s="178">
        <v>1E-3</v>
      </c>
      <c r="F133" s="178">
        <v>1E-3</v>
      </c>
      <c r="G133" s="178">
        <v>1E-3</v>
      </c>
    </row>
    <row r="134" spans="1:7" x14ac:dyDescent="0.25">
      <c r="A134" s="183" t="s">
        <v>9</v>
      </c>
      <c r="B134" s="183" t="s">
        <v>46</v>
      </c>
      <c r="C134" s="183" t="s">
        <v>19</v>
      </c>
      <c r="D134" s="178">
        <v>1E-3</v>
      </c>
      <c r="E134" s="178">
        <v>1E-3</v>
      </c>
      <c r="F134" s="178">
        <v>1E-3</v>
      </c>
      <c r="G134" s="178">
        <v>1E-3</v>
      </c>
    </row>
    <row r="135" spans="1:7" x14ac:dyDescent="0.25">
      <c r="A135" s="183" t="s">
        <v>9</v>
      </c>
      <c r="B135" s="183" t="s">
        <v>46</v>
      </c>
      <c r="C135" s="183" t="s">
        <v>20</v>
      </c>
      <c r="D135" s="178">
        <v>1E-3</v>
      </c>
      <c r="E135" s="178">
        <v>1E-3</v>
      </c>
      <c r="F135" s="178">
        <v>1E-3</v>
      </c>
      <c r="G135" s="178">
        <v>1E-3</v>
      </c>
    </row>
    <row r="136" spans="1:7" x14ac:dyDescent="0.25">
      <c r="A136" s="183" t="s">
        <v>9</v>
      </c>
      <c r="B136" s="183" t="s">
        <v>46</v>
      </c>
      <c r="C136" s="183" t="s">
        <v>21</v>
      </c>
      <c r="D136" s="178">
        <v>1E-3</v>
      </c>
      <c r="E136" s="178">
        <v>1E-3</v>
      </c>
      <c r="F136" s="178">
        <v>1E-3</v>
      </c>
      <c r="G136" s="178">
        <v>1E-3</v>
      </c>
    </row>
    <row r="137" spans="1:7" x14ac:dyDescent="0.25">
      <c r="A137" s="183" t="s">
        <v>9</v>
      </c>
      <c r="B137" s="183" t="s">
        <v>46</v>
      </c>
      <c r="C137" s="183" t="s">
        <v>22</v>
      </c>
      <c r="D137" s="177">
        <v>6.1709502554992385E-2</v>
      </c>
      <c r="E137" s="177">
        <v>1.0143866116025324</v>
      </c>
      <c r="F137" s="177">
        <v>284.53564373492986</v>
      </c>
      <c r="G137" s="177">
        <v>13.934744681072285</v>
      </c>
    </row>
    <row r="138" spans="1:7" x14ac:dyDescent="0.25">
      <c r="A138" s="183" t="s">
        <v>9</v>
      </c>
      <c r="B138" s="183" t="s">
        <v>46</v>
      </c>
      <c r="C138" s="183" t="s">
        <v>23</v>
      </c>
      <c r="D138" s="177">
        <v>6.1709502554992385E-2</v>
      </c>
      <c r="E138" s="177">
        <v>1.0143866116025324</v>
      </c>
      <c r="F138" s="177">
        <v>284.53564373492986</v>
      </c>
      <c r="G138" s="177">
        <v>13.934744681072285</v>
      </c>
    </row>
    <row r="139" spans="1:7" x14ac:dyDescent="0.25">
      <c r="A139" s="183" t="s">
        <v>9</v>
      </c>
      <c r="B139" s="183" t="s">
        <v>46</v>
      </c>
      <c r="C139" s="183" t="s">
        <v>24</v>
      </c>
      <c r="D139" s="177">
        <v>6.1709502554992385E-2</v>
      </c>
      <c r="E139" s="177">
        <v>1.0143866116025324</v>
      </c>
      <c r="F139" s="177">
        <v>284.53564373492986</v>
      </c>
      <c r="G139" s="177">
        <v>13.934744681072285</v>
      </c>
    </row>
    <row r="140" spans="1:7" x14ac:dyDescent="0.25">
      <c r="A140" s="183" t="s">
        <v>9</v>
      </c>
      <c r="B140" s="183" t="s">
        <v>46</v>
      </c>
      <c r="C140" s="183" t="s">
        <v>25</v>
      </c>
      <c r="D140" s="177">
        <v>6.1709502554992385E-2</v>
      </c>
      <c r="E140" s="177">
        <v>1.0143866116025324</v>
      </c>
      <c r="F140" s="177">
        <v>284.53564373492986</v>
      </c>
      <c r="G140" s="177">
        <v>13.934744681072285</v>
      </c>
    </row>
    <row r="141" spans="1:7" x14ac:dyDescent="0.25">
      <c r="A141" s="183" t="s">
        <v>9</v>
      </c>
      <c r="B141" s="183" t="s">
        <v>46</v>
      </c>
      <c r="C141" s="183" t="s">
        <v>26</v>
      </c>
      <c r="D141" s="177">
        <v>6.1709502554992385E-2</v>
      </c>
      <c r="E141" s="177">
        <v>1.0143866116025324</v>
      </c>
      <c r="F141" s="177">
        <v>284.53564373492986</v>
      </c>
      <c r="G141" s="177">
        <v>13.934744681072285</v>
      </c>
    </row>
    <row r="142" spans="1:7" x14ac:dyDescent="0.25">
      <c r="A142" s="183" t="s">
        <v>9</v>
      </c>
      <c r="B142" s="183" t="s">
        <v>46</v>
      </c>
      <c r="C142" s="183" t="s">
        <v>27</v>
      </c>
      <c r="D142" s="178">
        <v>1E-3</v>
      </c>
      <c r="E142" s="178">
        <v>1E-3</v>
      </c>
      <c r="F142" s="178">
        <v>1E-3</v>
      </c>
      <c r="G142" s="178">
        <v>1E-3</v>
      </c>
    </row>
    <row r="143" spans="1:7" x14ac:dyDescent="0.25">
      <c r="A143" s="183" t="s">
        <v>9</v>
      </c>
      <c r="B143" s="183" t="s">
        <v>46</v>
      </c>
      <c r="C143" s="183" t="s">
        <v>28</v>
      </c>
      <c r="D143" s="178">
        <v>1E-3</v>
      </c>
      <c r="E143" s="178">
        <v>1E-3</v>
      </c>
      <c r="F143" s="178">
        <v>1E-3</v>
      </c>
      <c r="G143" s="178">
        <v>1E-3</v>
      </c>
    </row>
    <row r="144" spans="1:7" x14ac:dyDescent="0.25">
      <c r="A144" s="183" t="s">
        <v>9</v>
      </c>
      <c r="B144" s="183" t="s">
        <v>46</v>
      </c>
      <c r="C144" s="183" t="s">
        <v>29</v>
      </c>
      <c r="D144" s="178">
        <v>1E-3</v>
      </c>
      <c r="E144" s="178">
        <v>1E-3</v>
      </c>
      <c r="F144" s="178">
        <v>1E-3</v>
      </c>
      <c r="G144" s="178">
        <v>1E-3</v>
      </c>
    </row>
    <row r="145" spans="1:7" x14ac:dyDescent="0.25">
      <c r="A145" s="183" t="s">
        <v>9</v>
      </c>
      <c r="B145" s="183" t="s">
        <v>46</v>
      </c>
      <c r="C145" s="183" t="s">
        <v>30</v>
      </c>
      <c r="D145" s="178">
        <v>1E-3</v>
      </c>
      <c r="E145" s="178">
        <v>1E-3</v>
      </c>
      <c r="F145" s="178">
        <v>1E-3</v>
      </c>
      <c r="G145" s="178">
        <v>1E-3</v>
      </c>
    </row>
    <row r="146" spans="1:7" x14ac:dyDescent="0.25">
      <c r="A146" s="183" t="s">
        <v>54</v>
      </c>
      <c r="B146" s="183" t="s">
        <v>50</v>
      </c>
      <c r="C146" s="183" t="s">
        <v>19</v>
      </c>
      <c r="D146" s="178">
        <v>1E-3</v>
      </c>
      <c r="E146" s="178">
        <v>1E-3</v>
      </c>
      <c r="F146" s="178">
        <v>1E-3</v>
      </c>
      <c r="G146" s="178">
        <v>1E-3</v>
      </c>
    </row>
    <row r="147" spans="1:7" x14ac:dyDescent="0.25">
      <c r="A147" s="183" t="s">
        <v>54</v>
      </c>
      <c r="B147" s="183" t="s">
        <v>50</v>
      </c>
      <c r="C147" s="183" t="s">
        <v>20</v>
      </c>
      <c r="D147" s="178">
        <v>1E-3</v>
      </c>
      <c r="E147" s="178">
        <v>1E-3</v>
      </c>
      <c r="F147" s="178">
        <v>1E-3</v>
      </c>
      <c r="G147" s="178">
        <v>1E-3</v>
      </c>
    </row>
    <row r="148" spans="1:7" x14ac:dyDescent="0.25">
      <c r="A148" s="183" t="s">
        <v>54</v>
      </c>
      <c r="B148" s="183" t="s">
        <v>50</v>
      </c>
      <c r="C148" s="183" t="s">
        <v>21</v>
      </c>
      <c r="D148" s="178">
        <v>1E-3</v>
      </c>
      <c r="E148" s="178">
        <v>1E-3</v>
      </c>
      <c r="F148" s="178">
        <v>1E-3</v>
      </c>
      <c r="G148" s="178">
        <v>1E-3</v>
      </c>
    </row>
    <row r="149" spans="1:7" x14ac:dyDescent="0.25">
      <c r="A149" s="183" t="s">
        <v>54</v>
      </c>
      <c r="B149" s="183" t="s">
        <v>50</v>
      </c>
      <c r="C149" s="183" t="s">
        <v>22</v>
      </c>
      <c r="D149" s="177">
        <v>1.2696211517064465E-2</v>
      </c>
      <c r="E149" s="177">
        <v>1.0056337811375167</v>
      </c>
      <c r="F149" s="177">
        <v>22.390231610234675</v>
      </c>
      <c r="G149" s="177">
        <v>1.9580682555860283</v>
      </c>
    </row>
    <row r="150" spans="1:7" x14ac:dyDescent="0.25">
      <c r="A150" s="183" t="s">
        <v>54</v>
      </c>
      <c r="B150" s="183" t="s">
        <v>50</v>
      </c>
      <c r="C150" s="183" t="s">
        <v>23</v>
      </c>
      <c r="D150" s="177">
        <v>1.2696211517064465E-2</v>
      </c>
      <c r="E150" s="177">
        <v>1.0056337811375167</v>
      </c>
      <c r="F150" s="177">
        <v>22.390231610234675</v>
      </c>
      <c r="G150" s="177">
        <v>1.9580682555860283</v>
      </c>
    </row>
    <row r="151" spans="1:7" x14ac:dyDescent="0.25">
      <c r="A151" s="183" t="s">
        <v>54</v>
      </c>
      <c r="B151" s="183" t="s">
        <v>50</v>
      </c>
      <c r="C151" s="183" t="s">
        <v>24</v>
      </c>
      <c r="D151" s="177">
        <v>1.2696211517064465E-2</v>
      </c>
      <c r="E151" s="177">
        <v>1.0056337811375167</v>
      </c>
      <c r="F151" s="177">
        <v>22.390231610234675</v>
      </c>
      <c r="G151" s="177">
        <v>1.9580682555860283</v>
      </c>
    </row>
    <row r="152" spans="1:7" x14ac:dyDescent="0.25">
      <c r="A152" s="183" t="s">
        <v>54</v>
      </c>
      <c r="B152" s="183" t="s">
        <v>50</v>
      </c>
      <c r="C152" s="183" t="s">
        <v>25</v>
      </c>
      <c r="D152" s="177">
        <v>1.2696211517064465E-2</v>
      </c>
      <c r="E152" s="177">
        <v>1.0056337811375167</v>
      </c>
      <c r="F152" s="177">
        <v>22.390231610234675</v>
      </c>
      <c r="G152" s="177">
        <v>1.9580682555860283</v>
      </c>
    </row>
    <row r="153" spans="1:7" x14ac:dyDescent="0.25">
      <c r="A153" s="183" t="s">
        <v>54</v>
      </c>
      <c r="B153" s="183" t="s">
        <v>50</v>
      </c>
      <c r="C153" s="183" t="s">
        <v>26</v>
      </c>
      <c r="D153" s="177">
        <v>1.2696211517064465E-2</v>
      </c>
      <c r="E153" s="177">
        <v>1.0056337811375167</v>
      </c>
      <c r="F153" s="177">
        <v>22.390231610234675</v>
      </c>
      <c r="G153" s="177">
        <v>1.9580682555860283</v>
      </c>
    </row>
    <row r="154" spans="1:7" x14ac:dyDescent="0.25">
      <c r="A154" s="183" t="s">
        <v>54</v>
      </c>
      <c r="B154" s="183" t="s">
        <v>50</v>
      </c>
      <c r="C154" s="183" t="s">
        <v>27</v>
      </c>
      <c r="D154" s="178">
        <v>1E-3</v>
      </c>
      <c r="E154" s="178">
        <v>1E-3</v>
      </c>
      <c r="F154" s="178">
        <v>1E-3</v>
      </c>
      <c r="G154" s="178">
        <v>1E-3</v>
      </c>
    </row>
    <row r="155" spans="1:7" x14ac:dyDescent="0.25">
      <c r="A155" s="183" t="s">
        <v>54</v>
      </c>
      <c r="B155" s="183" t="s">
        <v>50</v>
      </c>
      <c r="C155" s="183" t="s">
        <v>28</v>
      </c>
      <c r="D155" s="178">
        <v>1E-3</v>
      </c>
      <c r="E155" s="178">
        <v>1E-3</v>
      </c>
      <c r="F155" s="178">
        <v>1E-3</v>
      </c>
      <c r="G155" s="178">
        <v>1E-3</v>
      </c>
    </row>
    <row r="156" spans="1:7" x14ac:dyDescent="0.25">
      <c r="A156" s="183" t="s">
        <v>54</v>
      </c>
      <c r="B156" s="183" t="s">
        <v>50</v>
      </c>
      <c r="C156" s="183" t="s">
        <v>29</v>
      </c>
      <c r="D156" s="178">
        <v>1E-3</v>
      </c>
      <c r="E156" s="178">
        <v>1E-3</v>
      </c>
      <c r="F156" s="178">
        <v>1E-3</v>
      </c>
      <c r="G156" s="178">
        <v>1E-3</v>
      </c>
    </row>
    <row r="157" spans="1:7" x14ac:dyDescent="0.25">
      <c r="A157" s="183" t="s">
        <v>54</v>
      </c>
      <c r="B157" s="183" t="s">
        <v>50</v>
      </c>
      <c r="C157" s="183" t="s">
        <v>30</v>
      </c>
      <c r="D157" s="178">
        <v>1E-3</v>
      </c>
      <c r="E157" s="178">
        <v>1E-3</v>
      </c>
      <c r="F157" s="178">
        <v>1E-3</v>
      </c>
      <c r="G157" s="178">
        <v>1E-3</v>
      </c>
    </row>
    <row r="158" spans="1:7" x14ac:dyDescent="0.25">
      <c r="A158" s="183" t="s">
        <v>55</v>
      </c>
      <c r="B158" s="183" t="s">
        <v>54</v>
      </c>
      <c r="C158" s="183" t="s">
        <v>19</v>
      </c>
      <c r="D158" s="178">
        <v>1E-3</v>
      </c>
      <c r="E158" s="178">
        <v>1E-3</v>
      </c>
      <c r="F158" s="178">
        <v>1E-3</v>
      </c>
      <c r="G158" s="178">
        <v>1E-3</v>
      </c>
    </row>
    <row r="159" spans="1:7" x14ac:dyDescent="0.25">
      <c r="A159" s="183" t="s">
        <v>55</v>
      </c>
      <c r="B159" s="183" t="s">
        <v>54</v>
      </c>
      <c r="C159" s="183" t="s">
        <v>20</v>
      </c>
      <c r="D159" s="178">
        <v>1E-3</v>
      </c>
      <c r="E159" s="178">
        <v>1E-3</v>
      </c>
      <c r="F159" s="178">
        <v>1E-3</v>
      </c>
      <c r="G159" s="178">
        <v>1E-3</v>
      </c>
    </row>
    <row r="160" spans="1:7" x14ac:dyDescent="0.25">
      <c r="A160" s="183" t="s">
        <v>55</v>
      </c>
      <c r="B160" s="183" t="s">
        <v>54</v>
      </c>
      <c r="C160" s="183" t="s">
        <v>21</v>
      </c>
      <c r="D160" s="178">
        <v>1E-3</v>
      </c>
      <c r="E160" s="178">
        <v>1E-3</v>
      </c>
      <c r="F160" s="178">
        <v>1E-3</v>
      </c>
      <c r="G160" s="178">
        <v>1E-3</v>
      </c>
    </row>
    <row r="161" spans="1:7" x14ac:dyDescent="0.25">
      <c r="A161" s="183" t="s">
        <v>55</v>
      </c>
      <c r="B161" s="183" t="s">
        <v>54</v>
      </c>
      <c r="C161" s="183" t="s">
        <v>22</v>
      </c>
      <c r="D161" s="177">
        <v>1.2696211517064465E-2</v>
      </c>
      <c r="E161" s="177">
        <v>1.0056337811375167</v>
      </c>
      <c r="F161" s="177">
        <v>22.390231610234675</v>
      </c>
      <c r="G161" s="177">
        <v>1.9580682555860283</v>
      </c>
    </row>
    <row r="162" spans="1:7" x14ac:dyDescent="0.25">
      <c r="A162" s="183" t="s">
        <v>55</v>
      </c>
      <c r="B162" s="183" t="s">
        <v>54</v>
      </c>
      <c r="C162" s="183" t="s">
        <v>23</v>
      </c>
      <c r="D162" s="177">
        <v>1.2696211517064465E-2</v>
      </c>
      <c r="E162" s="177">
        <v>1.0056337811375167</v>
      </c>
      <c r="F162" s="177">
        <v>22.390231610234675</v>
      </c>
      <c r="G162" s="177">
        <v>1.9580682555860283</v>
      </c>
    </row>
    <row r="163" spans="1:7" x14ac:dyDescent="0.25">
      <c r="A163" s="183" t="s">
        <v>55</v>
      </c>
      <c r="B163" s="183" t="s">
        <v>54</v>
      </c>
      <c r="C163" s="183" t="s">
        <v>24</v>
      </c>
      <c r="D163" s="177">
        <v>1.2696211517064465E-2</v>
      </c>
      <c r="E163" s="177">
        <v>1.0056337811375167</v>
      </c>
      <c r="F163" s="177">
        <v>22.390231610234675</v>
      </c>
      <c r="G163" s="177">
        <v>1.9580682555860283</v>
      </c>
    </row>
    <row r="164" spans="1:7" x14ac:dyDescent="0.25">
      <c r="A164" s="183" t="s">
        <v>55</v>
      </c>
      <c r="B164" s="183" t="s">
        <v>54</v>
      </c>
      <c r="C164" s="183" t="s">
        <v>25</v>
      </c>
      <c r="D164" s="177">
        <v>1.2696211517064465E-2</v>
      </c>
      <c r="E164" s="177">
        <v>1.0056337811375167</v>
      </c>
      <c r="F164" s="177">
        <v>22.390231610234675</v>
      </c>
      <c r="G164" s="177">
        <v>1.9580682555860283</v>
      </c>
    </row>
    <row r="165" spans="1:7" x14ac:dyDescent="0.25">
      <c r="A165" s="183" t="s">
        <v>55</v>
      </c>
      <c r="B165" s="183" t="s">
        <v>54</v>
      </c>
      <c r="C165" s="183" t="s">
        <v>26</v>
      </c>
      <c r="D165" s="177">
        <v>1.2696211517064465E-2</v>
      </c>
      <c r="E165" s="177">
        <v>1.0056337811375167</v>
      </c>
      <c r="F165" s="177">
        <v>22.390231610234675</v>
      </c>
      <c r="G165" s="177">
        <v>1.9580682555860283</v>
      </c>
    </row>
    <row r="166" spans="1:7" x14ac:dyDescent="0.25">
      <c r="A166" s="183" t="s">
        <v>55</v>
      </c>
      <c r="B166" s="183" t="s">
        <v>54</v>
      </c>
      <c r="C166" s="183" t="s">
        <v>27</v>
      </c>
      <c r="D166" s="178">
        <v>1E-3</v>
      </c>
      <c r="E166" s="178">
        <v>1E-3</v>
      </c>
      <c r="F166" s="178">
        <v>1E-3</v>
      </c>
      <c r="G166" s="178">
        <v>1E-3</v>
      </c>
    </row>
    <row r="167" spans="1:7" x14ac:dyDescent="0.25">
      <c r="A167" s="183" t="s">
        <v>55</v>
      </c>
      <c r="B167" s="183" t="s">
        <v>54</v>
      </c>
      <c r="C167" s="183" t="s">
        <v>28</v>
      </c>
      <c r="D167" s="178">
        <v>1E-3</v>
      </c>
      <c r="E167" s="178">
        <v>1E-3</v>
      </c>
      <c r="F167" s="178">
        <v>1E-3</v>
      </c>
      <c r="G167" s="178">
        <v>1E-3</v>
      </c>
    </row>
    <row r="168" spans="1:7" x14ac:dyDescent="0.25">
      <c r="A168" s="183" t="s">
        <v>55</v>
      </c>
      <c r="B168" s="183" t="s">
        <v>54</v>
      </c>
      <c r="C168" s="183" t="s">
        <v>29</v>
      </c>
      <c r="D168" s="178">
        <v>1E-3</v>
      </c>
      <c r="E168" s="178">
        <v>1E-3</v>
      </c>
      <c r="F168" s="178">
        <v>1E-3</v>
      </c>
      <c r="G168" s="178">
        <v>1E-3</v>
      </c>
    </row>
    <row r="169" spans="1:7" x14ac:dyDescent="0.25">
      <c r="A169" s="183" t="s">
        <v>55</v>
      </c>
      <c r="B169" s="183" t="s">
        <v>54</v>
      </c>
      <c r="C169" s="183" t="s">
        <v>30</v>
      </c>
      <c r="D169" s="178">
        <v>1E-3</v>
      </c>
      <c r="E169" s="178">
        <v>1E-3</v>
      </c>
      <c r="F169" s="178">
        <v>1E-3</v>
      </c>
      <c r="G169" s="178">
        <v>1E-3</v>
      </c>
    </row>
    <row r="170" spans="1:7" x14ac:dyDescent="0.25">
      <c r="A170" s="183" t="s">
        <v>56</v>
      </c>
      <c r="B170" s="183" t="s">
        <v>10</v>
      </c>
      <c r="C170" s="183" t="s">
        <v>19</v>
      </c>
      <c r="D170" s="178">
        <v>1E-3</v>
      </c>
      <c r="E170" s="178">
        <v>1E-3</v>
      </c>
      <c r="F170" s="178">
        <v>1E-3</v>
      </c>
      <c r="G170" s="178">
        <v>1E-3</v>
      </c>
    </row>
    <row r="171" spans="1:7" x14ac:dyDescent="0.25">
      <c r="A171" s="183" t="s">
        <v>56</v>
      </c>
      <c r="B171" s="183" t="s">
        <v>10</v>
      </c>
      <c r="C171" s="183" t="s">
        <v>20</v>
      </c>
      <c r="D171" s="178">
        <v>1E-3</v>
      </c>
      <c r="E171" s="178">
        <v>1E-3</v>
      </c>
      <c r="F171" s="178">
        <v>1E-3</v>
      </c>
      <c r="G171" s="178">
        <v>1E-3</v>
      </c>
    </row>
    <row r="172" spans="1:7" x14ac:dyDescent="0.25">
      <c r="A172" s="183" t="s">
        <v>56</v>
      </c>
      <c r="B172" s="183" t="s">
        <v>10</v>
      </c>
      <c r="C172" s="183" t="s">
        <v>21</v>
      </c>
      <c r="D172" s="178">
        <v>1E-3</v>
      </c>
      <c r="E172" s="178">
        <v>1E-3</v>
      </c>
      <c r="F172" s="178">
        <v>1E-3</v>
      </c>
      <c r="G172" s="178">
        <v>1E-3</v>
      </c>
    </row>
    <row r="173" spans="1:7" x14ac:dyDescent="0.25">
      <c r="A173" s="183" t="s">
        <v>56</v>
      </c>
      <c r="B173" s="183" t="s">
        <v>10</v>
      </c>
      <c r="C173" s="183" t="s">
        <v>22</v>
      </c>
      <c r="D173" s="177">
        <v>3.1321877206330118E-2</v>
      </c>
      <c r="E173" s="177">
        <v>0.98617494815698514</v>
      </c>
      <c r="F173" s="177">
        <v>20.060948489746195</v>
      </c>
      <c r="G173" s="177">
        <v>3.0630990343734794</v>
      </c>
    </row>
    <row r="174" spans="1:7" x14ac:dyDescent="0.25">
      <c r="A174" s="183" t="s">
        <v>56</v>
      </c>
      <c r="B174" s="183" t="s">
        <v>10</v>
      </c>
      <c r="C174" s="183" t="s">
        <v>23</v>
      </c>
      <c r="D174" s="177">
        <v>3.1321877206330118E-2</v>
      </c>
      <c r="E174" s="177">
        <v>0.98617494815698514</v>
      </c>
      <c r="F174" s="177">
        <v>20.060948489746195</v>
      </c>
      <c r="G174" s="177">
        <v>3.0630990343734794</v>
      </c>
    </row>
    <row r="175" spans="1:7" x14ac:dyDescent="0.25">
      <c r="A175" s="183" t="s">
        <v>56</v>
      </c>
      <c r="B175" s="183" t="s">
        <v>10</v>
      </c>
      <c r="C175" s="183" t="s">
        <v>24</v>
      </c>
      <c r="D175" s="177">
        <v>3.1321877206330118E-2</v>
      </c>
      <c r="E175" s="177">
        <v>0.98617494815698514</v>
      </c>
      <c r="F175" s="177">
        <v>20.060948489746195</v>
      </c>
      <c r="G175" s="177">
        <v>3.0630990343734794</v>
      </c>
    </row>
    <row r="176" spans="1:7" x14ac:dyDescent="0.25">
      <c r="A176" s="183" t="s">
        <v>56</v>
      </c>
      <c r="B176" s="183" t="s">
        <v>10</v>
      </c>
      <c r="C176" s="183" t="s">
        <v>25</v>
      </c>
      <c r="D176" s="177">
        <v>3.1321877206330118E-2</v>
      </c>
      <c r="E176" s="177">
        <v>0.98617494815698514</v>
      </c>
      <c r="F176" s="177">
        <v>20.060948489746195</v>
      </c>
      <c r="G176" s="177">
        <v>3.0630990343734794</v>
      </c>
    </row>
    <row r="177" spans="1:7" x14ac:dyDescent="0.25">
      <c r="A177" s="183" t="s">
        <v>56</v>
      </c>
      <c r="B177" s="183" t="s">
        <v>10</v>
      </c>
      <c r="C177" s="183" t="s">
        <v>26</v>
      </c>
      <c r="D177" s="177">
        <v>3.1321877206330118E-2</v>
      </c>
      <c r="E177" s="177">
        <v>0.98617494815698514</v>
      </c>
      <c r="F177" s="177">
        <v>20.060948489746195</v>
      </c>
      <c r="G177" s="177">
        <v>3.0630990343734794</v>
      </c>
    </row>
    <row r="178" spans="1:7" x14ac:dyDescent="0.25">
      <c r="A178" s="183" t="s">
        <v>56</v>
      </c>
      <c r="B178" s="183" t="s">
        <v>10</v>
      </c>
      <c r="C178" s="183" t="s">
        <v>27</v>
      </c>
      <c r="D178" s="178">
        <v>1E-3</v>
      </c>
      <c r="E178" s="178">
        <v>1E-3</v>
      </c>
      <c r="F178" s="178">
        <v>1E-3</v>
      </c>
      <c r="G178" s="178">
        <v>1E-3</v>
      </c>
    </row>
    <row r="179" spans="1:7" x14ac:dyDescent="0.25">
      <c r="A179" s="183" t="s">
        <v>56</v>
      </c>
      <c r="B179" s="183" t="s">
        <v>10</v>
      </c>
      <c r="C179" s="183" t="s">
        <v>28</v>
      </c>
      <c r="D179" s="178">
        <v>1E-3</v>
      </c>
      <c r="E179" s="178">
        <v>1E-3</v>
      </c>
      <c r="F179" s="178">
        <v>1E-3</v>
      </c>
      <c r="G179" s="178">
        <v>1E-3</v>
      </c>
    </row>
    <row r="180" spans="1:7" x14ac:dyDescent="0.25">
      <c r="A180" s="183" t="s">
        <v>56</v>
      </c>
      <c r="B180" s="183" t="s">
        <v>10</v>
      </c>
      <c r="C180" s="183" t="s">
        <v>29</v>
      </c>
      <c r="D180" s="178">
        <v>1E-3</v>
      </c>
      <c r="E180" s="178">
        <v>1E-3</v>
      </c>
      <c r="F180" s="178">
        <v>1E-3</v>
      </c>
      <c r="G180" s="178">
        <v>1E-3</v>
      </c>
    </row>
    <row r="181" spans="1:7" x14ac:dyDescent="0.25">
      <c r="A181" s="183" t="s">
        <v>56</v>
      </c>
      <c r="B181" s="183" t="s">
        <v>10</v>
      </c>
      <c r="C181" s="183" t="s">
        <v>30</v>
      </c>
      <c r="D181" s="178">
        <v>1E-3</v>
      </c>
      <c r="E181" s="178">
        <v>1E-3</v>
      </c>
      <c r="F181" s="178">
        <v>1E-3</v>
      </c>
      <c r="G181" s="178">
        <v>1E-3</v>
      </c>
    </row>
    <row r="182" spans="1:7" x14ac:dyDescent="0.25">
      <c r="A182" s="183" t="s">
        <v>10</v>
      </c>
      <c r="B182" s="183" t="s">
        <v>49</v>
      </c>
      <c r="C182" s="183" t="s">
        <v>19</v>
      </c>
      <c r="D182" s="178">
        <v>1E-3</v>
      </c>
      <c r="E182" s="178">
        <v>1E-3</v>
      </c>
      <c r="F182" s="178">
        <v>1E-3</v>
      </c>
      <c r="G182" s="178">
        <v>1E-3</v>
      </c>
    </row>
    <row r="183" spans="1:7" x14ac:dyDescent="0.25">
      <c r="A183" s="183" t="s">
        <v>10</v>
      </c>
      <c r="B183" s="183" t="s">
        <v>49</v>
      </c>
      <c r="C183" s="183" t="s">
        <v>20</v>
      </c>
      <c r="D183" s="178">
        <v>1E-3</v>
      </c>
      <c r="E183" s="178">
        <v>1E-3</v>
      </c>
      <c r="F183" s="178">
        <v>1E-3</v>
      </c>
      <c r="G183" s="178">
        <v>1E-3</v>
      </c>
    </row>
    <row r="184" spans="1:7" x14ac:dyDescent="0.25">
      <c r="A184" s="183" t="s">
        <v>10</v>
      </c>
      <c r="B184" s="183" t="s">
        <v>49</v>
      </c>
      <c r="C184" s="183" t="s">
        <v>21</v>
      </c>
      <c r="D184" s="178">
        <v>1E-3</v>
      </c>
      <c r="E184" s="178">
        <v>1E-3</v>
      </c>
      <c r="F184" s="178">
        <v>1E-3</v>
      </c>
      <c r="G184" s="178">
        <v>1E-3</v>
      </c>
    </row>
    <row r="185" spans="1:7" x14ac:dyDescent="0.25">
      <c r="A185" s="183" t="s">
        <v>10</v>
      </c>
      <c r="B185" s="183" t="s">
        <v>49</v>
      </c>
      <c r="C185" s="183" t="s">
        <v>22</v>
      </c>
      <c r="D185" s="177">
        <v>3.1321877206330118E-2</v>
      </c>
      <c r="E185" s="177">
        <v>0.98617494815698514</v>
      </c>
      <c r="F185" s="177">
        <v>20.060948489746195</v>
      </c>
      <c r="G185" s="177">
        <v>3.0630990343734794</v>
      </c>
    </row>
    <row r="186" spans="1:7" x14ac:dyDescent="0.25">
      <c r="A186" s="183" t="s">
        <v>10</v>
      </c>
      <c r="B186" s="183" t="s">
        <v>49</v>
      </c>
      <c r="C186" s="183" t="s">
        <v>23</v>
      </c>
      <c r="D186" s="177">
        <v>3.1321877206330118E-2</v>
      </c>
      <c r="E186" s="177">
        <v>0.98617494815698514</v>
      </c>
      <c r="F186" s="177">
        <v>20.060948489746195</v>
      </c>
      <c r="G186" s="177">
        <v>3.0630990343734794</v>
      </c>
    </row>
    <row r="187" spans="1:7" x14ac:dyDescent="0.25">
      <c r="A187" s="183" t="s">
        <v>10</v>
      </c>
      <c r="B187" s="183" t="s">
        <v>49</v>
      </c>
      <c r="C187" s="183" t="s">
        <v>24</v>
      </c>
      <c r="D187" s="177">
        <v>3.1321877206330118E-2</v>
      </c>
      <c r="E187" s="177">
        <v>0.98617494815698514</v>
      </c>
      <c r="F187" s="177">
        <v>20.060948489746195</v>
      </c>
      <c r="G187" s="177">
        <v>3.0630990343734794</v>
      </c>
    </row>
    <row r="188" spans="1:7" x14ac:dyDescent="0.25">
      <c r="A188" s="183" t="s">
        <v>10</v>
      </c>
      <c r="B188" s="183" t="s">
        <v>49</v>
      </c>
      <c r="C188" s="183" t="s">
        <v>25</v>
      </c>
      <c r="D188" s="177">
        <v>3.1321877206330118E-2</v>
      </c>
      <c r="E188" s="177">
        <v>0.98617494815698514</v>
      </c>
      <c r="F188" s="177">
        <v>20.060948489746195</v>
      </c>
      <c r="G188" s="177">
        <v>3.0630990343734794</v>
      </c>
    </row>
    <row r="189" spans="1:7" x14ac:dyDescent="0.25">
      <c r="A189" s="183" t="s">
        <v>10</v>
      </c>
      <c r="B189" s="183" t="s">
        <v>49</v>
      </c>
      <c r="C189" s="183" t="s">
        <v>26</v>
      </c>
      <c r="D189" s="177">
        <v>3.1321877206330118E-2</v>
      </c>
      <c r="E189" s="177">
        <v>0.98617494815698514</v>
      </c>
      <c r="F189" s="177">
        <v>20.060948489746195</v>
      </c>
      <c r="G189" s="177">
        <v>3.0630990343734794</v>
      </c>
    </row>
    <row r="190" spans="1:7" x14ac:dyDescent="0.25">
      <c r="A190" s="183" t="s">
        <v>10</v>
      </c>
      <c r="B190" s="183" t="s">
        <v>49</v>
      </c>
      <c r="C190" s="183" t="s">
        <v>27</v>
      </c>
      <c r="D190" s="178">
        <v>1E-3</v>
      </c>
      <c r="E190" s="178">
        <v>1E-3</v>
      </c>
      <c r="F190" s="178">
        <v>1E-3</v>
      </c>
      <c r="G190" s="178">
        <v>1E-3</v>
      </c>
    </row>
    <row r="191" spans="1:7" x14ac:dyDescent="0.25">
      <c r="A191" s="183" t="s">
        <v>10</v>
      </c>
      <c r="B191" s="183" t="s">
        <v>49</v>
      </c>
      <c r="C191" s="183" t="s">
        <v>28</v>
      </c>
      <c r="D191" s="178">
        <v>1E-3</v>
      </c>
      <c r="E191" s="178">
        <v>1E-3</v>
      </c>
      <c r="F191" s="178">
        <v>1E-3</v>
      </c>
      <c r="G191" s="178">
        <v>1E-3</v>
      </c>
    </row>
    <row r="192" spans="1:7" x14ac:dyDescent="0.25">
      <c r="A192" s="183" t="s">
        <v>10</v>
      </c>
      <c r="B192" s="183" t="s">
        <v>49</v>
      </c>
      <c r="C192" s="183" t="s">
        <v>29</v>
      </c>
      <c r="D192" s="178">
        <v>1E-3</v>
      </c>
      <c r="E192" s="178">
        <v>1E-3</v>
      </c>
      <c r="F192" s="178">
        <v>1E-3</v>
      </c>
      <c r="G192" s="178">
        <v>1E-3</v>
      </c>
    </row>
    <row r="193" spans="1:7" x14ac:dyDescent="0.25">
      <c r="A193" s="183" t="s">
        <v>10</v>
      </c>
      <c r="B193" s="183" t="s">
        <v>49</v>
      </c>
      <c r="C193" s="183" t="s">
        <v>30</v>
      </c>
      <c r="D193" s="178">
        <v>1E-3</v>
      </c>
      <c r="E193" s="178">
        <v>1E-3</v>
      </c>
      <c r="F193" s="178">
        <v>1E-3</v>
      </c>
      <c r="G193" s="178">
        <v>1E-3</v>
      </c>
    </row>
    <row r="194" spans="1:7" x14ac:dyDescent="0.25">
      <c r="A194" s="183" t="s">
        <v>49</v>
      </c>
      <c r="B194" s="183" t="s">
        <v>34</v>
      </c>
      <c r="C194" s="183" t="s">
        <v>19</v>
      </c>
      <c r="D194" s="178">
        <v>1E-3</v>
      </c>
      <c r="E194" s="178">
        <v>1E-3</v>
      </c>
      <c r="F194" s="178">
        <v>1E-3</v>
      </c>
      <c r="G194" s="178">
        <v>1E-3</v>
      </c>
    </row>
    <row r="195" spans="1:7" x14ac:dyDescent="0.25">
      <c r="A195" s="183" t="s">
        <v>49</v>
      </c>
      <c r="B195" s="183" t="s">
        <v>34</v>
      </c>
      <c r="C195" s="183" t="s">
        <v>20</v>
      </c>
      <c r="D195" s="178">
        <v>1E-3</v>
      </c>
      <c r="E195" s="178">
        <v>1E-3</v>
      </c>
      <c r="F195" s="178">
        <v>1E-3</v>
      </c>
      <c r="G195" s="178">
        <v>1E-3</v>
      </c>
    </row>
    <row r="196" spans="1:7" x14ac:dyDescent="0.25">
      <c r="A196" s="183" t="s">
        <v>49</v>
      </c>
      <c r="B196" s="183" t="s">
        <v>34</v>
      </c>
      <c r="C196" s="183" t="s">
        <v>21</v>
      </c>
      <c r="D196" s="178">
        <v>1E-3</v>
      </c>
      <c r="E196" s="178">
        <v>1E-3</v>
      </c>
      <c r="F196" s="178">
        <v>1E-3</v>
      </c>
      <c r="G196" s="178">
        <v>1E-3</v>
      </c>
    </row>
    <row r="197" spans="1:7" x14ac:dyDescent="0.25">
      <c r="A197" s="183" t="s">
        <v>49</v>
      </c>
      <c r="B197" s="183" t="s">
        <v>34</v>
      </c>
      <c r="C197" s="183" t="s">
        <v>22</v>
      </c>
      <c r="D197" s="177">
        <v>3.1321877206330118E-2</v>
      </c>
      <c r="E197" s="177">
        <v>0.98617494815698514</v>
      </c>
      <c r="F197" s="177">
        <v>20.060948489746195</v>
      </c>
      <c r="G197" s="177">
        <v>3.0630990343734794</v>
      </c>
    </row>
    <row r="198" spans="1:7" x14ac:dyDescent="0.25">
      <c r="A198" s="183" t="s">
        <v>49</v>
      </c>
      <c r="B198" s="183" t="s">
        <v>34</v>
      </c>
      <c r="C198" s="183" t="s">
        <v>23</v>
      </c>
      <c r="D198" s="177">
        <v>3.1321877206330118E-2</v>
      </c>
      <c r="E198" s="177">
        <v>0.98617494815698514</v>
      </c>
      <c r="F198" s="177">
        <v>20.060948489746195</v>
      </c>
      <c r="G198" s="177">
        <v>3.0630990343734794</v>
      </c>
    </row>
    <row r="199" spans="1:7" x14ac:dyDescent="0.25">
      <c r="A199" s="183" t="s">
        <v>49</v>
      </c>
      <c r="B199" s="183" t="s">
        <v>34</v>
      </c>
      <c r="C199" s="183" t="s">
        <v>24</v>
      </c>
      <c r="D199" s="177">
        <v>3.1321877206330118E-2</v>
      </c>
      <c r="E199" s="177">
        <v>0.98617494815698514</v>
      </c>
      <c r="F199" s="177">
        <v>20.060948489746195</v>
      </c>
      <c r="G199" s="177">
        <v>3.0630990343734794</v>
      </c>
    </row>
    <row r="200" spans="1:7" x14ac:dyDescent="0.25">
      <c r="A200" s="183" t="s">
        <v>49</v>
      </c>
      <c r="B200" s="183" t="s">
        <v>34</v>
      </c>
      <c r="C200" s="183" t="s">
        <v>25</v>
      </c>
      <c r="D200" s="177">
        <v>3.1321877206330118E-2</v>
      </c>
      <c r="E200" s="177">
        <v>0.98617494815698514</v>
      </c>
      <c r="F200" s="177">
        <v>20.060948489746195</v>
      </c>
      <c r="G200" s="177">
        <v>3.0630990343734794</v>
      </c>
    </row>
    <row r="201" spans="1:7" x14ac:dyDescent="0.25">
      <c r="A201" s="183" t="s">
        <v>49</v>
      </c>
      <c r="B201" s="183" t="s">
        <v>34</v>
      </c>
      <c r="C201" s="183" t="s">
        <v>26</v>
      </c>
      <c r="D201" s="177">
        <v>3.1321877206330118E-2</v>
      </c>
      <c r="E201" s="177">
        <v>0.98617494815698514</v>
      </c>
      <c r="F201" s="177">
        <v>20.060948489746195</v>
      </c>
      <c r="G201" s="177">
        <v>3.0630990343734794</v>
      </c>
    </row>
    <row r="202" spans="1:7" x14ac:dyDescent="0.25">
      <c r="A202" s="183" t="s">
        <v>49</v>
      </c>
      <c r="B202" s="183" t="s">
        <v>34</v>
      </c>
      <c r="C202" s="183" t="s">
        <v>27</v>
      </c>
      <c r="D202" s="178">
        <v>1E-3</v>
      </c>
      <c r="E202" s="178">
        <v>1E-3</v>
      </c>
      <c r="F202" s="178">
        <v>1E-3</v>
      </c>
      <c r="G202" s="178">
        <v>1E-3</v>
      </c>
    </row>
    <row r="203" spans="1:7" x14ac:dyDescent="0.25">
      <c r="A203" s="183" t="s">
        <v>49</v>
      </c>
      <c r="B203" s="183" t="s">
        <v>34</v>
      </c>
      <c r="C203" s="183" t="s">
        <v>28</v>
      </c>
      <c r="D203" s="178">
        <v>1E-3</v>
      </c>
      <c r="E203" s="178">
        <v>1E-3</v>
      </c>
      <c r="F203" s="178">
        <v>1E-3</v>
      </c>
      <c r="G203" s="178">
        <v>1E-3</v>
      </c>
    </row>
    <row r="204" spans="1:7" x14ac:dyDescent="0.25">
      <c r="A204" s="183" t="s">
        <v>49</v>
      </c>
      <c r="B204" s="183" t="s">
        <v>34</v>
      </c>
      <c r="C204" s="183" t="s">
        <v>29</v>
      </c>
      <c r="D204" s="178">
        <v>1E-3</v>
      </c>
      <c r="E204" s="178">
        <v>1E-3</v>
      </c>
      <c r="F204" s="178">
        <v>1E-3</v>
      </c>
      <c r="G204" s="178">
        <v>1E-3</v>
      </c>
    </row>
    <row r="205" spans="1:7" x14ac:dyDescent="0.25">
      <c r="A205" s="183" t="s">
        <v>49</v>
      </c>
      <c r="B205" s="183" t="s">
        <v>34</v>
      </c>
      <c r="C205" s="183" t="s">
        <v>30</v>
      </c>
      <c r="D205" s="178">
        <v>1E-3</v>
      </c>
      <c r="E205" s="178">
        <v>1E-3</v>
      </c>
      <c r="F205" s="178">
        <v>1E-3</v>
      </c>
      <c r="G205" s="178">
        <v>1E-3</v>
      </c>
    </row>
    <row r="206" spans="1:7" x14ac:dyDescent="0.25">
      <c r="A206" s="183" t="s">
        <v>36</v>
      </c>
      <c r="B206" s="183" t="s">
        <v>39</v>
      </c>
      <c r="C206" s="183" t="s">
        <v>19</v>
      </c>
      <c r="D206" s="178">
        <v>1E-3</v>
      </c>
      <c r="E206" s="178">
        <v>1E-3</v>
      </c>
      <c r="F206" s="178">
        <v>1E-3</v>
      </c>
      <c r="G206" s="178">
        <v>1E-3</v>
      </c>
    </row>
    <row r="207" spans="1:7" x14ac:dyDescent="0.25">
      <c r="A207" s="183" t="s">
        <v>36</v>
      </c>
      <c r="B207" s="183" t="s">
        <v>39</v>
      </c>
      <c r="C207" s="183" t="s">
        <v>20</v>
      </c>
      <c r="D207" s="178">
        <v>1E-3</v>
      </c>
      <c r="E207" s="178">
        <v>1E-3</v>
      </c>
      <c r="F207" s="178">
        <v>1E-3</v>
      </c>
      <c r="G207" s="178">
        <v>1E-3</v>
      </c>
    </row>
    <row r="208" spans="1:7" x14ac:dyDescent="0.25">
      <c r="A208" s="183" t="s">
        <v>36</v>
      </c>
      <c r="B208" s="183" t="s">
        <v>39</v>
      </c>
      <c r="C208" s="183" t="s">
        <v>21</v>
      </c>
      <c r="D208" s="178">
        <v>1E-3</v>
      </c>
      <c r="E208" s="178">
        <v>1E-3</v>
      </c>
      <c r="F208" s="178">
        <v>1E-3</v>
      </c>
      <c r="G208" s="178">
        <v>1E-3</v>
      </c>
    </row>
    <row r="209" spans="1:7" x14ac:dyDescent="0.25">
      <c r="A209" s="183" t="s">
        <v>36</v>
      </c>
      <c r="B209" s="183" t="s">
        <v>39</v>
      </c>
      <c r="C209" s="183" t="s">
        <v>22</v>
      </c>
      <c r="D209" s="177">
        <v>1.5489535435811871E-3</v>
      </c>
      <c r="E209" s="177">
        <v>0.98829507379808912</v>
      </c>
      <c r="F209" s="177">
        <v>93.81811467093722</v>
      </c>
      <c r="G209" s="177">
        <v>4.14154257941194</v>
      </c>
    </row>
    <row r="210" spans="1:7" x14ac:dyDescent="0.25">
      <c r="A210" s="183" t="s">
        <v>36</v>
      </c>
      <c r="B210" s="183" t="s">
        <v>39</v>
      </c>
      <c r="C210" s="183" t="s">
        <v>23</v>
      </c>
      <c r="D210" s="177">
        <v>1.5489535435811871E-3</v>
      </c>
      <c r="E210" s="177">
        <v>0.98829507379808912</v>
      </c>
      <c r="F210" s="177">
        <v>93.81811467093722</v>
      </c>
      <c r="G210" s="177">
        <v>4.14154257941194</v>
      </c>
    </row>
    <row r="211" spans="1:7" x14ac:dyDescent="0.25">
      <c r="A211" s="183" t="s">
        <v>36</v>
      </c>
      <c r="B211" s="183" t="s">
        <v>39</v>
      </c>
      <c r="C211" s="183" t="s">
        <v>24</v>
      </c>
      <c r="D211" s="177">
        <v>1.5489535435811871E-3</v>
      </c>
      <c r="E211" s="177">
        <v>0.98829507379808912</v>
      </c>
      <c r="F211" s="177">
        <v>93.81811467093722</v>
      </c>
      <c r="G211" s="177">
        <v>4.14154257941194</v>
      </c>
    </row>
    <row r="212" spans="1:7" x14ac:dyDescent="0.25">
      <c r="A212" s="183" t="s">
        <v>36</v>
      </c>
      <c r="B212" s="183" t="s">
        <v>39</v>
      </c>
      <c r="C212" s="183" t="s">
        <v>25</v>
      </c>
      <c r="D212" s="177">
        <v>1.5489535435811871E-3</v>
      </c>
      <c r="E212" s="177">
        <v>0.98829507379808912</v>
      </c>
      <c r="F212" s="177">
        <v>93.81811467093722</v>
      </c>
      <c r="G212" s="177">
        <v>4.14154257941194</v>
      </c>
    </row>
    <row r="213" spans="1:7" x14ac:dyDescent="0.25">
      <c r="A213" s="183" t="s">
        <v>36</v>
      </c>
      <c r="B213" s="183" t="s">
        <v>39</v>
      </c>
      <c r="C213" s="183" t="s">
        <v>26</v>
      </c>
      <c r="D213" s="177">
        <v>1.5489535435811871E-3</v>
      </c>
      <c r="E213" s="177">
        <v>0.98829507379808912</v>
      </c>
      <c r="F213" s="177">
        <v>93.81811467093722</v>
      </c>
      <c r="G213" s="177">
        <v>4.14154257941194</v>
      </c>
    </row>
    <row r="214" spans="1:7" x14ac:dyDescent="0.25">
      <c r="A214" s="183" t="s">
        <v>36</v>
      </c>
      <c r="B214" s="183" t="s">
        <v>39</v>
      </c>
      <c r="C214" s="183" t="s">
        <v>27</v>
      </c>
      <c r="D214" s="178">
        <v>1E-3</v>
      </c>
      <c r="E214" s="178">
        <v>1E-3</v>
      </c>
      <c r="F214" s="178">
        <v>1E-3</v>
      </c>
      <c r="G214" s="178">
        <v>1E-3</v>
      </c>
    </row>
    <row r="215" spans="1:7" x14ac:dyDescent="0.25">
      <c r="A215" s="183" t="s">
        <v>36</v>
      </c>
      <c r="B215" s="183" t="s">
        <v>39</v>
      </c>
      <c r="C215" s="183" t="s">
        <v>28</v>
      </c>
      <c r="D215" s="178">
        <v>1E-3</v>
      </c>
      <c r="E215" s="178">
        <v>1E-3</v>
      </c>
      <c r="F215" s="178">
        <v>1E-3</v>
      </c>
      <c r="G215" s="178">
        <v>1E-3</v>
      </c>
    </row>
    <row r="216" spans="1:7" x14ac:dyDescent="0.25">
      <c r="A216" s="183" t="s">
        <v>36</v>
      </c>
      <c r="B216" s="183" t="s">
        <v>39</v>
      </c>
      <c r="C216" s="183" t="s">
        <v>29</v>
      </c>
      <c r="D216" s="178">
        <v>1E-3</v>
      </c>
      <c r="E216" s="178">
        <v>1E-3</v>
      </c>
      <c r="F216" s="178">
        <v>1E-3</v>
      </c>
      <c r="G216" s="178">
        <v>1E-3</v>
      </c>
    </row>
    <row r="217" spans="1:7" x14ac:dyDescent="0.25">
      <c r="A217" s="183" t="s">
        <v>36</v>
      </c>
      <c r="B217" s="183" t="s">
        <v>39</v>
      </c>
      <c r="C217" s="183" t="s">
        <v>30</v>
      </c>
      <c r="D217" s="178">
        <v>1E-3</v>
      </c>
      <c r="E217" s="178">
        <v>1E-3</v>
      </c>
      <c r="F217" s="178">
        <v>1E-3</v>
      </c>
      <c r="G217" s="178">
        <v>1E-3</v>
      </c>
    </row>
    <row r="218" spans="1:7" x14ac:dyDescent="0.25">
      <c r="A218" s="183" t="s">
        <v>46</v>
      </c>
      <c r="B218" s="183" t="s">
        <v>48</v>
      </c>
      <c r="C218" s="183" t="s">
        <v>19</v>
      </c>
      <c r="D218" s="178">
        <v>1E-3</v>
      </c>
      <c r="E218" s="178">
        <v>1E-3</v>
      </c>
      <c r="F218" s="178">
        <v>1E-3</v>
      </c>
      <c r="G218" s="178">
        <v>1E-3</v>
      </c>
    </row>
    <row r="219" spans="1:7" x14ac:dyDescent="0.25">
      <c r="A219" s="183" t="s">
        <v>46</v>
      </c>
      <c r="B219" s="183" t="s">
        <v>48</v>
      </c>
      <c r="C219" s="183" t="s">
        <v>20</v>
      </c>
      <c r="D219" s="178">
        <v>1E-3</v>
      </c>
      <c r="E219" s="178">
        <v>1E-3</v>
      </c>
      <c r="F219" s="178">
        <v>1E-3</v>
      </c>
      <c r="G219" s="178">
        <v>1E-3</v>
      </c>
    </row>
    <row r="220" spans="1:7" x14ac:dyDescent="0.25">
      <c r="A220" s="183" t="s">
        <v>46</v>
      </c>
      <c r="B220" s="183" t="s">
        <v>48</v>
      </c>
      <c r="C220" s="183" t="s">
        <v>21</v>
      </c>
      <c r="D220" s="178">
        <v>1E-3</v>
      </c>
      <c r="E220" s="178">
        <v>1E-3</v>
      </c>
      <c r="F220" s="178">
        <v>1E-3</v>
      </c>
      <c r="G220" s="178">
        <v>1E-3</v>
      </c>
    </row>
    <row r="221" spans="1:7" x14ac:dyDescent="0.25">
      <c r="A221" s="183" t="s">
        <v>46</v>
      </c>
      <c r="B221" s="183" t="s">
        <v>48</v>
      </c>
      <c r="C221" s="183" t="s">
        <v>22</v>
      </c>
      <c r="D221" s="177">
        <v>6.1709502554992385E-2</v>
      </c>
      <c r="E221" s="177">
        <v>1.0143866116025324</v>
      </c>
      <c r="F221" s="177">
        <v>284.53564373492986</v>
      </c>
      <c r="G221" s="177">
        <v>13.934744681072285</v>
      </c>
    </row>
    <row r="222" spans="1:7" x14ac:dyDescent="0.25">
      <c r="A222" s="183" t="s">
        <v>46</v>
      </c>
      <c r="B222" s="183" t="s">
        <v>48</v>
      </c>
      <c r="C222" s="183" t="s">
        <v>23</v>
      </c>
      <c r="D222" s="177">
        <v>6.1709502554992385E-2</v>
      </c>
      <c r="E222" s="177">
        <v>1.0143866116025324</v>
      </c>
      <c r="F222" s="177">
        <v>284.53564373492986</v>
      </c>
      <c r="G222" s="177">
        <v>13.934744681072285</v>
      </c>
    </row>
    <row r="223" spans="1:7" x14ac:dyDescent="0.25">
      <c r="A223" s="183" t="s">
        <v>46</v>
      </c>
      <c r="B223" s="183" t="s">
        <v>48</v>
      </c>
      <c r="C223" s="183" t="s">
        <v>24</v>
      </c>
      <c r="D223" s="177">
        <v>6.1709502554992385E-2</v>
      </c>
      <c r="E223" s="177">
        <v>1.0143866116025324</v>
      </c>
      <c r="F223" s="177">
        <v>284.53564373492986</v>
      </c>
      <c r="G223" s="177">
        <v>13.934744681072285</v>
      </c>
    </row>
    <row r="224" spans="1:7" x14ac:dyDescent="0.25">
      <c r="A224" s="183" t="s">
        <v>46</v>
      </c>
      <c r="B224" s="183" t="s">
        <v>48</v>
      </c>
      <c r="C224" s="183" t="s">
        <v>25</v>
      </c>
      <c r="D224" s="177">
        <v>6.1709502554992385E-2</v>
      </c>
      <c r="E224" s="177">
        <v>1.0143866116025324</v>
      </c>
      <c r="F224" s="177">
        <v>284.53564373492986</v>
      </c>
      <c r="G224" s="177">
        <v>13.934744681072285</v>
      </c>
    </row>
    <row r="225" spans="1:7" x14ac:dyDescent="0.25">
      <c r="A225" s="183" t="s">
        <v>46</v>
      </c>
      <c r="B225" s="183" t="s">
        <v>48</v>
      </c>
      <c r="C225" s="183" t="s">
        <v>26</v>
      </c>
      <c r="D225" s="177">
        <v>6.1709502554992385E-2</v>
      </c>
      <c r="E225" s="177">
        <v>1.0143866116025324</v>
      </c>
      <c r="F225" s="177">
        <v>284.53564373492986</v>
      </c>
      <c r="G225" s="177">
        <v>13.934744681072285</v>
      </c>
    </row>
    <row r="226" spans="1:7" x14ac:dyDescent="0.25">
      <c r="A226" s="183" t="s">
        <v>46</v>
      </c>
      <c r="B226" s="183" t="s">
        <v>48</v>
      </c>
      <c r="C226" s="183" t="s">
        <v>27</v>
      </c>
      <c r="D226" s="178">
        <v>1E-3</v>
      </c>
      <c r="E226" s="178">
        <v>1E-3</v>
      </c>
      <c r="F226" s="178">
        <v>1E-3</v>
      </c>
      <c r="G226" s="178">
        <v>1E-3</v>
      </c>
    </row>
    <row r="227" spans="1:7" x14ac:dyDescent="0.25">
      <c r="A227" s="183" t="s">
        <v>46</v>
      </c>
      <c r="B227" s="183" t="s">
        <v>48</v>
      </c>
      <c r="C227" s="183" t="s">
        <v>28</v>
      </c>
      <c r="D227" s="178">
        <v>1E-3</v>
      </c>
      <c r="E227" s="178">
        <v>1E-3</v>
      </c>
      <c r="F227" s="178">
        <v>1E-3</v>
      </c>
      <c r="G227" s="178">
        <v>1E-3</v>
      </c>
    </row>
    <row r="228" spans="1:7" x14ac:dyDescent="0.25">
      <c r="A228" s="183" t="s">
        <v>46</v>
      </c>
      <c r="B228" s="183" t="s">
        <v>48</v>
      </c>
      <c r="C228" s="183" t="s">
        <v>29</v>
      </c>
      <c r="D228" s="178">
        <v>1E-3</v>
      </c>
      <c r="E228" s="178">
        <v>1E-3</v>
      </c>
      <c r="F228" s="178">
        <v>1E-3</v>
      </c>
      <c r="G228" s="178">
        <v>1E-3</v>
      </c>
    </row>
    <row r="229" spans="1:7" x14ac:dyDescent="0.25">
      <c r="A229" s="183" t="s">
        <v>46</v>
      </c>
      <c r="B229" s="183" t="s">
        <v>48</v>
      </c>
      <c r="C229" s="183" t="s">
        <v>30</v>
      </c>
      <c r="D229" s="178">
        <v>1E-3</v>
      </c>
      <c r="E229" s="178">
        <v>1E-3</v>
      </c>
      <c r="F229" s="178">
        <v>1E-3</v>
      </c>
      <c r="G229" s="178">
        <v>1E-3</v>
      </c>
    </row>
    <row r="230" spans="1:7" x14ac:dyDescent="0.25">
      <c r="A230" s="183" t="s">
        <v>455</v>
      </c>
      <c r="B230" s="183" t="s">
        <v>56</v>
      </c>
      <c r="C230" s="183" t="s">
        <v>19</v>
      </c>
      <c r="D230" s="178">
        <v>1E-3</v>
      </c>
      <c r="E230" s="178">
        <v>1E-3</v>
      </c>
      <c r="F230" s="178">
        <v>1E-3</v>
      </c>
      <c r="G230" s="178">
        <v>1E-3</v>
      </c>
    </row>
    <row r="231" spans="1:7" x14ac:dyDescent="0.25">
      <c r="A231" s="183" t="s">
        <v>455</v>
      </c>
      <c r="B231" s="183" t="s">
        <v>56</v>
      </c>
      <c r="C231" s="183" t="s">
        <v>20</v>
      </c>
      <c r="D231" s="178">
        <v>1E-3</v>
      </c>
      <c r="E231" s="178">
        <v>1E-3</v>
      </c>
      <c r="F231" s="178">
        <v>1E-3</v>
      </c>
      <c r="G231" s="178">
        <v>1E-3</v>
      </c>
    </row>
    <row r="232" spans="1:7" x14ac:dyDescent="0.25">
      <c r="A232" s="183" t="s">
        <v>455</v>
      </c>
      <c r="B232" s="183" t="s">
        <v>56</v>
      </c>
      <c r="C232" s="183" t="s">
        <v>21</v>
      </c>
      <c r="D232" s="178">
        <v>1E-3</v>
      </c>
      <c r="E232" s="178">
        <v>1E-3</v>
      </c>
      <c r="F232" s="178">
        <v>1E-3</v>
      </c>
      <c r="G232" s="178">
        <v>1E-3</v>
      </c>
    </row>
    <row r="233" spans="1:7" x14ac:dyDescent="0.25">
      <c r="A233" s="183" t="s">
        <v>455</v>
      </c>
      <c r="B233" s="183" t="s">
        <v>56</v>
      </c>
      <c r="C233" s="183" t="s">
        <v>22</v>
      </c>
      <c r="D233" s="177">
        <v>3.1321877206330118E-2</v>
      </c>
      <c r="E233" s="177">
        <v>0.98617494815698514</v>
      </c>
      <c r="F233" s="177">
        <v>20.060948489746195</v>
      </c>
      <c r="G233" s="177">
        <v>3.0630990343734794</v>
      </c>
    </row>
    <row r="234" spans="1:7" x14ac:dyDescent="0.25">
      <c r="A234" s="183" t="s">
        <v>455</v>
      </c>
      <c r="B234" s="183" t="s">
        <v>56</v>
      </c>
      <c r="C234" s="183" t="s">
        <v>23</v>
      </c>
      <c r="D234" s="177">
        <v>3.1321877206330118E-2</v>
      </c>
      <c r="E234" s="177">
        <v>0.98617494815698514</v>
      </c>
      <c r="F234" s="177">
        <v>20.060948489746195</v>
      </c>
      <c r="G234" s="177">
        <v>3.0630990343734794</v>
      </c>
    </row>
    <row r="235" spans="1:7" x14ac:dyDescent="0.25">
      <c r="A235" s="183" t="s">
        <v>455</v>
      </c>
      <c r="B235" s="183" t="s">
        <v>56</v>
      </c>
      <c r="C235" s="183" t="s">
        <v>24</v>
      </c>
      <c r="D235" s="177">
        <v>3.1321877206330118E-2</v>
      </c>
      <c r="E235" s="177">
        <v>0.98617494815698514</v>
      </c>
      <c r="F235" s="177">
        <v>20.060948489746195</v>
      </c>
      <c r="G235" s="177">
        <v>3.0630990343734794</v>
      </c>
    </row>
    <row r="236" spans="1:7" x14ac:dyDescent="0.25">
      <c r="A236" s="183" t="s">
        <v>455</v>
      </c>
      <c r="B236" s="183" t="s">
        <v>56</v>
      </c>
      <c r="C236" s="183" t="s">
        <v>25</v>
      </c>
      <c r="D236" s="177">
        <v>3.1321877206330118E-2</v>
      </c>
      <c r="E236" s="177">
        <v>0.98617494815698514</v>
      </c>
      <c r="F236" s="177">
        <v>20.060948489746195</v>
      </c>
      <c r="G236" s="177">
        <v>3.0630990343734794</v>
      </c>
    </row>
    <row r="237" spans="1:7" x14ac:dyDescent="0.25">
      <c r="A237" s="183" t="s">
        <v>455</v>
      </c>
      <c r="B237" s="183" t="s">
        <v>56</v>
      </c>
      <c r="C237" s="183" t="s">
        <v>26</v>
      </c>
      <c r="D237" s="177">
        <v>3.1321877206330118E-2</v>
      </c>
      <c r="E237" s="177">
        <v>0.98617494815698514</v>
      </c>
      <c r="F237" s="177">
        <v>20.060948489746195</v>
      </c>
      <c r="G237" s="177">
        <v>3.0630990343734794</v>
      </c>
    </row>
    <row r="238" spans="1:7" x14ac:dyDescent="0.25">
      <c r="A238" s="183" t="s">
        <v>455</v>
      </c>
      <c r="B238" s="183" t="s">
        <v>56</v>
      </c>
      <c r="C238" s="183" t="s">
        <v>27</v>
      </c>
      <c r="D238" s="178">
        <v>1E-3</v>
      </c>
      <c r="E238" s="178">
        <v>1E-3</v>
      </c>
      <c r="F238" s="178">
        <v>1E-3</v>
      </c>
      <c r="G238" s="178">
        <v>1E-3</v>
      </c>
    </row>
    <row r="239" spans="1:7" x14ac:dyDescent="0.25">
      <c r="A239" s="183" t="s">
        <v>455</v>
      </c>
      <c r="B239" s="183" t="s">
        <v>56</v>
      </c>
      <c r="C239" s="183" t="s">
        <v>28</v>
      </c>
      <c r="D239" s="178">
        <v>1E-3</v>
      </c>
      <c r="E239" s="178">
        <v>1E-3</v>
      </c>
      <c r="F239" s="178">
        <v>1E-3</v>
      </c>
      <c r="G239" s="178">
        <v>1E-3</v>
      </c>
    </row>
    <row r="240" spans="1:7" x14ac:dyDescent="0.25">
      <c r="A240" s="183" t="s">
        <v>455</v>
      </c>
      <c r="B240" s="183" t="s">
        <v>56</v>
      </c>
      <c r="C240" s="183" t="s">
        <v>29</v>
      </c>
      <c r="D240" s="178">
        <v>1E-3</v>
      </c>
      <c r="E240" s="178">
        <v>1E-3</v>
      </c>
      <c r="F240" s="178">
        <v>1E-3</v>
      </c>
      <c r="G240" s="178">
        <v>1E-3</v>
      </c>
    </row>
    <row r="241" spans="1:7" x14ac:dyDescent="0.25">
      <c r="A241" s="183" t="s">
        <v>455</v>
      </c>
      <c r="B241" s="183" t="s">
        <v>56</v>
      </c>
      <c r="C241" s="183" t="s">
        <v>30</v>
      </c>
      <c r="D241" s="178">
        <v>1E-3</v>
      </c>
      <c r="E241" s="178">
        <v>1E-3</v>
      </c>
      <c r="F241" s="178">
        <v>1E-3</v>
      </c>
      <c r="G241" s="178">
        <v>1E-3</v>
      </c>
    </row>
    <row r="242" spans="1:7" x14ac:dyDescent="0.25">
      <c r="A242" s="183" t="s">
        <v>58</v>
      </c>
      <c r="B242" s="183" t="s">
        <v>57</v>
      </c>
      <c r="C242" s="183" t="s">
        <v>19</v>
      </c>
      <c r="D242" s="178">
        <v>1E-3</v>
      </c>
      <c r="E242" s="178">
        <v>1E-3</v>
      </c>
      <c r="F242" s="178">
        <v>1E-3</v>
      </c>
      <c r="G242" s="178">
        <v>1E-3</v>
      </c>
    </row>
    <row r="243" spans="1:7" x14ac:dyDescent="0.25">
      <c r="A243" s="183" t="s">
        <v>58</v>
      </c>
      <c r="B243" s="183" t="s">
        <v>57</v>
      </c>
      <c r="C243" s="183" t="s">
        <v>20</v>
      </c>
      <c r="D243" s="178">
        <v>1E-3</v>
      </c>
      <c r="E243" s="178">
        <v>1E-3</v>
      </c>
      <c r="F243" s="178">
        <v>1E-3</v>
      </c>
      <c r="G243" s="178">
        <v>1E-3</v>
      </c>
    </row>
    <row r="244" spans="1:7" x14ac:dyDescent="0.25">
      <c r="A244" s="183" t="s">
        <v>58</v>
      </c>
      <c r="B244" s="183" t="s">
        <v>57</v>
      </c>
      <c r="C244" s="183" t="s">
        <v>21</v>
      </c>
      <c r="D244" s="178">
        <v>1E-3</v>
      </c>
      <c r="E244" s="178">
        <v>1E-3</v>
      </c>
      <c r="F244" s="178">
        <v>1E-3</v>
      </c>
      <c r="G244" s="178">
        <v>1E-3</v>
      </c>
    </row>
    <row r="245" spans="1:7" x14ac:dyDescent="0.25">
      <c r="A245" s="183" t="s">
        <v>58</v>
      </c>
      <c r="B245" s="183" t="s">
        <v>57</v>
      </c>
      <c r="C245" s="183" t="s">
        <v>22</v>
      </c>
      <c r="D245" s="177">
        <v>3.1321877206330118E-2</v>
      </c>
      <c r="E245" s="177">
        <v>0.98617494815698514</v>
      </c>
      <c r="F245" s="177">
        <v>20.060948489746195</v>
      </c>
      <c r="G245" s="177">
        <v>3.0630990343734794</v>
      </c>
    </row>
    <row r="246" spans="1:7" x14ac:dyDescent="0.25">
      <c r="A246" s="183" t="s">
        <v>58</v>
      </c>
      <c r="B246" s="183" t="s">
        <v>57</v>
      </c>
      <c r="C246" s="183" t="s">
        <v>23</v>
      </c>
      <c r="D246" s="177">
        <v>3.1321877206330118E-2</v>
      </c>
      <c r="E246" s="177">
        <v>0.98617494815698514</v>
      </c>
      <c r="F246" s="177">
        <v>20.060948489746195</v>
      </c>
      <c r="G246" s="177">
        <v>3.0630990343734794</v>
      </c>
    </row>
    <row r="247" spans="1:7" x14ac:dyDescent="0.25">
      <c r="A247" s="183" t="s">
        <v>58</v>
      </c>
      <c r="B247" s="183" t="s">
        <v>57</v>
      </c>
      <c r="C247" s="183" t="s">
        <v>24</v>
      </c>
      <c r="D247" s="177">
        <v>3.1321877206330118E-2</v>
      </c>
      <c r="E247" s="177">
        <v>0.98617494815698514</v>
      </c>
      <c r="F247" s="177">
        <v>20.060948489746195</v>
      </c>
      <c r="G247" s="177">
        <v>3.0630990343734794</v>
      </c>
    </row>
    <row r="248" spans="1:7" x14ac:dyDescent="0.25">
      <c r="A248" s="183" t="s">
        <v>58</v>
      </c>
      <c r="B248" s="183" t="s">
        <v>57</v>
      </c>
      <c r="C248" s="183" t="s">
        <v>25</v>
      </c>
      <c r="D248" s="177">
        <v>3.1321877206330118E-2</v>
      </c>
      <c r="E248" s="177">
        <v>0.98617494815698514</v>
      </c>
      <c r="F248" s="177">
        <v>20.060948489746195</v>
      </c>
      <c r="G248" s="177">
        <v>3.0630990343734794</v>
      </c>
    </row>
    <row r="249" spans="1:7" x14ac:dyDescent="0.25">
      <c r="A249" s="183" t="s">
        <v>58</v>
      </c>
      <c r="B249" s="183" t="s">
        <v>57</v>
      </c>
      <c r="C249" s="183" t="s">
        <v>26</v>
      </c>
      <c r="D249" s="177">
        <v>3.1321877206330118E-2</v>
      </c>
      <c r="E249" s="177">
        <v>0.98617494815698514</v>
      </c>
      <c r="F249" s="177">
        <v>20.060948489746195</v>
      </c>
      <c r="G249" s="177">
        <v>3.0630990343734794</v>
      </c>
    </row>
    <row r="250" spans="1:7" x14ac:dyDescent="0.25">
      <c r="A250" s="183" t="s">
        <v>58</v>
      </c>
      <c r="B250" s="183" t="s">
        <v>57</v>
      </c>
      <c r="C250" s="183" t="s">
        <v>27</v>
      </c>
      <c r="D250" s="178">
        <v>1E-3</v>
      </c>
      <c r="E250" s="178">
        <v>1E-3</v>
      </c>
      <c r="F250" s="178">
        <v>1E-3</v>
      </c>
      <c r="G250" s="178">
        <v>1E-3</v>
      </c>
    </row>
    <row r="251" spans="1:7" x14ac:dyDescent="0.25">
      <c r="A251" s="183" t="s">
        <v>58</v>
      </c>
      <c r="B251" s="183" t="s">
        <v>57</v>
      </c>
      <c r="C251" s="183" t="s">
        <v>28</v>
      </c>
      <c r="D251" s="178">
        <v>1E-3</v>
      </c>
      <c r="E251" s="178">
        <v>1E-3</v>
      </c>
      <c r="F251" s="178">
        <v>1E-3</v>
      </c>
      <c r="G251" s="178">
        <v>1E-3</v>
      </c>
    </row>
    <row r="252" spans="1:7" x14ac:dyDescent="0.25">
      <c r="A252" s="183" t="s">
        <v>58</v>
      </c>
      <c r="B252" s="183" t="s">
        <v>57</v>
      </c>
      <c r="C252" s="183" t="s">
        <v>29</v>
      </c>
      <c r="D252" s="178">
        <v>1E-3</v>
      </c>
      <c r="E252" s="178">
        <v>1E-3</v>
      </c>
      <c r="F252" s="178">
        <v>1E-3</v>
      </c>
      <c r="G252" s="178">
        <v>1E-3</v>
      </c>
    </row>
    <row r="253" spans="1:7" x14ac:dyDescent="0.25">
      <c r="A253" s="183" t="s">
        <v>58</v>
      </c>
      <c r="B253" s="183" t="s">
        <v>57</v>
      </c>
      <c r="C253" s="183" t="s">
        <v>30</v>
      </c>
      <c r="D253" s="178">
        <v>1E-3</v>
      </c>
      <c r="E253" s="178">
        <v>1E-3</v>
      </c>
      <c r="F253" s="178">
        <v>1E-3</v>
      </c>
      <c r="G253" s="178">
        <v>1E-3</v>
      </c>
    </row>
    <row r="254" spans="1:7" x14ac:dyDescent="0.25">
      <c r="A254" s="183" t="s">
        <v>59</v>
      </c>
      <c r="B254" s="183" t="s">
        <v>455</v>
      </c>
      <c r="C254" s="183" t="s">
        <v>19</v>
      </c>
      <c r="D254" s="178">
        <v>1E-3</v>
      </c>
      <c r="E254" s="178">
        <v>1E-3</v>
      </c>
      <c r="F254" s="178">
        <v>1E-3</v>
      </c>
      <c r="G254" s="178">
        <v>1E-3</v>
      </c>
    </row>
    <row r="255" spans="1:7" x14ac:dyDescent="0.25">
      <c r="A255" s="183" t="s">
        <v>59</v>
      </c>
      <c r="B255" s="183" t="s">
        <v>455</v>
      </c>
      <c r="C255" s="183" t="s">
        <v>20</v>
      </c>
      <c r="D255" s="178">
        <v>1E-3</v>
      </c>
      <c r="E255" s="178">
        <v>1E-3</v>
      </c>
      <c r="F255" s="178">
        <v>1E-3</v>
      </c>
      <c r="G255" s="178">
        <v>1E-3</v>
      </c>
    </row>
    <row r="256" spans="1:7" x14ac:dyDescent="0.25">
      <c r="A256" s="183" t="s">
        <v>59</v>
      </c>
      <c r="B256" s="183" t="s">
        <v>455</v>
      </c>
      <c r="C256" s="183" t="s">
        <v>21</v>
      </c>
      <c r="D256" s="178">
        <v>1E-3</v>
      </c>
      <c r="E256" s="178">
        <v>1E-3</v>
      </c>
      <c r="F256" s="178">
        <v>1E-3</v>
      </c>
      <c r="G256" s="178">
        <v>1E-3</v>
      </c>
    </row>
    <row r="257" spans="1:7" x14ac:dyDescent="0.25">
      <c r="A257" s="183" t="s">
        <v>59</v>
      </c>
      <c r="B257" s="183" t="s">
        <v>455</v>
      </c>
      <c r="C257" s="183" t="s">
        <v>22</v>
      </c>
      <c r="D257" s="177">
        <v>3.1321877206330118E-2</v>
      </c>
      <c r="E257" s="177">
        <v>0.98617494815698514</v>
      </c>
      <c r="F257" s="177">
        <v>20.060948489746195</v>
      </c>
      <c r="G257" s="177">
        <v>3.0630990343734794</v>
      </c>
    </row>
    <row r="258" spans="1:7" x14ac:dyDescent="0.25">
      <c r="A258" s="183" t="s">
        <v>59</v>
      </c>
      <c r="B258" s="183" t="s">
        <v>455</v>
      </c>
      <c r="C258" s="183" t="s">
        <v>23</v>
      </c>
      <c r="D258" s="177">
        <v>3.1321877206330118E-2</v>
      </c>
      <c r="E258" s="177">
        <v>0.98617494815698514</v>
      </c>
      <c r="F258" s="177">
        <v>20.060948489746195</v>
      </c>
      <c r="G258" s="177">
        <v>3.0630990343734794</v>
      </c>
    </row>
    <row r="259" spans="1:7" x14ac:dyDescent="0.25">
      <c r="A259" s="183" t="s">
        <v>59</v>
      </c>
      <c r="B259" s="183" t="s">
        <v>455</v>
      </c>
      <c r="C259" s="183" t="s">
        <v>24</v>
      </c>
      <c r="D259" s="177">
        <v>3.1321877206330118E-2</v>
      </c>
      <c r="E259" s="177">
        <v>0.98617494815698514</v>
      </c>
      <c r="F259" s="177">
        <v>20.060948489746195</v>
      </c>
      <c r="G259" s="177">
        <v>3.0630990343734794</v>
      </c>
    </row>
    <row r="260" spans="1:7" x14ac:dyDescent="0.25">
      <c r="A260" s="183" t="s">
        <v>59</v>
      </c>
      <c r="B260" s="183" t="s">
        <v>455</v>
      </c>
      <c r="C260" s="183" t="s">
        <v>25</v>
      </c>
      <c r="D260" s="177">
        <v>3.1321877206330118E-2</v>
      </c>
      <c r="E260" s="177">
        <v>0.98617494815698514</v>
      </c>
      <c r="F260" s="177">
        <v>20.060948489746195</v>
      </c>
      <c r="G260" s="177">
        <v>3.0630990343734794</v>
      </c>
    </row>
    <row r="261" spans="1:7" x14ac:dyDescent="0.25">
      <c r="A261" s="183" t="s">
        <v>59</v>
      </c>
      <c r="B261" s="183" t="s">
        <v>455</v>
      </c>
      <c r="C261" s="183" t="s">
        <v>26</v>
      </c>
      <c r="D261" s="177">
        <v>3.1321877206330118E-2</v>
      </c>
      <c r="E261" s="177">
        <v>0.98617494815698514</v>
      </c>
      <c r="F261" s="177">
        <v>20.060948489746195</v>
      </c>
      <c r="G261" s="177">
        <v>3.0630990343734794</v>
      </c>
    </row>
    <row r="262" spans="1:7" x14ac:dyDescent="0.25">
      <c r="A262" s="183" t="s">
        <v>59</v>
      </c>
      <c r="B262" s="183" t="s">
        <v>455</v>
      </c>
      <c r="C262" s="183" t="s">
        <v>27</v>
      </c>
      <c r="D262" s="178">
        <v>1E-3</v>
      </c>
      <c r="E262" s="178">
        <v>1E-3</v>
      </c>
      <c r="F262" s="178">
        <v>1E-3</v>
      </c>
      <c r="G262" s="178">
        <v>1E-3</v>
      </c>
    </row>
    <row r="263" spans="1:7" x14ac:dyDescent="0.25">
      <c r="A263" s="183" t="s">
        <v>59</v>
      </c>
      <c r="B263" s="183" t="s">
        <v>455</v>
      </c>
      <c r="C263" s="183" t="s">
        <v>28</v>
      </c>
      <c r="D263" s="178">
        <v>1E-3</v>
      </c>
      <c r="E263" s="178">
        <v>1E-3</v>
      </c>
      <c r="F263" s="178">
        <v>1E-3</v>
      </c>
      <c r="G263" s="178">
        <v>1E-3</v>
      </c>
    </row>
    <row r="264" spans="1:7" x14ac:dyDescent="0.25">
      <c r="A264" s="183" t="s">
        <v>59</v>
      </c>
      <c r="B264" s="183" t="s">
        <v>455</v>
      </c>
      <c r="C264" s="183" t="s">
        <v>29</v>
      </c>
      <c r="D264" s="178">
        <v>1E-3</v>
      </c>
      <c r="E264" s="178">
        <v>1E-3</v>
      </c>
      <c r="F264" s="178">
        <v>1E-3</v>
      </c>
      <c r="G264" s="178">
        <v>1E-3</v>
      </c>
    </row>
    <row r="265" spans="1:7" x14ac:dyDescent="0.25">
      <c r="A265" s="183" t="s">
        <v>59</v>
      </c>
      <c r="B265" s="183" t="s">
        <v>455</v>
      </c>
      <c r="C265" s="183" t="s">
        <v>30</v>
      </c>
      <c r="D265" s="178">
        <v>1E-3</v>
      </c>
      <c r="E265" s="178">
        <v>1E-3</v>
      </c>
      <c r="F265" s="178">
        <v>1E-3</v>
      </c>
      <c r="G265" s="178">
        <v>1E-3</v>
      </c>
    </row>
    <row r="266" spans="1:7" x14ac:dyDescent="0.25">
      <c r="A266" s="183" t="s">
        <v>57</v>
      </c>
      <c r="B266" s="183" t="s">
        <v>458</v>
      </c>
      <c r="C266" s="183" t="s">
        <v>19</v>
      </c>
      <c r="D266" s="178">
        <v>1E-3</v>
      </c>
      <c r="E266" s="178">
        <v>1E-3</v>
      </c>
      <c r="F266" s="178">
        <v>1E-3</v>
      </c>
      <c r="G266" s="178">
        <v>1E-3</v>
      </c>
    </row>
    <row r="267" spans="1:7" x14ac:dyDescent="0.25">
      <c r="A267" s="183" t="s">
        <v>57</v>
      </c>
      <c r="B267" s="183" t="s">
        <v>458</v>
      </c>
      <c r="C267" s="183" t="s">
        <v>20</v>
      </c>
      <c r="D267" s="178">
        <v>1E-3</v>
      </c>
      <c r="E267" s="178">
        <v>1E-3</v>
      </c>
      <c r="F267" s="178">
        <v>1E-3</v>
      </c>
      <c r="G267" s="178">
        <v>1E-3</v>
      </c>
    </row>
    <row r="268" spans="1:7" x14ac:dyDescent="0.25">
      <c r="A268" s="183" t="s">
        <v>57</v>
      </c>
      <c r="B268" s="183" t="s">
        <v>458</v>
      </c>
      <c r="C268" s="183" t="s">
        <v>21</v>
      </c>
      <c r="D268" s="178">
        <v>1E-3</v>
      </c>
      <c r="E268" s="178">
        <v>1E-3</v>
      </c>
      <c r="F268" s="178">
        <v>1E-3</v>
      </c>
      <c r="G268" s="178">
        <v>1E-3</v>
      </c>
    </row>
    <row r="269" spans="1:7" x14ac:dyDescent="0.25">
      <c r="A269" s="183" t="s">
        <v>57</v>
      </c>
      <c r="B269" s="183" t="s">
        <v>458</v>
      </c>
      <c r="C269" s="183" t="s">
        <v>22</v>
      </c>
      <c r="D269" s="177">
        <v>3.1321877206330118E-2</v>
      </c>
      <c r="E269" s="177">
        <v>0.98617494815698514</v>
      </c>
      <c r="F269" s="177">
        <v>20.060948489746195</v>
      </c>
      <c r="G269" s="177">
        <v>3.0630990343734794</v>
      </c>
    </row>
    <row r="270" spans="1:7" x14ac:dyDescent="0.25">
      <c r="A270" s="183" t="s">
        <v>57</v>
      </c>
      <c r="B270" s="183" t="s">
        <v>458</v>
      </c>
      <c r="C270" s="183" t="s">
        <v>23</v>
      </c>
      <c r="D270" s="177">
        <v>3.1321877206330118E-2</v>
      </c>
      <c r="E270" s="177">
        <v>0.98617494815698514</v>
      </c>
      <c r="F270" s="177">
        <v>20.060948489746195</v>
      </c>
      <c r="G270" s="177">
        <v>3.0630990343734794</v>
      </c>
    </row>
    <row r="271" spans="1:7" x14ac:dyDescent="0.25">
      <c r="A271" s="183" t="s">
        <v>57</v>
      </c>
      <c r="B271" s="183" t="s">
        <v>458</v>
      </c>
      <c r="C271" s="183" t="s">
        <v>24</v>
      </c>
      <c r="D271" s="177">
        <v>3.1321877206330118E-2</v>
      </c>
      <c r="E271" s="177">
        <v>0.98617494815698514</v>
      </c>
      <c r="F271" s="177">
        <v>20.060948489746195</v>
      </c>
      <c r="G271" s="177">
        <v>3.0630990343734794</v>
      </c>
    </row>
    <row r="272" spans="1:7" x14ac:dyDescent="0.25">
      <c r="A272" s="183" t="s">
        <v>57</v>
      </c>
      <c r="B272" s="183" t="s">
        <v>458</v>
      </c>
      <c r="C272" s="183" t="s">
        <v>25</v>
      </c>
      <c r="D272" s="177">
        <v>3.1321877206330118E-2</v>
      </c>
      <c r="E272" s="177">
        <v>0.98617494815698514</v>
      </c>
      <c r="F272" s="177">
        <v>20.060948489746195</v>
      </c>
      <c r="G272" s="177">
        <v>3.0630990343734794</v>
      </c>
    </row>
    <row r="273" spans="1:7" x14ac:dyDescent="0.25">
      <c r="A273" s="183" t="s">
        <v>57</v>
      </c>
      <c r="B273" s="183" t="s">
        <v>458</v>
      </c>
      <c r="C273" s="183" t="s">
        <v>26</v>
      </c>
      <c r="D273" s="177">
        <v>3.1321877206330118E-2</v>
      </c>
      <c r="E273" s="177">
        <v>0.98617494815698514</v>
      </c>
      <c r="F273" s="177">
        <v>20.060948489746195</v>
      </c>
      <c r="G273" s="177">
        <v>3.0630990343734794</v>
      </c>
    </row>
    <row r="274" spans="1:7" x14ac:dyDescent="0.25">
      <c r="A274" s="183" t="s">
        <v>57</v>
      </c>
      <c r="B274" s="183" t="s">
        <v>458</v>
      </c>
      <c r="C274" s="183" t="s">
        <v>27</v>
      </c>
      <c r="D274" s="178">
        <v>1E-3</v>
      </c>
      <c r="E274" s="178">
        <v>1E-3</v>
      </c>
      <c r="F274" s="178">
        <v>1E-3</v>
      </c>
      <c r="G274" s="178">
        <v>1E-3</v>
      </c>
    </row>
    <row r="275" spans="1:7" x14ac:dyDescent="0.25">
      <c r="A275" s="183" t="s">
        <v>57</v>
      </c>
      <c r="B275" s="183" t="s">
        <v>458</v>
      </c>
      <c r="C275" s="183" t="s">
        <v>28</v>
      </c>
      <c r="D275" s="178">
        <v>1E-3</v>
      </c>
      <c r="E275" s="178">
        <v>1E-3</v>
      </c>
      <c r="F275" s="178">
        <v>1E-3</v>
      </c>
      <c r="G275" s="178">
        <v>1E-3</v>
      </c>
    </row>
    <row r="276" spans="1:7" x14ac:dyDescent="0.25">
      <c r="A276" s="183" t="s">
        <v>57</v>
      </c>
      <c r="B276" s="183" t="s">
        <v>458</v>
      </c>
      <c r="C276" s="183" t="s">
        <v>29</v>
      </c>
      <c r="D276" s="178">
        <v>1E-3</v>
      </c>
      <c r="E276" s="178">
        <v>1E-3</v>
      </c>
      <c r="F276" s="178">
        <v>1E-3</v>
      </c>
      <c r="G276" s="178">
        <v>1E-3</v>
      </c>
    </row>
    <row r="277" spans="1:7" x14ac:dyDescent="0.25">
      <c r="A277" s="183" t="s">
        <v>57</v>
      </c>
      <c r="B277" s="183" t="s">
        <v>458</v>
      </c>
      <c r="C277" s="183" t="s">
        <v>30</v>
      </c>
      <c r="D277" s="178">
        <v>1E-3</v>
      </c>
      <c r="E277" s="178">
        <v>1E-3</v>
      </c>
      <c r="F277" s="178">
        <v>1E-3</v>
      </c>
      <c r="G277" s="178">
        <v>1E-3</v>
      </c>
    </row>
    <row r="278" spans="1:7" x14ac:dyDescent="0.25">
      <c r="A278" s="183" t="s">
        <v>50</v>
      </c>
      <c r="B278" s="183" t="s">
        <v>49</v>
      </c>
      <c r="C278" s="183" t="s">
        <v>19</v>
      </c>
      <c r="D278" s="178">
        <v>1E-3</v>
      </c>
      <c r="E278" s="178">
        <v>1E-3</v>
      </c>
      <c r="F278" s="178">
        <v>1E-3</v>
      </c>
      <c r="G278" s="178">
        <v>1E-3</v>
      </c>
    </row>
    <row r="279" spans="1:7" x14ac:dyDescent="0.25">
      <c r="A279" s="183" t="s">
        <v>50</v>
      </c>
      <c r="B279" s="183" t="s">
        <v>49</v>
      </c>
      <c r="C279" s="183" t="s">
        <v>20</v>
      </c>
      <c r="D279" s="178">
        <v>1E-3</v>
      </c>
      <c r="E279" s="178">
        <v>1E-3</v>
      </c>
      <c r="F279" s="178">
        <v>1E-3</v>
      </c>
      <c r="G279" s="178">
        <v>1E-3</v>
      </c>
    </row>
    <row r="280" spans="1:7" x14ac:dyDescent="0.25">
      <c r="A280" s="183" t="s">
        <v>50</v>
      </c>
      <c r="B280" s="183" t="s">
        <v>49</v>
      </c>
      <c r="C280" s="183" t="s">
        <v>21</v>
      </c>
      <c r="D280" s="178">
        <v>1E-3</v>
      </c>
      <c r="E280" s="178">
        <v>1E-3</v>
      </c>
      <c r="F280" s="178">
        <v>1E-3</v>
      </c>
      <c r="G280" s="178">
        <v>1E-3</v>
      </c>
    </row>
    <row r="281" spans="1:7" x14ac:dyDescent="0.25">
      <c r="A281" s="183" t="s">
        <v>50</v>
      </c>
      <c r="B281" s="183" t="s">
        <v>49</v>
      </c>
      <c r="C281" s="183" t="s">
        <v>22</v>
      </c>
      <c r="D281" s="177">
        <v>3.1321877206330118E-2</v>
      </c>
      <c r="E281" s="177">
        <v>0.98617494815698514</v>
      </c>
      <c r="F281" s="177">
        <v>20.060948489746195</v>
      </c>
      <c r="G281" s="177">
        <v>3.0630990343734794</v>
      </c>
    </row>
    <row r="282" spans="1:7" x14ac:dyDescent="0.25">
      <c r="A282" s="183" t="s">
        <v>50</v>
      </c>
      <c r="B282" s="183" t="s">
        <v>49</v>
      </c>
      <c r="C282" s="183" t="s">
        <v>23</v>
      </c>
      <c r="D282" s="177">
        <v>3.1321877206330118E-2</v>
      </c>
      <c r="E282" s="177">
        <v>0.98617494815698514</v>
      </c>
      <c r="F282" s="177">
        <v>20.060948489746195</v>
      </c>
      <c r="G282" s="177">
        <v>3.0630990343734794</v>
      </c>
    </row>
    <row r="283" spans="1:7" x14ac:dyDescent="0.25">
      <c r="A283" s="183" t="s">
        <v>50</v>
      </c>
      <c r="B283" s="183" t="s">
        <v>49</v>
      </c>
      <c r="C283" s="183" t="s">
        <v>24</v>
      </c>
      <c r="D283" s="177">
        <v>3.1321877206330118E-2</v>
      </c>
      <c r="E283" s="177">
        <v>0.98617494815698514</v>
      </c>
      <c r="F283" s="177">
        <v>20.060948489746195</v>
      </c>
      <c r="G283" s="177">
        <v>3.0630990343734794</v>
      </c>
    </row>
    <row r="284" spans="1:7" x14ac:dyDescent="0.25">
      <c r="A284" s="183" t="s">
        <v>50</v>
      </c>
      <c r="B284" s="183" t="s">
        <v>49</v>
      </c>
      <c r="C284" s="183" t="s">
        <v>25</v>
      </c>
      <c r="D284" s="177">
        <v>3.1321877206330118E-2</v>
      </c>
      <c r="E284" s="177">
        <v>0.98617494815698514</v>
      </c>
      <c r="F284" s="177">
        <v>20.060948489746195</v>
      </c>
      <c r="G284" s="177">
        <v>3.0630990343734794</v>
      </c>
    </row>
    <row r="285" spans="1:7" x14ac:dyDescent="0.25">
      <c r="A285" s="183" t="s">
        <v>50</v>
      </c>
      <c r="B285" s="183" t="s">
        <v>49</v>
      </c>
      <c r="C285" s="183" t="s">
        <v>26</v>
      </c>
      <c r="D285" s="177">
        <v>3.1321877206330118E-2</v>
      </c>
      <c r="E285" s="177">
        <v>0.98617494815698514</v>
      </c>
      <c r="F285" s="177">
        <v>20.060948489746195</v>
      </c>
      <c r="G285" s="177">
        <v>3.0630990343734794</v>
      </c>
    </row>
    <row r="286" spans="1:7" x14ac:dyDescent="0.25">
      <c r="A286" s="183" t="s">
        <v>50</v>
      </c>
      <c r="B286" s="183" t="s">
        <v>49</v>
      </c>
      <c r="C286" s="183" t="s">
        <v>27</v>
      </c>
      <c r="D286" s="178">
        <v>1E-3</v>
      </c>
      <c r="E286" s="178">
        <v>1E-3</v>
      </c>
      <c r="F286" s="178">
        <v>1E-3</v>
      </c>
      <c r="G286" s="178">
        <v>1E-3</v>
      </c>
    </row>
    <row r="287" spans="1:7" x14ac:dyDescent="0.25">
      <c r="A287" s="183" t="s">
        <v>50</v>
      </c>
      <c r="B287" s="183" t="s">
        <v>49</v>
      </c>
      <c r="C287" s="183" t="s">
        <v>28</v>
      </c>
      <c r="D287" s="178">
        <v>1E-3</v>
      </c>
      <c r="E287" s="178">
        <v>1E-3</v>
      </c>
      <c r="F287" s="178">
        <v>1E-3</v>
      </c>
      <c r="G287" s="178">
        <v>1E-3</v>
      </c>
    </row>
    <row r="288" spans="1:7" x14ac:dyDescent="0.25">
      <c r="A288" s="183" t="s">
        <v>50</v>
      </c>
      <c r="B288" s="183" t="s">
        <v>49</v>
      </c>
      <c r="C288" s="183" t="s">
        <v>29</v>
      </c>
      <c r="D288" s="178">
        <v>1E-3</v>
      </c>
      <c r="E288" s="178">
        <v>1E-3</v>
      </c>
      <c r="F288" s="178">
        <v>1E-3</v>
      </c>
      <c r="G288" s="178">
        <v>1E-3</v>
      </c>
    </row>
    <row r="289" spans="1:7" x14ac:dyDescent="0.25">
      <c r="A289" s="183" t="s">
        <v>50</v>
      </c>
      <c r="B289" s="183" t="s">
        <v>49</v>
      </c>
      <c r="C289" s="183" t="s">
        <v>30</v>
      </c>
      <c r="D289" s="178">
        <v>1E-3</v>
      </c>
      <c r="E289" s="178">
        <v>1E-3</v>
      </c>
      <c r="F289" s="178">
        <v>1E-3</v>
      </c>
      <c r="G289" s="178">
        <v>1E-3</v>
      </c>
    </row>
    <row r="290" spans="1:7" x14ac:dyDescent="0.25">
      <c r="A290" s="183" t="s">
        <v>458</v>
      </c>
      <c r="B290" s="183" t="s">
        <v>461</v>
      </c>
      <c r="C290" s="183" t="s">
        <v>19</v>
      </c>
      <c r="D290" s="178">
        <v>1E-3</v>
      </c>
      <c r="E290" s="178">
        <v>1E-3</v>
      </c>
      <c r="F290" s="178">
        <v>1E-3</v>
      </c>
      <c r="G290" s="178">
        <v>1E-3</v>
      </c>
    </row>
    <row r="291" spans="1:7" x14ac:dyDescent="0.25">
      <c r="A291" s="183" t="s">
        <v>458</v>
      </c>
      <c r="B291" s="183" t="s">
        <v>461</v>
      </c>
      <c r="C291" s="183" t="s">
        <v>20</v>
      </c>
      <c r="D291" s="178">
        <v>1E-3</v>
      </c>
      <c r="E291" s="178">
        <v>1E-3</v>
      </c>
      <c r="F291" s="178">
        <v>1E-3</v>
      </c>
      <c r="G291" s="178">
        <v>1E-3</v>
      </c>
    </row>
    <row r="292" spans="1:7" x14ac:dyDescent="0.25">
      <c r="A292" s="183" t="s">
        <v>458</v>
      </c>
      <c r="B292" s="183" t="s">
        <v>461</v>
      </c>
      <c r="C292" s="183" t="s">
        <v>21</v>
      </c>
      <c r="D292" s="178">
        <v>1E-3</v>
      </c>
      <c r="E292" s="178">
        <v>1E-3</v>
      </c>
      <c r="F292" s="178">
        <v>1E-3</v>
      </c>
      <c r="G292" s="178">
        <v>1E-3</v>
      </c>
    </row>
    <row r="293" spans="1:7" x14ac:dyDescent="0.25">
      <c r="A293" s="183" t="s">
        <v>458</v>
      </c>
      <c r="B293" s="183" t="s">
        <v>461</v>
      </c>
      <c r="C293" s="183" t="s">
        <v>22</v>
      </c>
      <c r="D293" s="177">
        <v>3.1321877206330118E-2</v>
      </c>
      <c r="E293" s="177">
        <v>0.98617494815698514</v>
      </c>
      <c r="F293" s="177">
        <v>20.060948489746195</v>
      </c>
      <c r="G293" s="177">
        <v>3.0630990343734794</v>
      </c>
    </row>
    <row r="294" spans="1:7" x14ac:dyDescent="0.25">
      <c r="A294" s="183" t="s">
        <v>458</v>
      </c>
      <c r="B294" s="183" t="s">
        <v>461</v>
      </c>
      <c r="C294" s="183" t="s">
        <v>23</v>
      </c>
      <c r="D294" s="177">
        <v>3.1321877206330118E-2</v>
      </c>
      <c r="E294" s="177">
        <v>0.98617494815698514</v>
      </c>
      <c r="F294" s="177">
        <v>20.060948489746195</v>
      </c>
      <c r="G294" s="177">
        <v>3.0630990343734794</v>
      </c>
    </row>
    <row r="295" spans="1:7" x14ac:dyDescent="0.25">
      <c r="A295" s="183" t="s">
        <v>458</v>
      </c>
      <c r="B295" s="183" t="s">
        <v>461</v>
      </c>
      <c r="C295" s="183" t="s">
        <v>24</v>
      </c>
      <c r="D295" s="177">
        <v>3.1321877206330118E-2</v>
      </c>
      <c r="E295" s="177">
        <v>0.98617494815698514</v>
      </c>
      <c r="F295" s="177">
        <v>20.060948489746195</v>
      </c>
      <c r="G295" s="177">
        <v>3.0630990343734794</v>
      </c>
    </row>
    <row r="296" spans="1:7" x14ac:dyDescent="0.25">
      <c r="A296" s="183" t="s">
        <v>458</v>
      </c>
      <c r="B296" s="183" t="s">
        <v>461</v>
      </c>
      <c r="C296" s="183" t="s">
        <v>25</v>
      </c>
      <c r="D296" s="177">
        <v>3.1321877206330118E-2</v>
      </c>
      <c r="E296" s="177">
        <v>0.98617494815698514</v>
      </c>
      <c r="F296" s="177">
        <v>20.060948489746195</v>
      </c>
      <c r="G296" s="177">
        <v>3.0630990343734794</v>
      </c>
    </row>
    <row r="297" spans="1:7" x14ac:dyDescent="0.25">
      <c r="A297" s="183" t="s">
        <v>458</v>
      </c>
      <c r="B297" s="183" t="s">
        <v>461</v>
      </c>
      <c r="C297" s="183" t="s">
        <v>26</v>
      </c>
      <c r="D297" s="177">
        <v>3.1321877206330118E-2</v>
      </c>
      <c r="E297" s="177">
        <v>0.98617494815698514</v>
      </c>
      <c r="F297" s="177">
        <v>20.060948489746195</v>
      </c>
      <c r="G297" s="177">
        <v>3.0630990343734794</v>
      </c>
    </row>
    <row r="298" spans="1:7" x14ac:dyDescent="0.25">
      <c r="A298" s="183" t="s">
        <v>458</v>
      </c>
      <c r="B298" s="183" t="s">
        <v>461</v>
      </c>
      <c r="C298" s="183" t="s">
        <v>27</v>
      </c>
      <c r="D298" s="178">
        <v>1E-3</v>
      </c>
      <c r="E298" s="178">
        <v>1E-3</v>
      </c>
      <c r="F298" s="178">
        <v>1E-3</v>
      </c>
      <c r="G298" s="178">
        <v>1E-3</v>
      </c>
    </row>
    <row r="299" spans="1:7" x14ac:dyDescent="0.25">
      <c r="A299" s="183" t="s">
        <v>458</v>
      </c>
      <c r="B299" s="183" t="s">
        <v>461</v>
      </c>
      <c r="C299" s="183" t="s">
        <v>28</v>
      </c>
      <c r="D299" s="178">
        <v>1E-3</v>
      </c>
      <c r="E299" s="178">
        <v>1E-3</v>
      </c>
      <c r="F299" s="178">
        <v>1E-3</v>
      </c>
      <c r="G299" s="178">
        <v>1E-3</v>
      </c>
    </row>
    <row r="300" spans="1:7" x14ac:dyDescent="0.25">
      <c r="A300" s="183" t="s">
        <v>458</v>
      </c>
      <c r="B300" s="183" t="s">
        <v>461</v>
      </c>
      <c r="C300" s="183" t="s">
        <v>29</v>
      </c>
      <c r="D300" s="178">
        <v>1E-3</v>
      </c>
      <c r="E300" s="178">
        <v>1E-3</v>
      </c>
      <c r="F300" s="178">
        <v>1E-3</v>
      </c>
      <c r="G300" s="178">
        <v>1E-3</v>
      </c>
    </row>
    <row r="301" spans="1:7" x14ac:dyDescent="0.25">
      <c r="A301" s="183" t="s">
        <v>458</v>
      </c>
      <c r="B301" s="183" t="s">
        <v>461</v>
      </c>
      <c r="C301" s="183" t="s">
        <v>30</v>
      </c>
      <c r="D301" s="178">
        <v>1E-3</v>
      </c>
      <c r="E301" s="178">
        <v>1E-3</v>
      </c>
      <c r="F301" s="178">
        <v>1E-3</v>
      </c>
      <c r="G301" s="178">
        <v>1E-3</v>
      </c>
    </row>
    <row r="302" spans="1:7" x14ac:dyDescent="0.25">
      <c r="A302" s="183" t="s">
        <v>461</v>
      </c>
      <c r="B302" s="183" t="s">
        <v>56</v>
      </c>
      <c r="C302" s="183" t="s">
        <v>19</v>
      </c>
      <c r="D302" s="178">
        <v>1E-3</v>
      </c>
      <c r="E302" s="178">
        <v>1E-3</v>
      </c>
      <c r="F302" s="178">
        <v>1E-3</v>
      </c>
      <c r="G302" s="178">
        <v>1E-3</v>
      </c>
    </row>
    <row r="303" spans="1:7" x14ac:dyDescent="0.25">
      <c r="A303" s="183" t="s">
        <v>461</v>
      </c>
      <c r="B303" s="183" t="s">
        <v>56</v>
      </c>
      <c r="C303" s="183" t="s">
        <v>20</v>
      </c>
      <c r="D303" s="178">
        <v>1E-3</v>
      </c>
      <c r="E303" s="178">
        <v>1E-3</v>
      </c>
      <c r="F303" s="178">
        <v>1E-3</v>
      </c>
      <c r="G303" s="178">
        <v>1E-3</v>
      </c>
    </row>
    <row r="304" spans="1:7" x14ac:dyDescent="0.25">
      <c r="A304" s="183" t="s">
        <v>461</v>
      </c>
      <c r="B304" s="183" t="s">
        <v>56</v>
      </c>
      <c r="C304" s="183" t="s">
        <v>21</v>
      </c>
      <c r="D304" s="178">
        <v>1E-3</v>
      </c>
      <c r="E304" s="178">
        <v>1E-3</v>
      </c>
      <c r="F304" s="178">
        <v>1E-3</v>
      </c>
      <c r="G304" s="178">
        <v>1E-3</v>
      </c>
    </row>
    <row r="305" spans="1:7" x14ac:dyDescent="0.25">
      <c r="A305" s="183" t="s">
        <v>461</v>
      </c>
      <c r="B305" s="183" t="s">
        <v>56</v>
      </c>
      <c r="C305" s="183" t="s">
        <v>22</v>
      </c>
      <c r="D305" s="177">
        <v>3.1321877206330118E-2</v>
      </c>
      <c r="E305" s="177">
        <v>0.98617494815698514</v>
      </c>
      <c r="F305" s="177">
        <v>20.060948489746195</v>
      </c>
      <c r="G305" s="177">
        <v>3.0630990343734794</v>
      </c>
    </row>
    <row r="306" spans="1:7" x14ac:dyDescent="0.25">
      <c r="A306" s="183" t="s">
        <v>461</v>
      </c>
      <c r="B306" s="183" t="s">
        <v>56</v>
      </c>
      <c r="C306" s="183" t="s">
        <v>23</v>
      </c>
      <c r="D306" s="177">
        <v>3.1321877206330118E-2</v>
      </c>
      <c r="E306" s="177">
        <v>0.98617494815698514</v>
      </c>
      <c r="F306" s="177">
        <v>20.060948489746195</v>
      </c>
      <c r="G306" s="177">
        <v>3.0630990343734794</v>
      </c>
    </row>
    <row r="307" spans="1:7" x14ac:dyDescent="0.25">
      <c r="A307" s="183" t="s">
        <v>461</v>
      </c>
      <c r="B307" s="183" t="s">
        <v>56</v>
      </c>
      <c r="C307" s="183" t="s">
        <v>24</v>
      </c>
      <c r="D307" s="177">
        <v>3.1321877206330118E-2</v>
      </c>
      <c r="E307" s="177">
        <v>0.98617494815698514</v>
      </c>
      <c r="F307" s="177">
        <v>20.060948489746195</v>
      </c>
      <c r="G307" s="177">
        <v>3.0630990343734794</v>
      </c>
    </row>
    <row r="308" spans="1:7" x14ac:dyDescent="0.25">
      <c r="A308" s="183" t="s">
        <v>461</v>
      </c>
      <c r="B308" s="183" t="s">
        <v>56</v>
      </c>
      <c r="C308" s="183" t="s">
        <v>25</v>
      </c>
      <c r="D308" s="177">
        <v>3.1321877206330118E-2</v>
      </c>
      <c r="E308" s="177">
        <v>0.98617494815698514</v>
      </c>
      <c r="F308" s="177">
        <v>20.060948489746195</v>
      </c>
      <c r="G308" s="177">
        <v>3.0630990343734794</v>
      </c>
    </row>
    <row r="309" spans="1:7" x14ac:dyDescent="0.25">
      <c r="A309" s="183" t="s">
        <v>461</v>
      </c>
      <c r="B309" s="183" t="s">
        <v>56</v>
      </c>
      <c r="C309" s="183" t="s">
        <v>26</v>
      </c>
      <c r="D309" s="177">
        <v>3.1321877206330118E-2</v>
      </c>
      <c r="E309" s="177">
        <v>0.98617494815698514</v>
      </c>
      <c r="F309" s="177">
        <v>20.060948489746195</v>
      </c>
      <c r="G309" s="177">
        <v>3.0630990343734794</v>
      </c>
    </row>
    <row r="310" spans="1:7" x14ac:dyDescent="0.25">
      <c r="A310" s="183" t="s">
        <v>461</v>
      </c>
      <c r="B310" s="183" t="s">
        <v>56</v>
      </c>
      <c r="C310" s="183" t="s">
        <v>27</v>
      </c>
      <c r="D310" s="178">
        <v>1E-3</v>
      </c>
      <c r="E310" s="178">
        <v>1E-3</v>
      </c>
      <c r="F310" s="178">
        <v>1E-3</v>
      </c>
      <c r="G310" s="178">
        <v>1E-3</v>
      </c>
    </row>
    <row r="311" spans="1:7" x14ac:dyDescent="0.25">
      <c r="A311" s="183" t="s">
        <v>461</v>
      </c>
      <c r="B311" s="183" t="s">
        <v>56</v>
      </c>
      <c r="C311" s="183" t="s">
        <v>28</v>
      </c>
      <c r="D311" s="178">
        <v>1E-3</v>
      </c>
      <c r="E311" s="178">
        <v>1E-3</v>
      </c>
      <c r="F311" s="178">
        <v>1E-3</v>
      </c>
      <c r="G311" s="178">
        <v>1E-3</v>
      </c>
    </row>
    <row r="312" spans="1:7" x14ac:dyDescent="0.25">
      <c r="A312" s="183" t="s">
        <v>461</v>
      </c>
      <c r="B312" s="183" t="s">
        <v>56</v>
      </c>
      <c r="C312" s="183" t="s">
        <v>29</v>
      </c>
      <c r="D312" s="178">
        <v>1E-3</v>
      </c>
      <c r="E312" s="178">
        <v>1E-3</v>
      </c>
      <c r="F312" s="178">
        <v>1E-3</v>
      </c>
      <c r="G312" s="178">
        <v>1E-3</v>
      </c>
    </row>
    <row r="313" spans="1:7" x14ac:dyDescent="0.25">
      <c r="A313" s="183" t="s">
        <v>461</v>
      </c>
      <c r="B313" s="183" t="s">
        <v>56</v>
      </c>
      <c r="C313" s="183" t="s">
        <v>30</v>
      </c>
      <c r="D313" s="178">
        <v>1E-3</v>
      </c>
      <c r="E313" s="178">
        <v>1E-3</v>
      </c>
      <c r="F313" s="178">
        <v>1E-3</v>
      </c>
      <c r="G313" s="178">
        <v>1E-3</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3"/>
  <sheetViews>
    <sheetView workbookViewId="0">
      <selection activeCell="D2" sqref="D2:G313"/>
    </sheetView>
  </sheetViews>
  <sheetFormatPr defaultColWidth="9.140625" defaultRowHeight="15" x14ac:dyDescent="0.25"/>
  <cols>
    <col min="1" max="3" width="9.140625" style="183"/>
    <col min="4" max="7" width="9.140625" style="70"/>
    <col min="8" max="12" width="9.140625" style="183"/>
    <col min="13" max="13" width="15" style="183" bestFit="1" customWidth="1"/>
    <col min="14" max="16384" width="9.140625" style="183"/>
  </cols>
  <sheetData>
    <row r="1" spans="1:15" x14ac:dyDescent="0.25">
      <c r="D1" s="70" t="s">
        <v>68</v>
      </c>
      <c r="E1" s="70" t="s">
        <v>69</v>
      </c>
      <c r="F1" s="70" t="s">
        <v>70</v>
      </c>
      <c r="G1" s="70" t="s">
        <v>71</v>
      </c>
      <c r="L1" s="183" t="s">
        <v>667</v>
      </c>
      <c r="N1" s="70" t="s">
        <v>70</v>
      </c>
      <c r="O1" s="70" t="s">
        <v>71</v>
      </c>
    </row>
    <row r="2" spans="1:15" x14ac:dyDescent="0.25">
      <c r="A2" s="183" t="s">
        <v>32</v>
      </c>
      <c r="B2" s="183" t="s">
        <v>33</v>
      </c>
      <c r="C2" s="183" t="s">
        <v>19</v>
      </c>
      <c r="D2" s="178">
        <v>1E-3</v>
      </c>
      <c r="E2" s="178">
        <v>1E-3</v>
      </c>
      <c r="F2" s="178">
        <v>1E-3</v>
      </c>
      <c r="G2" s="178">
        <v>1E-3</v>
      </c>
      <c r="M2" s="183" t="s">
        <v>338</v>
      </c>
      <c r="N2" s="183">
        <v>60.475945227525401</v>
      </c>
      <c r="O2" s="183">
        <v>4.1398639570609497</v>
      </c>
    </row>
    <row r="3" spans="1:15" x14ac:dyDescent="0.25">
      <c r="A3" s="183" t="s">
        <v>32</v>
      </c>
      <c r="B3" s="183" t="s">
        <v>33</v>
      </c>
      <c r="C3" s="183" t="s">
        <v>20</v>
      </c>
      <c r="D3" s="178">
        <v>1E-3</v>
      </c>
      <c r="E3" s="178">
        <v>1E-3</v>
      </c>
      <c r="F3" s="178">
        <v>1E-3</v>
      </c>
      <c r="G3" s="178">
        <v>1E-3</v>
      </c>
      <c r="M3" s="183" t="s">
        <v>383</v>
      </c>
      <c r="N3" s="183">
        <v>488.09973194660898</v>
      </c>
      <c r="O3" s="183">
        <v>48.305650817378101</v>
      </c>
    </row>
    <row r="4" spans="1:15" x14ac:dyDescent="0.25">
      <c r="A4" s="183" t="s">
        <v>32</v>
      </c>
      <c r="B4" s="183" t="s">
        <v>33</v>
      </c>
      <c r="C4" s="183" t="s">
        <v>21</v>
      </c>
      <c r="D4" s="178">
        <v>1E-3</v>
      </c>
      <c r="E4" s="178">
        <v>1E-3</v>
      </c>
      <c r="F4" s="178">
        <v>1E-3</v>
      </c>
      <c r="G4" s="178">
        <v>1E-3</v>
      </c>
      <c r="M4" s="183" t="s">
        <v>257</v>
      </c>
      <c r="N4" s="183">
        <v>45.579097825846802</v>
      </c>
      <c r="O4" s="183">
        <v>4.0497923522409698</v>
      </c>
    </row>
    <row r="5" spans="1:15" x14ac:dyDescent="0.25">
      <c r="A5" s="183" t="s">
        <v>32</v>
      </c>
      <c r="B5" s="183" t="s">
        <v>33</v>
      </c>
      <c r="C5" s="183" t="s">
        <v>22</v>
      </c>
      <c r="D5" s="177">
        <v>1.4870277066636142E-2</v>
      </c>
      <c r="E5" s="177">
        <v>1.0113510720455945</v>
      </c>
      <c r="F5" s="183">
        <v>252.303547251477</v>
      </c>
      <c r="G5" s="183">
        <v>15.305264977639901</v>
      </c>
      <c r="M5" s="183" t="s">
        <v>96</v>
      </c>
      <c r="N5" s="183">
        <v>136.69424164244899</v>
      </c>
      <c r="O5" s="183">
        <v>15.165177267457601</v>
      </c>
    </row>
    <row r="6" spans="1:15" x14ac:dyDescent="0.25">
      <c r="A6" s="183" t="s">
        <v>32</v>
      </c>
      <c r="B6" s="183" t="s">
        <v>33</v>
      </c>
      <c r="C6" s="183" t="s">
        <v>23</v>
      </c>
      <c r="D6" s="177">
        <v>1.4870277066636142E-2</v>
      </c>
      <c r="E6" s="177">
        <v>1.0113510720455945</v>
      </c>
      <c r="F6" s="183">
        <v>252.303547251477</v>
      </c>
      <c r="G6" s="183">
        <v>15.305264977639901</v>
      </c>
      <c r="M6" s="183" t="s">
        <v>83</v>
      </c>
      <c r="N6" s="183">
        <v>227.06624734916599</v>
      </c>
      <c r="O6" s="183">
        <v>31.134923263113901</v>
      </c>
    </row>
    <row r="7" spans="1:15" x14ac:dyDescent="0.25">
      <c r="A7" s="183" t="s">
        <v>32</v>
      </c>
      <c r="B7" s="183" t="s">
        <v>33</v>
      </c>
      <c r="C7" s="183" t="s">
        <v>24</v>
      </c>
      <c r="D7" s="177">
        <v>1.4870277066636142E-2</v>
      </c>
      <c r="E7" s="177">
        <v>1.0113510720455945</v>
      </c>
      <c r="F7" s="183">
        <v>252.303547251477</v>
      </c>
      <c r="G7" s="183">
        <v>15.305264977639901</v>
      </c>
      <c r="M7" s="183" t="s">
        <v>385</v>
      </c>
      <c r="N7" s="183">
        <v>57.256137520932398</v>
      </c>
      <c r="O7" s="183">
        <v>10.4812405064883</v>
      </c>
    </row>
    <row r="8" spans="1:15" x14ac:dyDescent="0.25">
      <c r="A8" s="183" t="s">
        <v>32</v>
      </c>
      <c r="B8" s="183" t="s">
        <v>33</v>
      </c>
      <c r="C8" s="183" t="s">
        <v>25</v>
      </c>
      <c r="D8" s="177">
        <v>1.4870277066636142E-2</v>
      </c>
      <c r="E8" s="177">
        <v>1.0113510720455945</v>
      </c>
      <c r="F8" s="183">
        <v>252.303547251477</v>
      </c>
      <c r="G8" s="183">
        <v>15.305264977639901</v>
      </c>
      <c r="M8" s="183" t="s">
        <v>380</v>
      </c>
      <c r="N8" s="183">
        <v>252.303547251477</v>
      </c>
      <c r="O8" s="183">
        <v>15.305264977639901</v>
      </c>
    </row>
    <row r="9" spans="1:15" x14ac:dyDescent="0.25">
      <c r="A9" s="183" t="s">
        <v>32</v>
      </c>
      <c r="B9" s="183" t="s">
        <v>33</v>
      </c>
      <c r="C9" s="183" t="s">
        <v>26</v>
      </c>
      <c r="D9" s="177">
        <v>1.4870277066636142E-2</v>
      </c>
      <c r="E9" s="177">
        <v>1.0113510720455945</v>
      </c>
      <c r="F9" s="183">
        <v>252.303547251477</v>
      </c>
      <c r="G9" s="183">
        <v>15.305264977639901</v>
      </c>
    </row>
    <row r="10" spans="1:15" x14ac:dyDescent="0.25">
      <c r="A10" s="183" t="s">
        <v>32</v>
      </c>
      <c r="B10" s="183" t="s">
        <v>33</v>
      </c>
      <c r="C10" s="183" t="s">
        <v>27</v>
      </c>
      <c r="D10" s="178">
        <v>1E-3</v>
      </c>
      <c r="E10" s="178">
        <v>1E-3</v>
      </c>
      <c r="F10" s="178">
        <v>1E-3</v>
      </c>
      <c r="G10" s="178">
        <v>1E-3</v>
      </c>
    </row>
    <row r="11" spans="1:15" x14ac:dyDescent="0.25">
      <c r="A11" s="183" t="s">
        <v>32</v>
      </c>
      <c r="B11" s="183" t="s">
        <v>33</v>
      </c>
      <c r="C11" s="183" t="s">
        <v>28</v>
      </c>
      <c r="D11" s="178">
        <v>1E-3</v>
      </c>
      <c r="E11" s="178">
        <v>1E-3</v>
      </c>
      <c r="F11" s="178">
        <v>1E-3</v>
      </c>
      <c r="G11" s="178">
        <v>1E-3</v>
      </c>
    </row>
    <row r="12" spans="1:15" x14ac:dyDescent="0.25">
      <c r="A12" s="183" t="s">
        <v>32</v>
      </c>
      <c r="B12" s="183" t="s">
        <v>33</v>
      </c>
      <c r="C12" s="183" t="s">
        <v>29</v>
      </c>
      <c r="D12" s="178">
        <v>1E-3</v>
      </c>
      <c r="E12" s="178">
        <v>1E-3</v>
      </c>
      <c r="F12" s="178">
        <v>1E-3</v>
      </c>
      <c r="G12" s="178">
        <v>1E-3</v>
      </c>
    </row>
    <row r="13" spans="1:15" x14ac:dyDescent="0.25">
      <c r="A13" s="183" t="s">
        <v>32</v>
      </c>
      <c r="B13" s="183" t="s">
        <v>33</v>
      </c>
      <c r="C13" s="183" t="s">
        <v>30</v>
      </c>
      <c r="D13" s="178">
        <v>1E-3</v>
      </c>
      <c r="E13" s="178">
        <v>1E-3</v>
      </c>
      <c r="F13" s="178">
        <v>1E-3</v>
      </c>
      <c r="G13" s="178">
        <v>1E-3</v>
      </c>
    </row>
    <row r="14" spans="1:15" x14ac:dyDescent="0.25">
      <c r="A14" s="183" t="s">
        <v>7</v>
      </c>
      <c r="B14" s="183" t="s">
        <v>33</v>
      </c>
      <c r="C14" s="183" t="s">
        <v>19</v>
      </c>
      <c r="D14" s="178">
        <v>1E-3</v>
      </c>
      <c r="E14" s="178">
        <v>1E-3</v>
      </c>
      <c r="F14" s="178">
        <v>1E-3</v>
      </c>
      <c r="G14" s="178">
        <v>1E-3</v>
      </c>
    </row>
    <row r="15" spans="1:15" x14ac:dyDescent="0.25">
      <c r="A15" s="183" t="s">
        <v>7</v>
      </c>
      <c r="B15" s="183" t="s">
        <v>33</v>
      </c>
      <c r="C15" s="183" t="s">
        <v>20</v>
      </c>
      <c r="D15" s="178">
        <v>1E-3</v>
      </c>
      <c r="E15" s="178">
        <v>1E-3</v>
      </c>
      <c r="F15" s="178">
        <v>1E-3</v>
      </c>
      <c r="G15" s="178">
        <v>1E-3</v>
      </c>
    </row>
    <row r="16" spans="1:15" x14ac:dyDescent="0.25">
      <c r="A16" s="183" t="s">
        <v>7</v>
      </c>
      <c r="B16" s="183" t="s">
        <v>33</v>
      </c>
      <c r="C16" s="183" t="s">
        <v>21</v>
      </c>
      <c r="D16" s="178">
        <v>1E-3</v>
      </c>
      <c r="E16" s="178">
        <v>1E-3</v>
      </c>
      <c r="F16" s="178">
        <v>1E-3</v>
      </c>
      <c r="G16" s="178">
        <v>1E-3</v>
      </c>
    </row>
    <row r="17" spans="1:7" x14ac:dyDescent="0.25">
      <c r="A17" s="183" t="s">
        <v>7</v>
      </c>
      <c r="B17" s="183" t="s">
        <v>33</v>
      </c>
      <c r="C17" s="183" t="s">
        <v>22</v>
      </c>
      <c r="D17" s="177">
        <v>0.1578723141466688</v>
      </c>
      <c r="E17" s="177">
        <v>1.0104407656059742</v>
      </c>
      <c r="F17" s="183">
        <v>45.579097825846802</v>
      </c>
      <c r="G17" s="183">
        <v>4.0497923522409698</v>
      </c>
    </row>
    <row r="18" spans="1:7" x14ac:dyDescent="0.25">
      <c r="A18" s="183" t="s">
        <v>7</v>
      </c>
      <c r="B18" s="183" t="s">
        <v>33</v>
      </c>
      <c r="C18" s="183" t="s">
        <v>23</v>
      </c>
      <c r="D18" s="177">
        <v>0.1578723141466688</v>
      </c>
      <c r="E18" s="177">
        <v>1.0104407656059742</v>
      </c>
      <c r="F18" s="183">
        <v>45.579097825846802</v>
      </c>
      <c r="G18" s="183">
        <v>4.0497923522409698</v>
      </c>
    </row>
    <row r="19" spans="1:7" x14ac:dyDescent="0.25">
      <c r="A19" s="183" t="s">
        <v>7</v>
      </c>
      <c r="B19" s="183" t="s">
        <v>33</v>
      </c>
      <c r="C19" s="183" t="s">
        <v>24</v>
      </c>
      <c r="D19" s="177">
        <v>0.1578723141466688</v>
      </c>
      <c r="E19" s="177">
        <v>1.0104407656059742</v>
      </c>
      <c r="F19" s="183">
        <v>45.579097825846802</v>
      </c>
      <c r="G19" s="183">
        <v>4.0497923522409698</v>
      </c>
    </row>
    <row r="20" spans="1:7" x14ac:dyDescent="0.25">
      <c r="A20" s="183" t="s">
        <v>7</v>
      </c>
      <c r="B20" s="183" t="s">
        <v>33</v>
      </c>
      <c r="C20" s="183" t="s">
        <v>25</v>
      </c>
      <c r="D20" s="177">
        <v>0.1578723141466688</v>
      </c>
      <c r="E20" s="177">
        <v>1.0104407656059742</v>
      </c>
      <c r="F20" s="183">
        <v>45.579097825846802</v>
      </c>
      <c r="G20" s="183">
        <v>4.0497923522409698</v>
      </c>
    </row>
    <row r="21" spans="1:7" x14ac:dyDescent="0.25">
      <c r="A21" s="183" t="s">
        <v>7</v>
      </c>
      <c r="B21" s="183" t="s">
        <v>33</v>
      </c>
      <c r="C21" s="183" t="s">
        <v>26</v>
      </c>
      <c r="D21" s="177">
        <v>0.1578723141466688</v>
      </c>
      <c r="E21" s="177">
        <v>1.0104407656059742</v>
      </c>
      <c r="F21" s="183">
        <v>45.579097825846802</v>
      </c>
      <c r="G21" s="183">
        <v>4.0497923522409698</v>
      </c>
    </row>
    <row r="22" spans="1:7" x14ac:dyDescent="0.25">
      <c r="A22" s="183" t="s">
        <v>7</v>
      </c>
      <c r="B22" s="183" t="s">
        <v>33</v>
      </c>
      <c r="C22" s="183" t="s">
        <v>27</v>
      </c>
      <c r="D22" s="178">
        <v>1E-3</v>
      </c>
      <c r="E22" s="178">
        <v>1E-3</v>
      </c>
      <c r="F22" s="178">
        <v>1E-3</v>
      </c>
      <c r="G22" s="178">
        <v>1E-3</v>
      </c>
    </row>
    <row r="23" spans="1:7" x14ac:dyDescent="0.25">
      <c r="A23" s="183" t="s">
        <v>7</v>
      </c>
      <c r="B23" s="183" t="s">
        <v>33</v>
      </c>
      <c r="C23" s="183" t="s">
        <v>28</v>
      </c>
      <c r="D23" s="178">
        <v>1E-3</v>
      </c>
      <c r="E23" s="178">
        <v>1E-3</v>
      </c>
      <c r="F23" s="178">
        <v>1E-3</v>
      </c>
      <c r="G23" s="178">
        <v>1E-3</v>
      </c>
    </row>
    <row r="24" spans="1:7" x14ac:dyDescent="0.25">
      <c r="A24" s="183" t="s">
        <v>7</v>
      </c>
      <c r="B24" s="183" t="s">
        <v>33</v>
      </c>
      <c r="C24" s="183" t="s">
        <v>29</v>
      </c>
      <c r="D24" s="178">
        <v>1E-3</v>
      </c>
      <c r="E24" s="178">
        <v>1E-3</v>
      </c>
      <c r="F24" s="178">
        <v>1E-3</v>
      </c>
      <c r="G24" s="178">
        <v>1E-3</v>
      </c>
    </row>
    <row r="25" spans="1:7" x14ac:dyDescent="0.25">
      <c r="A25" s="183" t="s">
        <v>7</v>
      </c>
      <c r="B25" s="183" t="s">
        <v>33</v>
      </c>
      <c r="C25" s="183" t="s">
        <v>30</v>
      </c>
      <c r="D25" s="178">
        <v>1E-3</v>
      </c>
      <c r="E25" s="178">
        <v>1E-3</v>
      </c>
      <c r="F25" s="178">
        <v>1E-3</v>
      </c>
      <c r="G25" s="178">
        <v>1E-3</v>
      </c>
    </row>
    <row r="26" spans="1:7" x14ac:dyDescent="0.25">
      <c r="A26" s="183" t="s">
        <v>33</v>
      </c>
      <c r="B26" s="183" t="s">
        <v>8</v>
      </c>
      <c r="C26" s="183" t="s">
        <v>19</v>
      </c>
      <c r="D26" s="178">
        <v>1E-3</v>
      </c>
      <c r="E26" s="178">
        <v>1E-3</v>
      </c>
      <c r="F26" s="178">
        <v>1E-3</v>
      </c>
      <c r="G26" s="178">
        <v>1E-3</v>
      </c>
    </row>
    <row r="27" spans="1:7" x14ac:dyDescent="0.25">
      <c r="A27" s="183" t="s">
        <v>33</v>
      </c>
      <c r="B27" s="183" t="s">
        <v>8</v>
      </c>
      <c r="C27" s="183" t="s">
        <v>20</v>
      </c>
      <c r="D27" s="178">
        <v>1E-3</v>
      </c>
      <c r="E27" s="178">
        <v>1E-3</v>
      </c>
      <c r="F27" s="178">
        <v>1E-3</v>
      </c>
      <c r="G27" s="178">
        <v>1E-3</v>
      </c>
    </row>
    <row r="28" spans="1:7" x14ac:dyDescent="0.25">
      <c r="A28" s="183" t="s">
        <v>33</v>
      </c>
      <c r="B28" s="183" t="s">
        <v>8</v>
      </c>
      <c r="C28" s="183" t="s">
        <v>21</v>
      </c>
      <c r="D28" s="178">
        <v>1E-3</v>
      </c>
      <c r="E28" s="178">
        <v>1E-3</v>
      </c>
      <c r="F28" s="178">
        <v>1E-3</v>
      </c>
      <c r="G28" s="178">
        <v>1E-3</v>
      </c>
    </row>
    <row r="29" spans="1:7" x14ac:dyDescent="0.25">
      <c r="A29" s="183" t="s">
        <v>33</v>
      </c>
      <c r="B29" s="183" t="s">
        <v>8</v>
      </c>
      <c r="C29" s="183" t="s">
        <v>22</v>
      </c>
      <c r="D29" s="177">
        <v>1.4870277066636142E-2</v>
      </c>
      <c r="E29" s="177">
        <v>1.0113510720455945</v>
      </c>
      <c r="F29" s="183">
        <v>252.303547251477</v>
      </c>
      <c r="G29" s="183">
        <v>15.305264977639901</v>
      </c>
    </row>
    <row r="30" spans="1:7" x14ac:dyDescent="0.25">
      <c r="A30" s="183" t="s">
        <v>33</v>
      </c>
      <c r="B30" s="183" t="s">
        <v>8</v>
      </c>
      <c r="C30" s="183" t="s">
        <v>23</v>
      </c>
      <c r="D30" s="177">
        <v>1.4870277066636142E-2</v>
      </c>
      <c r="E30" s="177">
        <v>1.0113510720455945</v>
      </c>
      <c r="F30" s="183">
        <v>252.303547251477</v>
      </c>
      <c r="G30" s="183">
        <v>15.305264977639901</v>
      </c>
    </row>
    <row r="31" spans="1:7" x14ac:dyDescent="0.25">
      <c r="A31" s="183" t="s">
        <v>33</v>
      </c>
      <c r="B31" s="183" t="s">
        <v>8</v>
      </c>
      <c r="C31" s="183" t="s">
        <v>24</v>
      </c>
      <c r="D31" s="177">
        <v>1.4870277066636142E-2</v>
      </c>
      <c r="E31" s="177">
        <v>1.0113510720455945</v>
      </c>
      <c r="F31" s="183">
        <v>252.303547251477</v>
      </c>
      <c r="G31" s="183">
        <v>15.305264977639901</v>
      </c>
    </row>
    <row r="32" spans="1:7" x14ac:dyDescent="0.25">
      <c r="A32" s="183" t="s">
        <v>33</v>
      </c>
      <c r="B32" s="183" t="s">
        <v>8</v>
      </c>
      <c r="C32" s="183" t="s">
        <v>25</v>
      </c>
      <c r="D32" s="177">
        <v>1.4870277066636142E-2</v>
      </c>
      <c r="E32" s="177">
        <v>1.0113510720455945</v>
      </c>
      <c r="F32" s="183">
        <v>252.303547251477</v>
      </c>
      <c r="G32" s="183">
        <v>15.305264977639901</v>
      </c>
    </row>
    <row r="33" spans="1:7" x14ac:dyDescent="0.25">
      <c r="A33" s="183" t="s">
        <v>33</v>
      </c>
      <c r="B33" s="183" t="s">
        <v>8</v>
      </c>
      <c r="C33" s="183" t="s">
        <v>26</v>
      </c>
      <c r="D33" s="177">
        <v>1.4870277066636142E-2</v>
      </c>
      <c r="E33" s="177">
        <v>1.0113510720455945</v>
      </c>
      <c r="F33" s="183">
        <v>252.303547251477</v>
      </c>
      <c r="G33" s="183">
        <v>15.305264977639901</v>
      </c>
    </row>
    <row r="34" spans="1:7" x14ac:dyDescent="0.25">
      <c r="A34" s="183" t="s">
        <v>33</v>
      </c>
      <c r="B34" s="183" t="s">
        <v>8</v>
      </c>
      <c r="C34" s="183" t="s">
        <v>27</v>
      </c>
      <c r="D34" s="178">
        <v>1E-3</v>
      </c>
      <c r="E34" s="178">
        <v>1E-3</v>
      </c>
      <c r="F34" s="178">
        <v>1E-3</v>
      </c>
      <c r="G34" s="178">
        <v>1E-3</v>
      </c>
    </row>
    <row r="35" spans="1:7" x14ac:dyDescent="0.25">
      <c r="A35" s="183" t="s">
        <v>33</v>
      </c>
      <c r="B35" s="183" t="s">
        <v>8</v>
      </c>
      <c r="C35" s="183" t="s">
        <v>28</v>
      </c>
      <c r="D35" s="178">
        <v>1E-3</v>
      </c>
      <c r="E35" s="178">
        <v>1E-3</v>
      </c>
      <c r="F35" s="178">
        <v>1E-3</v>
      </c>
      <c r="G35" s="178">
        <v>1E-3</v>
      </c>
    </row>
    <row r="36" spans="1:7" x14ac:dyDescent="0.25">
      <c r="A36" s="183" t="s">
        <v>33</v>
      </c>
      <c r="B36" s="183" t="s">
        <v>8</v>
      </c>
      <c r="C36" s="183" t="s">
        <v>29</v>
      </c>
      <c r="D36" s="178">
        <v>1E-3</v>
      </c>
      <c r="E36" s="178">
        <v>1E-3</v>
      </c>
      <c r="F36" s="178">
        <v>1E-3</v>
      </c>
      <c r="G36" s="178">
        <v>1E-3</v>
      </c>
    </row>
    <row r="37" spans="1:7" x14ac:dyDescent="0.25">
      <c r="A37" s="183" t="s">
        <v>33</v>
      </c>
      <c r="B37" s="183" t="s">
        <v>8</v>
      </c>
      <c r="C37" s="183" t="s">
        <v>30</v>
      </c>
      <c r="D37" s="178">
        <v>1E-3</v>
      </c>
      <c r="E37" s="178">
        <v>1E-3</v>
      </c>
      <c r="F37" s="178">
        <v>1E-3</v>
      </c>
      <c r="G37" s="178">
        <v>1E-3</v>
      </c>
    </row>
    <row r="38" spans="1:7" x14ac:dyDescent="0.25">
      <c r="A38" s="183" t="s">
        <v>61</v>
      </c>
      <c r="B38" s="183" t="s">
        <v>31</v>
      </c>
      <c r="C38" s="183" t="s">
        <v>19</v>
      </c>
      <c r="D38" s="178">
        <v>1E-3</v>
      </c>
      <c r="E38" s="178">
        <v>1E-3</v>
      </c>
      <c r="F38" s="178">
        <v>1E-3</v>
      </c>
      <c r="G38" s="178">
        <v>1E-3</v>
      </c>
    </row>
    <row r="39" spans="1:7" x14ac:dyDescent="0.25">
      <c r="A39" s="183" t="s">
        <v>61</v>
      </c>
      <c r="B39" s="183" t="s">
        <v>31</v>
      </c>
      <c r="C39" s="183" t="s">
        <v>20</v>
      </c>
      <c r="D39" s="178">
        <v>1E-3</v>
      </c>
      <c r="E39" s="178">
        <v>1E-3</v>
      </c>
      <c r="F39" s="178">
        <v>1E-3</v>
      </c>
      <c r="G39" s="178">
        <v>1E-3</v>
      </c>
    </row>
    <row r="40" spans="1:7" x14ac:dyDescent="0.25">
      <c r="A40" s="183" t="s">
        <v>61</v>
      </c>
      <c r="B40" s="183" t="s">
        <v>31</v>
      </c>
      <c r="C40" s="183" t="s">
        <v>21</v>
      </c>
      <c r="D40" s="178">
        <v>1E-3</v>
      </c>
      <c r="E40" s="178">
        <v>1E-3</v>
      </c>
      <c r="F40" s="178">
        <v>1E-3</v>
      </c>
      <c r="G40" s="178">
        <v>1E-3</v>
      </c>
    </row>
    <row r="41" spans="1:7" x14ac:dyDescent="0.25">
      <c r="A41" s="183" t="s">
        <v>61</v>
      </c>
      <c r="B41" s="183" t="s">
        <v>31</v>
      </c>
      <c r="C41" s="183" t="s">
        <v>22</v>
      </c>
      <c r="D41" s="177">
        <v>1.4870277066636142E-2</v>
      </c>
      <c r="E41" s="177">
        <v>1.0113510720455945</v>
      </c>
      <c r="F41" s="183">
        <v>252.303547251477</v>
      </c>
      <c r="G41" s="183">
        <v>15.305264977639901</v>
      </c>
    </row>
    <row r="42" spans="1:7" x14ac:dyDescent="0.25">
      <c r="A42" s="183" t="s">
        <v>61</v>
      </c>
      <c r="B42" s="183" t="s">
        <v>31</v>
      </c>
      <c r="C42" s="183" t="s">
        <v>23</v>
      </c>
      <c r="D42" s="177">
        <v>1.4870277066636142E-2</v>
      </c>
      <c r="E42" s="177">
        <v>1.0113510720455945</v>
      </c>
      <c r="F42" s="183">
        <v>252.303547251477</v>
      </c>
      <c r="G42" s="183">
        <v>15.305264977639901</v>
      </c>
    </row>
    <row r="43" spans="1:7" x14ac:dyDescent="0.25">
      <c r="A43" s="183" t="s">
        <v>61</v>
      </c>
      <c r="B43" s="183" t="s">
        <v>31</v>
      </c>
      <c r="C43" s="183" t="s">
        <v>24</v>
      </c>
      <c r="D43" s="177">
        <v>1.4870277066636142E-2</v>
      </c>
      <c r="E43" s="177">
        <v>1.0113510720455945</v>
      </c>
      <c r="F43" s="183">
        <v>252.303547251477</v>
      </c>
      <c r="G43" s="183">
        <v>15.305264977639901</v>
      </c>
    </row>
    <row r="44" spans="1:7" x14ac:dyDescent="0.25">
      <c r="A44" s="183" t="s">
        <v>61</v>
      </c>
      <c r="B44" s="183" t="s">
        <v>31</v>
      </c>
      <c r="C44" s="183" t="s">
        <v>25</v>
      </c>
      <c r="D44" s="177">
        <v>1.4870277066636142E-2</v>
      </c>
      <c r="E44" s="177">
        <v>1.0113510720455945</v>
      </c>
      <c r="F44" s="183">
        <v>252.303547251477</v>
      </c>
      <c r="G44" s="183">
        <v>15.305264977639901</v>
      </c>
    </row>
    <row r="45" spans="1:7" x14ac:dyDescent="0.25">
      <c r="A45" s="183" t="s">
        <v>61</v>
      </c>
      <c r="B45" s="183" t="s">
        <v>31</v>
      </c>
      <c r="C45" s="183" t="s">
        <v>26</v>
      </c>
      <c r="D45" s="177">
        <v>1.4870277066636142E-2</v>
      </c>
      <c r="E45" s="177">
        <v>1.0113510720455945</v>
      </c>
      <c r="F45" s="183">
        <v>252.303547251477</v>
      </c>
      <c r="G45" s="183">
        <v>15.305264977639901</v>
      </c>
    </row>
    <row r="46" spans="1:7" x14ac:dyDescent="0.25">
      <c r="A46" s="183" t="s">
        <v>61</v>
      </c>
      <c r="B46" s="183" t="s">
        <v>31</v>
      </c>
      <c r="C46" s="183" t="s">
        <v>27</v>
      </c>
      <c r="D46" s="178">
        <v>1E-3</v>
      </c>
      <c r="E46" s="178">
        <v>1E-3</v>
      </c>
      <c r="F46" s="178">
        <v>1E-3</v>
      </c>
      <c r="G46" s="178">
        <v>1E-3</v>
      </c>
    </row>
    <row r="47" spans="1:7" x14ac:dyDescent="0.25">
      <c r="A47" s="183" t="s">
        <v>61</v>
      </c>
      <c r="B47" s="183" t="s">
        <v>31</v>
      </c>
      <c r="C47" s="183" t="s">
        <v>28</v>
      </c>
      <c r="D47" s="178">
        <v>1E-3</v>
      </c>
      <c r="E47" s="178">
        <v>1E-3</v>
      </c>
      <c r="F47" s="178">
        <v>1E-3</v>
      </c>
      <c r="G47" s="178">
        <v>1E-3</v>
      </c>
    </row>
    <row r="48" spans="1:7" x14ac:dyDescent="0.25">
      <c r="A48" s="183" t="s">
        <v>61</v>
      </c>
      <c r="B48" s="183" t="s">
        <v>31</v>
      </c>
      <c r="C48" s="183" t="s">
        <v>29</v>
      </c>
      <c r="D48" s="178">
        <v>1E-3</v>
      </c>
      <c r="E48" s="178">
        <v>1E-3</v>
      </c>
      <c r="F48" s="178">
        <v>1E-3</v>
      </c>
      <c r="G48" s="178">
        <v>1E-3</v>
      </c>
    </row>
    <row r="49" spans="1:7" x14ac:dyDescent="0.25">
      <c r="A49" s="183" t="s">
        <v>61</v>
      </c>
      <c r="B49" s="183" t="s">
        <v>31</v>
      </c>
      <c r="C49" s="183" t="s">
        <v>30</v>
      </c>
      <c r="D49" s="178">
        <v>1E-3</v>
      </c>
      <c r="E49" s="178">
        <v>1E-3</v>
      </c>
      <c r="F49" s="178">
        <v>1E-3</v>
      </c>
      <c r="G49" s="178">
        <v>1E-3</v>
      </c>
    </row>
    <row r="50" spans="1:7" x14ac:dyDescent="0.25">
      <c r="A50" s="183" t="s">
        <v>31</v>
      </c>
      <c r="B50" s="183" t="s">
        <v>32</v>
      </c>
      <c r="C50" s="183" t="s">
        <v>19</v>
      </c>
      <c r="D50" s="178">
        <v>1E-3</v>
      </c>
      <c r="E50" s="178">
        <v>1E-3</v>
      </c>
      <c r="F50" s="178">
        <v>1E-3</v>
      </c>
      <c r="G50" s="178">
        <v>1E-3</v>
      </c>
    </row>
    <row r="51" spans="1:7" x14ac:dyDescent="0.25">
      <c r="A51" s="183" t="s">
        <v>31</v>
      </c>
      <c r="B51" s="183" t="s">
        <v>32</v>
      </c>
      <c r="C51" s="183" t="s">
        <v>20</v>
      </c>
      <c r="D51" s="178">
        <v>1E-3</v>
      </c>
      <c r="E51" s="178">
        <v>1E-3</v>
      </c>
      <c r="F51" s="178">
        <v>1E-3</v>
      </c>
      <c r="G51" s="178">
        <v>1E-3</v>
      </c>
    </row>
    <row r="52" spans="1:7" x14ac:dyDescent="0.25">
      <c r="A52" s="183" t="s">
        <v>31</v>
      </c>
      <c r="B52" s="183" t="s">
        <v>32</v>
      </c>
      <c r="C52" s="183" t="s">
        <v>21</v>
      </c>
      <c r="D52" s="178">
        <v>1E-3</v>
      </c>
      <c r="E52" s="178">
        <v>1E-3</v>
      </c>
      <c r="F52" s="178">
        <v>1E-3</v>
      </c>
      <c r="G52" s="178">
        <v>1E-3</v>
      </c>
    </row>
    <row r="53" spans="1:7" x14ac:dyDescent="0.25">
      <c r="A53" s="183" t="s">
        <v>31</v>
      </c>
      <c r="B53" s="183" t="s">
        <v>32</v>
      </c>
      <c r="C53" s="183" t="s">
        <v>22</v>
      </c>
      <c r="D53" s="177">
        <v>1.4870277066636142E-2</v>
      </c>
      <c r="E53" s="177">
        <v>1.0113510720455945</v>
      </c>
      <c r="F53" s="183">
        <v>252.303547251477</v>
      </c>
      <c r="G53" s="183">
        <v>15.305264977639901</v>
      </c>
    </row>
    <row r="54" spans="1:7" x14ac:dyDescent="0.25">
      <c r="A54" s="183" t="s">
        <v>31</v>
      </c>
      <c r="B54" s="183" t="s">
        <v>32</v>
      </c>
      <c r="C54" s="183" t="s">
        <v>23</v>
      </c>
      <c r="D54" s="177">
        <v>1.4870277066636142E-2</v>
      </c>
      <c r="E54" s="177">
        <v>1.0113510720455945</v>
      </c>
      <c r="F54" s="183">
        <v>252.303547251477</v>
      </c>
      <c r="G54" s="183">
        <v>15.305264977639901</v>
      </c>
    </row>
    <row r="55" spans="1:7" x14ac:dyDescent="0.25">
      <c r="A55" s="183" t="s">
        <v>31</v>
      </c>
      <c r="B55" s="183" t="s">
        <v>32</v>
      </c>
      <c r="C55" s="183" t="s">
        <v>24</v>
      </c>
      <c r="D55" s="177">
        <v>1.4870277066636142E-2</v>
      </c>
      <c r="E55" s="177">
        <v>1.0113510720455945</v>
      </c>
      <c r="F55" s="183">
        <v>252.303547251477</v>
      </c>
      <c r="G55" s="183">
        <v>15.305264977639901</v>
      </c>
    </row>
    <row r="56" spans="1:7" x14ac:dyDescent="0.25">
      <c r="A56" s="183" t="s">
        <v>31</v>
      </c>
      <c r="B56" s="183" t="s">
        <v>32</v>
      </c>
      <c r="C56" s="183" t="s">
        <v>25</v>
      </c>
      <c r="D56" s="177">
        <v>1.4870277066636142E-2</v>
      </c>
      <c r="E56" s="177">
        <v>1.0113510720455945</v>
      </c>
      <c r="F56" s="183">
        <v>252.303547251477</v>
      </c>
      <c r="G56" s="183">
        <v>15.305264977639901</v>
      </c>
    </row>
    <row r="57" spans="1:7" x14ac:dyDescent="0.25">
      <c r="A57" s="183" t="s">
        <v>31</v>
      </c>
      <c r="B57" s="183" t="s">
        <v>32</v>
      </c>
      <c r="C57" s="183" t="s">
        <v>26</v>
      </c>
      <c r="D57" s="177">
        <v>1.4870277066636142E-2</v>
      </c>
      <c r="E57" s="177">
        <v>1.0113510720455945</v>
      </c>
      <c r="F57" s="183">
        <v>252.303547251477</v>
      </c>
      <c r="G57" s="183">
        <v>15.305264977639901</v>
      </c>
    </row>
    <row r="58" spans="1:7" x14ac:dyDescent="0.25">
      <c r="A58" s="183" t="s">
        <v>31</v>
      </c>
      <c r="B58" s="183" t="s">
        <v>32</v>
      </c>
      <c r="C58" s="183" t="s">
        <v>27</v>
      </c>
      <c r="D58" s="178">
        <v>1E-3</v>
      </c>
      <c r="E58" s="178">
        <v>1E-3</v>
      </c>
      <c r="F58" s="178">
        <v>1E-3</v>
      </c>
      <c r="G58" s="178">
        <v>1E-3</v>
      </c>
    </row>
    <row r="59" spans="1:7" x14ac:dyDescent="0.25">
      <c r="A59" s="183" t="s">
        <v>31</v>
      </c>
      <c r="B59" s="183" t="s">
        <v>32</v>
      </c>
      <c r="C59" s="183" t="s">
        <v>28</v>
      </c>
      <c r="D59" s="178">
        <v>1E-3</v>
      </c>
      <c r="E59" s="178">
        <v>1E-3</v>
      </c>
      <c r="F59" s="178">
        <v>1E-3</v>
      </c>
      <c r="G59" s="178">
        <v>1E-3</v>
      </c>
    </row>
    <row r="60" spans="1:7" x14ac:dyDescent="0.25">
      <c r="A60" s="183" t="s">
        <v>31</v>
      </c>
      <c r="B60" s="183" t="s">
        <v>32</v>
      </c>
      <c r="C60" s="183" t="s">
        <v>29</v>
      </c>
      <c r="D60" s="178">
        <v>1E-3</v>
      </c>
      <c r="E60" s="178">
        <v>1E-3</v>
      </c>
      <c r="F60" s="178">
        <v>1E-3</v>
      </c>
      <c r="G60" s="178">
        <v>1E-3</v>
      </c>
    </row>
    <row r="61" spans="1:7" x14ac:dyDescent="0.25">
      <c r="A61" s="183" t="s">
        <v>31</v>
      </c>
      <c r="B61" s="183" t="s">
        <v>32</v>
      </c>
      <c r="C61" s="183" t="s">
        <v>30</v>
      </c>
      <c r="D61" s="178">
        <v>1E-3</v>
      </c>
      <c r="E61" s="178">
        <v>1E-3</v>
      </c>
      <c r="F61" s="178">
        <v>1E-3</v>
      </c>
      <c r="G61" s="178">
        <v>1E-3</v>
      </c>
    </row>
    <row r="62" spans="1:7" x14ac:dyDescent="0.25">
      <c r="A62" s="183" t="s">
        <v>34</v>
      </c>
      <c r="B62" s="183" t="s">
        <v>36</v>
      </c>
      <c r="C62" s="183" t="s">
        <v>19</v>
      </c>
      <c r="D62" s="178">
        <v>1E-3</v>
      </c>
      <c r="E62" s="178">
        <v>1E-3</v>
      </c>
      <c r="F62" s="178">
        <v>1E-3</v>
      </c>
      <c r="G62" s="178">
        <v>1E-3</v>
      </c>
    </row>
    <row r="63" spans="1:7" x14ac:dyDescent="0.25">
      <c r="A63" s="183" t="s">
        <v>34</v>
      </c>
      <c r="B63" s="183" t="s">
        <v>36</v>
      </c>
      <c r="C63" s="183" t="s">
        <v>20</v>
      </c>
      <c r="D63" s="178">
        <v>1E-3</v>
      </c>
      <c r="E63" s="178">
        <v>1E-3</v>
      </c>
      <c r="F63" s="178">
        <v>1E-3</v>
      </c>
      <c r="G63" s="178">
        <v>1E-3</v>
      </c>
    </row>
    <row r="64" spans="1:7" x14ac:dyDescent="0.25">
      <c r="A64" s="183" t="s">
        <v>34</v>
      </c>
      <c r="B64" s="183" t="s">
        <v>36</v>
      </c>
      <c r="C64" s="183" t="s">
        <v>21</v>
      </c>
      <c r="D64" s="178">
        <v>1E-3</v>
      </c>
      <c r="E64" s="178">
        <v>1E-3</v>
      </c>
      <c r="F64" s="178">
        <v>1E-3</v>
      </c>
      <c r="G64" s="178">
        <v>1E-3</v>
      </c>
    </row>
    <row r="65" spans="1:7" x14ac:dyDescent="0.25">
      <c r="A65" s="183" t="s">
        <v>34</v>
      </c>
      <c r="B65" s="183" t="s">
        <v>36</v>
      </c>
      <c r="C65" s="183" t="s">
        <v>22</v>
      </c>
      <c r="D65" s="177">
        <v>1.5489535435811871E-3</v>
      </c>
      <c r="E65" s="177">
        <v>0.98829507379808912</v>
      </c>
      <c r="F65" s="183">
        <v>136.69424164244899</v>
      </c>
      <c r="G65" s="183">
        <v>15.165177267457601</v>
      </c>
    </row>
    <row r="66" spans="1:7" x14ac:dyDescent="0.25">
      <c r="A66" s="183" t="s">
        <v>34</v>
      </c>
      <c r="B66" s="183" t="s">
        <v>36</v>
      </c>
      <c r="C66" s="183" t="s">
        <v>23</v>
      </c>
      <c r="D66" s="177">
        <v>1.5489535435811871E-3</v>
      </c>
      <c r="E66" s="177">
        <v>0.98829507379808912</v>
      </c>
      <c r="F66" s="183">
        <v>136.69424164244899</v>
      </c>
      <c r="G66" s="183">
        <v>15.165177267457601</v>
      </c>
    </row>
    <row r="67" spans="1:7" x14ac:dyDescent="0.25">
      <c r="A67" s="183" t="s">
        <v>34</v>
      </c>
      <c r="B67" s="183" t="s">
        <v>36</v>
      </c>
      <c r="C67" s="183" t="s">
        <v>24</v>
      </c>
      <c r="D67" s="177">
        <v>1.5489535435811871E-3</v>
      </c>
      <c r="E67" s="177">
        <v>0.98829507379808912</v>
      </c>
      <c r="F67" s="183">
        <v>136.69424164244899</v>
      </c>
      <c r="G67" s="183">
        <v>15.165177267457601</v>
      </c>
    </row>
    <row r="68" spans="1:7" x14ac:dyDescent="0.25">
      <c r="A68" s="183" t="s">
        <v>34</v>
      </c>
      <c r="B68" s="183" t="s">
        <v>36</v>
      </c>
      <c r="C68" s="183" t="s">
        <v>25</v>
      </c>
      <c r="D68" s="177">
        <v>1.5489535435811871E-3</v>
      </c>
      <c r="E68" s="177">
        <v>0.98829507379808912</v>
      </c>
      <c r="F68" s="183">
        <v>136.69424164244899</v>
      </c>
      <c r="G68" s="183">
        <v>15.165177267457601</v>
      </c>
    </row>
    <row r="69" spans="1:7" x14ac:dyDescent="0.25">
      <c r="A69" s="183" t="s">
        <v>34</v>
      </c>
      <c r="B69" s="183" t="s">
        <v>36</v>
      </c>
      <c r="C69" s="183" t="s">
        <v>26</v>
      </c>
      <c r="D69" s="177">
        <v>1.5489535435811871E-3</v>
      </c>
      <c r="E69" s="177">
        <v>0.98829507379808912</v>
      </c>
      <c r="F69" s="183">
        <v>136.69424164244899</v>
      </c>
      <c r="G69" s="183">
        <v>15.165177267457601</v>
      </c>
    </row>
    <row r="70" spans="1:7" x14ac:dyDescent="0.25">
      <c r="A70" s="183" t="s">
        <v>34</v>
      </c>
      <c r="B70" s="183" t="s">
        <v>36</v>
      </c>
      <c r="C70" s="183" t="s">
        <v>27</v>
      </c>
      <c r="D70" s="178">
        <v>1E-3</v>
      </c>
      <c r="E70" s="178">
        <v>1E-3</v>
      </c>
      <c r="F70" s="178">
        <v>1E-3</v>
      </c>
      <c r="G70" s="178">
        <v>1E-3</v>
      </c>
    </row>
    <row r="71" spans="1:7" x14ac:dyDescent="0.25">
      <c r="A71" s="183" t="s">
        <v>34</v>
      </c>
      <c r="B71" s="183" t="s">
        <v>36</v>
      </c>
      <c r="C71" s="183" t="s">
        <v>28</v>
      </c>
      <c r="D71" s="178">
        <v>1E-3</v>
      </c>
      <c r="E71" s="178">
        <v>1E-3</v>
      </c>
      <c r="F71" s="178">
        <v>1E-3</v>
      </c>
      <c r="G71" s="178">
        <v>1E-3</v>
      </c>
    </row>
    <row r="72" spans="1:7" x14ac:dyDescent="0.25">
      <c r="A72" s="183" t="s">
        <v>34</v>
      </c>
      <c r="B72" s="183" t="s">
        <v>36</v>
      </c>
      <c r="C72" s="183" t="s">
        <v>29</v>
      </c>
      <c r="D72" s="178">
        <v>1E-3</v>
      </c>
      <c r="E72" s="178">
        <v>1E-3</v>
      </c>
      <c r="F72" s="178">
        <v>1E-3</v>
      </c>
      <c r="G72" s="178">
        <v>1E-3</v>
      </c>
    </row>
    <row r="73" spans="1:7" x14ac:dyDescent="0.25">
      <c r="A73" s="183" t="s">
        <v>34</v>
      </c>
      <c r="B73" s="183" t="s">
        <v>36</v>
      </c>
      <c r="C73" s="183" t="s">
        <v>30</v>
      </c>
      <c r="D73" s="178">
        <v>1E-3</v>
      </c>
      <c r="E73" s="178">
        <v>1E-3</v>
      </c>
      <c r="F73" s="178">
        <v>1E-3</v>
      </c>
      <c r="G73" s="178">
        <v>1E-3</v>
      </c>
    </row>
    <row r="74" spans="1:7" x14ac:dyDescent="0.25">
      <c r="A74" s="183" t="s">
        <v>8</v>
      </c>
      <c r="B74" s="183" t="s">
        <v>34</v>
      </c>
      <c r="C74" s="183" t="s">
        <v>19</v>
      </c>
      <c r="D74" s="178">
        <v>1E-3</v>
      </c>
      <c r="E74" s="178">
        <v>1E-3</v>
      </c>
      <c r="F74" s="178">
        <v>1E-3</v>
      </c>
      <c r="G74" s="178">
        <v>1E-3</v>
      </c>
    </row>
    <row r="75" spans="1:7" x14ac:dyDescent="0.25">
      <c r="A75" s="183" t="s">
        <v>8</v>
      </c>
      <c r="B75" s="183" t="s">
        <v>34</v>
      </c>
      <c r="C75" s="183" t="s">
        <v>20</v>
      </c>
      <c r="D75" s="178">
        <v>1E-3</v>
      </c>
      <c r="E75" s="178">
        <v>1E-3</v>
      </c>
      <c r="F75" s="178">
        <v>1E-3</v>
      </c>
      <c r="G75" s="178">
        <v>1E-3</v>
      </c>
    </row>
    <row r="76" spans="1:7" x14ac:dyDescent="0.25">
      <c r="A76" s="183" t="s">
        <v>8</v>
      </c>
      <c r="B76" s="183" t="s">
        <v>34</v>
      </c>
      <c r="C76" s="183" t="s">
        <v>21</v>
      </c>
      <c r="D76" s="178">
        <v>1E-3</v>
      </c>
      <c r="E76" s="178">
        <v>1E-3</v>
      </c>
      <c r="F76" s="178">
        <v>1E-3</v>
      </c>
      <c r="G76" s="178">
        <v>1E-3</v>
      </c>
    </row>
    <row r="77" spans="1:7" x14ac:dyDescent="0.25">
      <c r="A77" s="183" t="s">
        <v>8</v>
      </c>
      <c r="B77" s="183" t="s">
        <v>34</v>
      </c>
      <c r="C77" s="183" t="s">
        <v>22</v>
      </c>
      <c r="D77" s="177">
        <v>1.5489535435811871E-3</v>
      </c>
      <c r="E77" s="177">
        <v>0.98829507379808912</v>
      </c>
      <c r="F77" s="183">
        <v>136.69424164244899</v>
      </c>
      <c r="G77" s="183">
        <v>15.165177267457601</v>
      </c>
    </row>
    <row r="78" spans="1:7" x14ac:dyDescent="0.25">
      <c r="A78" s="183" t="s">
        <v>8</v>
      </c>
      <c r="B78" s="183" t="s">
        <v>34</v>
      </c>
      <c r="C78" s="183" t="s">
        <v>23</v>
      </c>
      <c r="D78" s="177">
        <v>1.5489535435811871E-3</v>
      </c>
      <c r="E78" s="177">
        <v>0.98829507379808912</v>
      </c>
      <c r="F78" s="183">
        <v>136.69424164244899</v>
      </c>
      <c r="G78" s="183">
        <v>15.165177267457601</v>
      </c>
    </row>
    <row r="79" spans="1:7" x14ac:dyDescent="0.25">
      <c r="A79" s="183" t="s">
        <v>8</v>
      </c>
      <c r="B79" s="183" t="s">
        <v>34</v>
      </c>
      <c r="C79" s="183" t="s">
        <v>24</v>
      </c>
      <c r="D79" s="177">
        <v>1.5489535435811871E-3</v>
      </c>
      <c r="E79" s="177">
        <v>0.98829507379808912</v>
      </c>
      <c r="F79" s="183">
        <v>136.69424164244899</v>
      </c>
      <c r="G79" s="183">
        <v>15.165177267457601</v>
      </c>
    </row>
    <row r="80" spans="1:7" x14ac:dyDescent="0.25">
      <c r="A80" s="183" t="s">
        <v>8</v>
      </c>
      <c r="B80" s="183" t="s">
        <v>34</v>
      </c>
      <c r="C80" s="183" t="s">
        <v>25</v>
      </c>
      <c r="D80" s="177">
        <v>1.5489535435811871E-3</v>
      </c>
      <c r="E80" s="177">
        <v>0.98829507379808912</v>
      </c>
      <c r="F80" s="183">
        <v>136.69424164244899</v>
      </c>
      <c r="G80" s="183">
        <v>15.165177267457601</v>
      </c>
    </row>
    <row r="81" spans="1:7" x14ac:dyDescent="0.25">
      <c r="A81" s="183" t="s">
        <v>8</v>
      </c>
      <c r="B81" s="183" t="s">
        <v>34</v>
      </c>
      <c r="C81" s="183" t="s">
        <v>26</v>
      </c>
      <c r="D81" s="177">
        <v>1.5489535435811871E-3</v>
      </c>
      <c r="E81" s="177">
        <v>0.98829507379808912</v>
      </c>
      <c r="F81" s="183">
        <v>136.69424164244899</v>
      </c>
      <c r="G81" s="183">
        <v>15.165177267457601</v>
      </c>
    </row>
    <row r="82" spans="1:7" x14ac:dyDescent="0.25">
      <c r="A82" s="183" t="s">
        <v>8</v>
      </c>
      <c r="B82" s="183" t="s">
        <v>34</v>
      </c>
      <c r="C82" s="183" t="s">
        <v>27</v>
      </c>
      <c r="D82" s="178">
        <v>1E-3</v>
      </c>
      <c r="E82" s="178">
        <v>1E-3</v>
      </c>
      <c r="F82" s="178">
        <v>1E-3</v>
      </c>
      <c r="G82" s="178">
        <v>1E-3</v>
      </c>
    </row>
    <row r="83" spans="1:7" x14ac:dyDescent="0.25">
      <c r="A83" s="183" t="s">
        <v>8</v>
      </c>
      <c r="B83" s="183" t="s">
        <v>34</v>
      </c>
      <c r="C83" s="183" t="s">
        <v>28</v>
      </c>
      <c r="D83" s="178">
        <v>1E-3</v>
      </c>
      <c r="E83" s="178">
        <v>1E-3</v>
      </c>
      <c r="F83" s="178">
        <v>1E-3</v>
      </c>
      <c r="G83" s="178">
        <v>1E-3</v>
      </c>
    </row>
    <row r="84" spans="1:7" x14ac:dyDescent="0.25">
      <c r="A84" s="183" t="s">
        <v>8</v>
      </c>
      <c r="B84" s="183" t="s">
        <v>34</v>
      </c>
      <c r="C84" s="183" t="s">
        <v>29</v>
      </c>
      <c r="D84" s="178">
        <v>1E-3</v>
      </c>
      <c r="E84" s="178">
        <v>1E-3</v>
      </c>
      <c r="F84" s="178">
        <v>1E-3</v>
      </c>
      <c r="G84" s="178">
        <v>1E-3</v>
      </c>
    </row>
    <row r="85" spans="1:7" x14ac:dyDescent="0.25">
      <c r="A85" s="183" t="s">
        <v>8</v>
      </c>
      <c r="B85" s="183" t="s">
        <v>34</v>
      </c>
      <c r="C85" s="183" t="s">
        <v>30</v>
      </c>
      <c r="D85" s="178">
        <v>1E-3</v>
      </c>
      <c r="E85" s="178">
        <v>1E-3</v>
      </c>
      <c r="F85" s="178">
        <v>1E-3</v>
      </c>
      <c r="G85" s="178">
        <v>1E-3</v>
      </c>
    </row>
    <row r="86" spans="1:7" x14ac:dyDescent="0.25">
      <c r="A86" s="183" t="s">
        <v>41</v>
      </c>
      <c r="B86" s="183" t="s">
        <v>44</v>
      </c>
      <c r="C86" s="183" t="s">
        <v>19</v>
      </c>
      <c r="D86" s="178">
        <v>1E-3</v>
      </c>
      <c r="E86" s="178">
        <v>1E-3</v>
      </c>
      <c r="F86" s="178">
        <v>1E-3</v>
      </c>
      <c r="G86" s="178">
        <v>1E-3</v>
      </c>
    </row>
    <row r="87" spans="1:7" x14ac:dyDescent="0.25">
      <c r="A87" s="183" t="s">
        <v>41</v>
      </c>
      <c r="B87" s="183" t="s">
        <v>44</v>
      </c>
      <c r="C87" s="183" t="s">
        <v>20</v>
      </c>
      <c r="D87" s="178">
        <v>1E-3</v>
      </c>
      <c r="E87" s="178">
        <v>1E-3</v>
      </c>
      <c r="F87" s="178">
        <v>1E-3</v>
      </c>
      <c r="G87" s="178">
        <v>1E-3</v>
      </c>
    </row>
    <row r="88" spans="1:7" x14ac:dyDescent="0.25">
      <c r="A88" s="183" t="s">
        <v>41</v>
      </c>
      <c r="B88" s="183" t="s">
        <v>44</v>
      </c>
      <c r="C88" s="183" t="s">
        <v>21</v>
      </c>
      <c r="D88" s="178">
        <v>1E-3</v>
      </c>
      <c r="E88" s="178">
        <v>1E-3</v>
      </c>
      <c r="F88" s="178">
        <v>1E-3</v>
      </c>
      <c r="G88" s="178">
        <v>1E-3</v>
      </c>
    </row>
    <row r="89" spans="1:7" x14ac:dyDescent="0.25">
      <c r="A89" s="183" t="s">
        <v>41</v>
      </c>
      <c r="B89" s="183" t="s">
        <v>44</v>
      </c>
      <c r="C89" s="183" t="s">
        <v>22</v>
      </c>
      <c r="D89" s="177">
        <v>6.1709502554992385E-2</v>
      </c>
      <c r="E89" s="177">
        <v>1.0143866116025324</v>
      </c>
      <c r="F89" s="183">
        <v>488.09973194660898</v>
      </c>
      <c r="G89" s="183">
        <v>48.305650817378101</v>
      </c>
    </row>
    <row r="90" spans="1:7" x14ac:dyDescent="0.25">
      <c r="A90" s="183" t="s">
        <v>41</v>
      </c>
      <c r="B90" s="183" t="s">
        <v>44</v>
      </c>
      <c r="C90" s="183" t="s">
        <v>23</v>
      </c>
      <c r="D90" s="177">
        <v>6.1709502554992385E-2</v>
      </c>
      <c r="E90" s="177">
        <v>1.0143866116025324</v>
      </c>
      <c r="F90" s="183">
        <v>488.09973194660898</v>
      </c>
      <c r="G90" s="183">
        <v>48.305650817378101</v>
      </c>
    </row>
    <row r="91" spans="1:7" x14ac:dyDescent="0.25">
      <c r="A91" s="183" t="s">
        <v>41</v>
      </c>
      <c r="B91" s="183" t="s">
        <v>44</v>
      </c>
      <c r="C91" s="183" t="s">
        <v>24</v>
      </c>
      <c r="D91" s="177">
        <v>6.1709502554992385E-2</v>
      </c>
      <c r="E91" s="177">
        <v>1.0143866116025324</v>
      </c>
      <c r="F91" s="183">
        <v>488.09973194660898</v>
      </c>
      <c r="G91" s="183">
        <v>48.305650817378101</v>
      </c>
    </row>
    <row r="92" spans="1:7" x14ac:dyDescent="0.25">
      <c r="A92" s="183" t="s">
        <v>41</v>
      </c>
      <c r="B92" s="183" t="s">
        <v>44</v>
      </c>
      <c r="C92" s="183" t="s">
        <v>25</v>
      </c>
      <c r="D92" s="177">
        <v>6.1709502554992385E-2</v>
      </c>
      <c r="E92" s="177">
        <v>1.0143866116025324</v>
      </c>
      <c r="F92" s="183">
        <v>488.09973194660898</v>
      </c>
      <c r="G92" s="183">
        <v>48.305650817378101</v>
      </c>
    </row>
    <row r="93" spans="1:7" x14ac:dyDescent="0.25">
      <c r="A93" s="183" t="s">
        <v>41</v>
      </c>
      <c r="B93" s="183" t="s">
        <v>44</v>
      </c>
      <c r="C93" s="183" t="s">
        <v>26</v>
      </c>
      <c r="D93" s="177">
        <v>6.1709502554992385E-2</v>
      </c>
      <c r="E93" s="177">
        <v>1.0143866116025324</v>
      </c>
      <c r="F93" s="183">
        <v>488.09973194660898</v>
      </c>
      <c r="G93" s="183">
        <v>48.305650817378101</v>
      </c>
    </row>
    <row r="94" spans="1:7" x14ac:dyDescent="0.25">
      <c r="A94" s="183" t="s">
        <v>41</v>
      </c>
      <c r="B94" s="183" t="s">
        <v>44</v>
      </c>
      <c r="C94" s="183" t="s">
        <v>27</v>
      </c>
      <c r="D94" s="178">
        <v>1E-3</v>
      </c>
      <c r="E94" s="178">
        <v>1E-3</v>
      </c>
      <c r="F94" s="178">
        <v>1E-3</v>
      </c>
      <c r="G94" s="178">
        <v>1E-3</v>
      </c>
    </row>
    <row r="95" spans="1:7" x14ac:dyDescent="0.25">
      <c r="A95" s="183" t="s">
        <v>41</v>
      </c>
      <c r="B95" s="183" t="s">
        <v>44</v>
      </c>
      <c r="C95" s="183" t="s">
        <v>28</v>
      </c>
      <c r="D95" s="178">
        <v>1E-3</v>
      </c>
      <c r="E95" s="178">
        <v>1E-3</v>
      </c>
      <c r="F95" s="178">
        <v>1E-3</v>
      </c>
      <c r="G95" s="178">
        <v>1E-3</v>
      </c>
    </row>
    <row r="96" spans="1:7" x14ac:dyDescent="0.25">
      <c r="A96" s="183" t="s">
        <v>41</v>
      </c>
      <c r="B96" s="183" t="s">
        <v>44</v>
      </c>
      <c r="C96" s="183" t="s">
        <v>29</v>
      </c>
      <c r="D96" s="178">
        <v>1E-3</v>
      </c>
      <c r="E96" s="178">
        <v>1E-3</v>
      </c>
      <c r="F96" s="178">
        <v>1E-3</v>
      </c>
      <c r="G96" s="178">
        <v>1E-3</v>
      </c>
    </row>
    <row r="97" spans="1:7" x14ac:dyDescent="0.25">
      <c r="A97" s="183" t="s">
        <v>41</v>
      </c>
      <c r="B97" s="183" t="s">
        <v>44</v>
      </c>
      <c r="C97" s="183" t="s">
        <v>30</v>
      </c>
      <c r="D97" s="178">
        <v>1E-3</v>
      </c>
      <c r="E97" s="178">
        <v>1E-3</v>
      </c>
      <c r="F97" s="178">
        <v>1E-3</v>
      </c>
      <c r="G97" s="178">
        <v>1E-3</v>
      </c>
    </row>
    <row r="98" spans="1:7" x14ac:dyDescent="0.25">
      <c r="A98" s="183" t="s">
        <v>44</v>
      </c>
      <c r="B98" s="183" t="s">
        <v>9</v>
      </c>
      <c r="C98" s="183" t="s">
        <v>19</v>
      </c>
      <c r="D98" s="178">
        <v>1E-3</v>
      </c>
      <c r="E98" s="178">
        <v>1E-3</v>
      </c>
      <c r="F98" s="178">
        <v>1E-3</v>
      </c>
      <c r="G98" s="178">
        <v>1E-3</v>
      </c>
    </row>
    <row r="99" spans="1:7" x14ac:dyDescent="0.25">
      <c r="A99" s="183" t="s">
        <v>44</v>
      </c>
      <c r="B99" s="183" t="s">
        <v>9</v>
      </c>
      <c r="C99" s="183" t="s">
        <v>20</v>
      </c>
      <c r="D99" s="178">
        <v>1E-3</v>
      </c>
      <c r="E99" s="178">
        <v>1E-3</v>
      </c>
      <c r="F99" s="178">
        <v>1E-3</v>
      </c>
      <c r="G99" s="178">
        <v>1E-3</v>
      </c>
    </row>
    <row r="100" spans="1:7" x14ac:dyDescent="0.25">
      <c r="A100" s="183" t="s">
        <v>44</v>
      </c>
      <c r="B100" s="183" t="s">
        <v>9</v>
      </c>
      <c r="C100" s="183" t="s">
        <v>21</v>
      </c>
      <c r="D100" s="178">
        <v>1E-3</v>
      </c>
      <c r="E100" s="178">
        <v>1E-3</v>
      </c>
      <c r="F100" s="178">
        <v>1E-3</v>
      </c>
      <c r="G100" s="178">
        <v>1E-3</v>
      </c>
    </row>
    <row r="101" spans="1:7" x14ac:dyDescent="0.25">
      <c r="A101" s="183" t="s">
        <v>44</v>
      </c>
      <c r="B101" s="183" t="s">
        <v>9</v>
      </c>
      <c r="C101" s="183" t="s">
        <v>22</v>
      </c>
      <c r="D101" s="177">
        <v>6.1709502554992385E-2</v>
      </c>
      <c r="E101" s="177">
        <v>1.0143866116025324</v>
      </c>
      <c r="F101" s="183">
        <v>488.09973194660898</v>
      </c>
      <c r="G101" s="183">
        <v>48.305650817378101</v>
      </c>
    </row>
    <row r="102" spans="1:7" x14ac:dyDescent="0.25">
      <c r="A102" s="183" t="s">
        <v>44</v>
      </c>
      <c r="B102" s="183" t="s">
        <v>9</v>
      </c>
      <c r="C102" s="183" t="s">
        <v>23</v>
      </c>
      <c r="D102" s="177">
        <v>6.1709502554992385E-2</v>
      </c>
      <c r="E102" s="177">
        <v>1.0143866116025324</v>
      </c>
      <c r="F102" s="183">
        <v>488.09973194660898</v>
      </c>
      <c r="G102" s="183">
        <v>48.305650817378101</v>
      </c>
    </row>
    <row r="103" spans="1:7" x14ac:dyDescent="0.25">
      <c r="A103" s="183" t="s">
        <v>44</v>
      </c>
      <c r="B103" s="183" t="s">
        <v>9</v>
      </c>
      <c r="C103" s="183" t="s">
        <v>24</v>
      </c>
      <c r="D103" s="177">
        <v>6.1709502554992385E-2</v>
      </c>
      <c r="E103" s="177">
        <v>1.0143866116025324</v>
      </c>
      <c r="F103" s="183">
        <v>488.09973194660898</v>
      </c>
      <c r="G103" s="183">
        <v>48.305650817378101</v>
      </c>
    </row>
    <row r="104" spans="1:7" x14ac:dyDescent="0.25">
      <c r="A104" s="183" t="s">
        <v>44</v>
      </c>
      <c r="B104" s="183" t="s">
        <v>9</v>
      </c>
      <c r="C104" s="183" t="s">
        <v>25</v>
      </c>
      <c r="D104" s="177">
        <v>6.1709502554992385E-2</v>
      </c>
      <c r="E104" s="177">
        <v>1.0143866116025324</v>
      </c>
      <c r="F104" s="183">
        <v>488.09973194660898</v>
      </c>
      <c r="G104" s="183">
        <v>48.305650817378101</v>
      </c>
    </row>
    <row r="105" spans="1:7" x14ac:dyDescent="0.25">
      <c r="A105" s="183" t="s">
        <v>44</v>
      </c>
      <c r="B105" s="183" t="s">
        <v>9</v>
      </c>
      <c r="C105" s="183" t="s">
        <v>26</v>
      </c>
      <c r="D105" s="177">
        <v>6.1709502554992385E-2</v>
      </c>
      <c r="E105" s="177">
        <v>1.0143866116025324</v>
      </c>
      <c r="F105" s="183">
        <v>488.09973194660898</v>
      </c>
      <c r="G105" s="183">
        <v>48.305650817378101</v>
      </c>
    </row>
    <row r="106" spans="1:7" x14ac:dyDescent="0.25">
      <c r="A106" s="183" t="s">
        <v>44</v>
      </c>
      <c r="B106" s="183" t="s">
        <v>9</v>
      </c>
      <c r="C106" s="183" t="s">
        <v>27</v>
      </c>
      <c r="D106" s="178">
        <v>1E-3</v>
      </c>
      <c r="E106" s="178">
        <v>1E-3</v>
      </c>
      <c r="F106" s="178">
        <v>1E-3</v>
      </c>
      <c r="G106" s="178">
        <v>1E-3</v>
      </c>
    </row>
    <row r="107" spans="1:7" x14ac:dyDescent="0.25">
      <c r="A107" s="183" t="s">
        <v>44</v>
      </c>
      <c r="B107" s="183" t="s">
        <v>9</v>
      </c>
      <c r="C107" s="183" t="s">
        <v>28</v>
      </c>
      <c r="D107" s="178">
        <v>1E-3</v>
      </c>
      <c r="E107" s="178">
        <v>1E-3</v>
      </c>
      <c r="F107" s="178">
        <v>1E-3</v>
      </c>
      <c r="G107" s="178">
        <v>1E-3</v>
      </c>
    </row>
    <row r="108" spans="1:7" x14ac:dyDescent="0.25">
      <c r="A108" s="183" t="s">
        <v>44</v>
      </c>
      <c r="B108" s="183" t="s">
        <v>9</v>
      </c>
      <c r="C108" s="183" t="s">
        <v>29</v>
      </c>
      <c r="D108" s="178">
        <v>1E-3</v>
      </c>
      <c r="E108" s="178">
        <v>1E-3</v>
      </c>
      <c r="F108" s="178">
        <v>1E-3</v>
      </c>
      <c r="G108" s="178">
        <v>1E-3</v>
      </c>
    </row>
    <row r="109" spans="1:7" x14ac:dyDescent="0.25">
      <c r="A109" s="183" t="s">
        <v>44</v>
      </c>
      <c r="B109" s="183" t="s">
        <v>9</v>
      </c>
      <c r="C109" s="183" t="s">
        <v>30</v>
      </c>
      <c r="D109" s="178">
        <v>1E-3</v>
      </c>
      <c r="E109" s="178">
        <v>1E-3</v>
      </c>
      <c r="F109" s="178">
        <v>1E-3</v>
      </c>
      <c r="G109" s="178">
        <v>1E-3</v>
      </c>
    </row>
    <row r="110" spans="1:7" x14ac:dyDescent="0.25">
      <c r="A110" s="183" t="s">
        <v>39</v>
      </c>
      <c r="B110" s="183" t="s">
        <v>41</v>
      </c>
      <c r="C110" s="183" t="s">
        <v>19</v>
      </c>
      <c r="D110" s="178">
        <v>1E-3</v>
      </c>
      <c r="E110" s="178">
        <v>1E-3</v>
      </c>
      <c r="F110" s="178">
        <v>1E-3</v>
      </c>
      <c r="G110" s="178">
        <v>1E-3</v>
      </c>
    </row>
    <row r="111" spans="1:7" x14ac:dyDescent="0.25">
      <c r="A111" s="183" t="s">
        <v>39</v>
      </c>
      <c r="B111" s="183" t="s">
        <v>41</v>
      </c>
      <c r="C111" s="183" t="s">
        <v>20</v>
      </c>
      <c r="D111" s="178">
        <v>1E-3</v>
      </c>
      <c r="E111" s="178">
        <v>1E-3</v>
      </c>
      <c r="F111" s="178">
        <v>1E-3</v>
      </c>
      <c r="G111" s="178">
        <v>1E-3</v>
      </c>
    </row>
    <row r="112" spans="1:7" x14ac:dyDescent="0.25">
      <c r="A112" s="183" t="s">
        <v>39</v>
      </c>
      <c r="B112" s="183" t="s">
        <v>41</v>
      </c>
      <c r="C112" s="183" t="s">
        <v>21</v>
      </c>
      <c r="D112" s="178">
        <v>1E-3</v>
      </c>
      <c r="E112" s="178">
        <v>1E-3</v>
      </c>
      <c r="F112" s="178">
        <v>1E-3</v>
      </c>
      <c r="G112" s="178">
        <v>1E-3</v>
      </c>
    </row>
    <row r="113" spans="1:7" x14ac:dyDescent="0.25">
      <c r="A113" s="183" t="s">
        <v>39</v>
      </c>
      <c r="B113" s="183" t="s">
        <v>41</v>
      </c>
      <c r="C113" s="183" t="s">
        <v>22</v>
      </c>
      <c r="D113" s="177">
        <v>6.1709502554992385E-2</v>
      </c>
      <c r="E113" s="177">
        <v>1.0143866116025324</v>
      </c>
      <c r="F113" s="183">
        <v>488.09973194660898</v>
      </c>
      <c r="G113" s="183">
        <v>48.305650817378101</v>
      </c>
    </row>
    <row r="114" spans="1:7" x14ac:dyDescent="0.25">
      <c r="A114" s="183" t="s">
        <v>39</v>
      </c>
      <c r="B114" s="183" t="s">
        <v>41</v>
      </c>
      <c r="C114" s="183" t="s">
        <v>23</v>
      </c>
      <c r="D114" s="177">
        <v>6.1709502554992385E-2</v>
      </c>
      <c r="E114" s="177">
        <v>1.0143866116025324</v>
      </c>
      <c r="F114" s="183">
        <v>488.09973194660898</v>
      </c>
      <c r="G114" s="183">
        <v>48.305650817378101</v>
      </c>
    </row>
    <row r="115" spans="1:7" x14ac:dyDescent="0.25">
      <c r="A115" s="183" t="s">
        <v>39</v>
      </c>
      <c r="B115" s="183" t="s">
        <v>41</v>
      </c>
      <c r="C115" s="183" t="s">
        <v>24</v>
      </c>
      <c r="D115" s="177">
        <v>6.1709502554992385E-2</v>
      </c>
      <c r="E115" s="177">
        <v>1.0143866116025324</v>
      </c>
      <c r="F115" s="183">
        <v>488.09973194660898</v>
      </c>
      <c r="G115" s="183">
        <v>48.305650817378101</v>
      </c>
    </row>
    <row r="116" spans="1:7" x14ac:dyDescent="0.25">
      <c r="A116" s="183" t="s">
        <v>39</v>
      </c>
      <c r="B116" s="183" t="s">
        <v>41</v>
      </c>
      <c r="C116" s="183" t="s">
        <v>25</v>
      </c>
      <c r="D116" s="177">
        <v>6.1709502554992385E-2</v>
      </c>
      <c r="E116" s="177">
        <v>1.0143866116025324</v>
      </c>
      <c r="F116" s="183">
        <v>488.09973194660898</v>
      </c>
      <c r="G116" s="183">
        <v>48.305650817378101</v>
      </c>
    </row>
    <row r="117" spans="1:7" x14ac:dyDescent="0.25">
      <c r="A117" s="183" t="s">
        <v>39</v>
      </c>
      <c r="B117" s="183" t="s">
        <v>41</v>
      </c>
      <c r="C117" s="183" t="s">
        <v>26</v>
      </c>
      <c r="D117" s="177">
        <v>6.1709502554992385E-2</v>
      </c>
      <c r="E117" s="177">
        <v>1.0143866116025324</v>
      </c>
      <c r="F117" s="183">
        <v>488.09973194660898</v>
      </c>
      <c r="G117" s="183">
        <v>48.305650817378101</v>
      </c>
    </row>
    <row r="118" spans="1:7" x14ac:dyDescent="0.25">
      <c r="A118" s="183" t="s">
        <v>39</v>
      </c>
      <c r="B118" s="183" t="s">
        <v>41</v>
      </c>
      <c r="C118" s="183" t="s">
        <v>27</v>
      </c>
      <c r="D118" s="178">
        <v>1E-3</v>
      </c>
      <c r="E118" s="178">
        <v>1E-3</v>
      </c>
      <c r="F118" s="178">
        <v>1E-3</v>
      </c>
      <c r="G118" s="178">
        <v>1E-3</v>
      </c>
    </row>
    <row r="119" spans="1:7" x14ac:dyDescent="0.25">
      <c r="A119" s="183" t="s">
        <v>39</v>
      </c>
      <c r="B119" s="183" t="s">
        <v>41</v>
      </c>
      <c r="C119" s="183" t="s">
        <v>28</v>
      </c>
      <c r="D119" s="178">
        <v>1E-3</v>
      </c>
      <c r="E119" s="178">
        <v>1E-3</v>
      </c>
      <c r="F119" s="178">
        <v>1E-3</v>
      </c>
      <c r="G119" s="178">
        <v>1E-3</v>
      </c>
    </row>
    <row r="120" spans="1:7" x14ac:dyDescent="0.25">
      <c r="A120" s="183" t="s">
        <v>39</v>
      </c>
      <c r="B120" s="183" t="s">
        <v>41</v>
      </c>
      <c r="C120" s="183" t="s">
        <v>29</v>
      </c>
      <c r="D120" s="178">
        <v>1E-3</v>
      </c>
      <c r="E120" s="178">
        <v>1E-3</v>
      </c>
      <c r="F120" s="178">
        <v>1E-3</v>
      </c>
      <c r="G120" s="178">
        <v>1E-3</v>
      </c>
    </row>
    <row r="121" spans="1:7" x14ac:dyDescent="0.25">
      <c r="A121" s="183" t="s">
        <v>39</v>
      </c>
      <c r="B121" s="183" t="s">
        <v>41</v>
      </c>
      <c r="C121" s="183" t="s">
        <v>30</v>
      </c>
      <c r="D121" s="178">
        <v>1E-3</v>
      </c>
      <c r="E121" s="178">
        <v>1E-3</v>
      </c>
      <c r="F121" s="178">
        <v>1E-3</v>
      </c>
      <c r="G121" s="178">
        <v>1E-3</v>
      </c>
    </row>
    <row r="122" spans="1:7" x14ac:dyDescent="0.25">
      <c r="A122" s="183" t="s">
        <v>45</v>
      </c>
      <c r="B122" s="183" t="s">
        <v>9</v>
      </c>
      <c r="C122" s="183" t="s">
        <v>19</v>
      </c>
      <c r="D122" s="178">
        <v>1E-3</v>
      </c>
      <c r="E122" s="178">
        <v>1E-3</v>
      </c>
      <c r="F122" s="178">
        <v>1E-3</v>
      </c>
      <c r="G122" s="178">
        <v>1E-3</v>
      </c>
    </row>
    <row r="123" spans="1:7" x14ac:dyDescent="0.25">
      <c r="A123" s="183" t="s">
        <v>45</v>
      </c>
      <c r="B123" s="183" t="s">
        <v>9</v>
      </c>
      <c r="C123" s="183" t="s">
        <v>20</v>
      </c>
      <c r="D123" s="178">
        <v>1E-3</v>
      </c>
      <c r="E123" s="178">
        <v>1E-3</v>
      </c>
      <c r="F123" s="178">
        <v>1E-3</v>
      </c>
      <c r="G123" s="178">
        <v>1E-3</v>
      </c>
    </row>
    <row r="124" spans="1:7" x14ac:dyDescent="0.25">
      <c r="A124" s="183" t="s">
        <v>45</v>
      </c>
      <c r="B124" s="183" t="s">
        <v>9</v>
      </c>
      <c r="C124" s="183" t="s">
        <v>21</v>
      </c>
      <c r="D124" s="178">
        <v>1E-3</v>
      </c>
      <c r="E124" s="178">
        <v>1E-3</v>
      </c>
      <c r="F124" s="178">
        <v>1E-3</v>
      </c>
      <c r="G124" s="178">
        <v>1E-3</v>
      </c>
    </row>
    <row r="125" spans="1:7" x14ac:dyDescent="0.25">
      <c r="A125" s="183" t="s">
        <v>45</v>
      </c>
      <c r="B125" s="183" t="s">
        <v>9</v>
      </c>
      <c r="C125" s="183" t="s">
        <v>22</v>
      </c>
      <c r="D125" s="177">
        <v>1.9063215800475435E-3</v>
      </c>
      <c r="E125" s="177">
        <v>1.0036421687009101</v>
      </c>
      <c r="F125" s="183">
        <v>227.06624734916599</v>
      </c>
      <c r="G125" s="183">
        <v>31.134923263113901</v>
      </c>
    </row>
    <row r="126" spans="1:7" x14ac:dyDescent="0.25">
      <c r="A126" s="183" t="s">
        <v>45</v>
      </c>
      <c r="B126" s="183" t="s">
        <v>9</v>
      </c>
      <c r="C126" s="183" t="s">
        <v>23</v>
      </c>
      <c r="D126" s="177">
        <v>1.9063215800475435E-3</v>
      </c>
      <c r="E126" s="177">
        <v>1.0036421687009101</v>
      </c>
      <c r="F126" s="183">
        <v>227.06624734916599</v>
      </c>
      <c r="G126" s="183">
        <v>31.134923263113901</v>
      </c>
    </row>
    <row r="127" spans="1:7" x14ac:dyDescent="0.25">
      <c r="A127" s="183" t="s">
        <v>45</v>
      </c>
      <c r="B127" s="183" t="s">
        <v>9</v>
      </c>
      <c r="C127" s="183" t="s">
        <v>24</v>
      </c>
      <c r="D127" s="177">
        <v>1.9063215800475435E-3</v>
      </c>
      <c r="E127" s="177">
        <v>1.0036421687009101</v>
      </c>
      <c r="F127" s="183">
        <v>227.06624734916599</v>
      </c>
      <c r="G127" s="183">
        <v>31.134923263113901</v>
      </c>
    </row>
    <row r="128" spans="1:7" x14ac:dyDescent="0.25">
      <c r="A128" s="183" t="s">
        <v>45</v>
      </c>
      <c r="B128" s="183" t="s">
        <v>9</v>
      </c>
      <c r="C128" s="183" t="s">
        <v>25</v>
      </c>
      <c r="D128" s="177">
        <v>1.9063215800475435E-3</v>
      </c>
      <c r="E128" s="177">
        <v>1.0036421687009101</v>
      </c>
      <c r="F128" s="183">
        <v>227.06624734916599</v>
      </c>
      <c r="G128" s="183">
        <v>31.134923263113901</v>
      </c>
    </row>
    <row r="129" spans="1:7" x14ac:dyDescent="0.25">
      <c r="A129" s="183" t="s">
        <v>45</v>
      </c>
      <c r="B129" s="183" t="s">
        <v>9</v>
      </c>
      <c r="C129" s="183" t="s">
        <v>26</v>
      </c>
      <c r="D129" s="177">
        <v>1.9063215800475435E-3</v>
      </c>
      <c r="E129" s="177">
        <v>1.0036421687009101</v>
      </c>
      <c r="F129" s="183">
        <v>227.06624734916599</v>
      </c>
      <c r="G129" s="183">
        <v>31.134923263113901</v>
      </c>
    </row>
    <row r="130" spans="1:7" x14ac:dyDescent="0.25">
      <c r="A130" s="183" t="s">
        <v>45</v>
      </c>
      <c r="B130" s="183" t="s">
        <v>9</v>
      </c>
      <c r="C130" s="183" t="s">
        <v>27</v>
      </c>
      <c r="D130" s="178">
        <v>1E-3</v>
      </c>
      <c r="E130" s="178">
        <v>1E-3</v>
      </c>
      <c r="F130" s="178">
        <v>1E-3</v>
      </c>
      <c r="G130" s="178">
        <v>1E-3</v>
      </c>
    </row>
    <row r="131" spans="1:7" x14ac:dyDescent="0.25">
      <c r="A131" s="183" t="s">
        <v>45</v>
      </c>
      <c r="B131" s="183" t="s">
        <v>9</v>
      </c>
      <c r="C131" s="183" t="s">
        <v>28</v>
      </c>
      <c r="D131" s="178">
        <v>1E-3</v>
      </c>
      <c r="E131" s="178">
        <v>1E-3</v>
      </c>
      <c r="F131" s="178">
        <v>1E-3</v>
      </c>
      <c r="G131" s="178">
        <v>1E-3</v>
      </c>
    </row>
    <row r="132" spans="1:7" x14ac:dyDescent="0.25">
      <c r="A132" s="183" t="s">
        <v>45</v>
      </c>
      <c r="B132" s="183" t="s">
        <v>9</v>
      </c>
      <c r="C132" s="183" t="s">
        <v>29</v>
      </c>
      <c r="D132" s="178">
        <v>1E-3</v>
      </c>
      <c r="E132" s="178">
        <v>1E-3</v>
      </c>
      <c r="F132" s="178">
        <v>1E-3</v>
      </c>
      <c r="G132" s="178">
        <v>1E-3</v>
      </c>
    </row>
    <row r="133" spans="1:7" x14ac:dyDescent="0.25">
      <c r="A133" s="183" t="s">
        <v>45</v>
      </c>
      <c r="B133" s="183" t="s">
        <v>9</v>
      </c>
      <c r="C133" s="183" t="s">
        <v>30</v>
      </c>
      <c r="D133" s="178">
        <v>1E-3</v>
      </c>
      <c r="E133" s="178">
        <v>1E-3</v>
      </c>
      <c r="F133" s="178">
        <v>1E-3</v>
      </c>
      <c r="G133" s="178">
        <v>1E-3</v>
      </c>
    </row>
    <row r="134" spans="1:7" x14ac:dyDescent="0.25">
      <c r="A134" s="183" t="s">
        <v>9</v>
      </c>
      <c r="B134" s="183" t="s">
        <v>46</v>
      </c>
      <c r="C134" s="183" t="s">
        <v>19</v>
      </c>
      <c r="D134" s="178">
        <v>1E-3</v>
      </c>
      <c r="E134" s="178">
        <v>1E-3</v>
      </c>
      <c r="F134" s="178">
        <v>1E-3</v>
      </c>
      <c r="G134" s="178">
        <v>1E-3</v>
      </c>
    </row>
    <row r="135" spans="1:7" x14ac:dyDescent="0.25">
      <c r="A135" s="183" t="s">
        <v>9</v>
      </c>
      <c r="B135" s="183" t="s">
        <v>46</v>
      </c>
      <c r="C135" s="183" t="s">
        <v>20</v>
      </c>
      <c r="D135" s="178">
        <v>1E-3</v>
      </c>
      <c r="E135" s="178">
        <v>1E-3</v>
      </c>
      <c r="F135" s="178">
        <v>1E-3</v>
      </c>
      <c r="G135" s="178">
        <v>1E-3</v>
      </c>
    </row>
    <row r="136" spans="1:7" x14ac:dyDescent="0.25">
      <c r="A136" s="183" t="s">
        <v>9</v>
      </c>
      <c r="B136" s="183" t="s">
        <v>46</v>
      </c>
      <c r="C136" s="183" t="s">
        <v>21</v>
      </c>
      <c r="D136" s="178">
        <v>1E-3</v>
      </c>
      <c r="E136" s="178">
        <v>1E-3</v>
      </c>
      <c r="F136" s="178">
        <v>1E-3</v>
      </c>
      <c r="G136" s="178">
        <v>1E-3</v>
      </c>
    </row>
    <row r="137" spans="1:7" x14ac:dyDescent="0.25">
      <c r="A137" s="183" t="s">
        <v>9</v>
      </c>
      <c r="B137" s="183" t="s">
        <v>46</v>
      </c>
      <c r="C137" s="183" t="s">
        <v>22</v>
      </c>
      <c r="D137" s="177">
        <v>6.1709502554992385E-2</v>
      </c>
      <c r="E137" s="177">
        <v>1.0143866116025324</v>
      </c>
      <c r="F137" s="183">
        <v>488.09973194660898</v>
      </c>
      <c r="G137" s="183">
        <v>48.305650817378101</v>
      </c>
    </row>
    <row r="138" spans="1:7" x14ac:dyDescent="0.25">
      <c r="A138" s="183" t="s">
        <v>9</v>
      </c>
      <c r="B138" s="183" t="s">
        <v>46</v>
      </c>
      <c r="C138" s="183" t="s">
        <v>23</v>
      </c>
      <c r="D138" s="177">
        <v>6.1709502554992385E-2</v>
      </c>
      <c r="E138" s="177">
        <v>1.0143866116025324</v>
      </c>
      <c r="F138" s="183">
        <v>488.09973194660898</v>
      </c>
      <c r="G138" s="183">
        <v>48.305650817378101</v>
      </c>
    </row>
    <row r="139" spans="1:7" x14ac:dyDescent="0.25">
      <c r="A139" s="183" t="s">
        <v>9</v>
      </c>
      <c r="B139" s="183" t="s">
        <v>46</v>
      </c>
      <c r="C139" s="183" t="s">
        <v>24</v>
      </c>
      <c r="D139" s="177">
        <v>6.1709502554992385E-2</v>
      </c>
      <c r="E139" s="177">
        <v>1.0143866116025324</v>
      </c>
      <c r="F139" s="183">
        <v>488.09973194660898</v>
      </c>
      <c r="G139" s="183">
        <v>48.305650817378101</v>
      </c>
    </row>
    <row r="140" spans="1:7" x14ac:dyDescent="0.25">
      <c r="A140" s="183" t="s">
        <v>9</v>
      </c>
      <c r="B140" s="183" t="s">
        <v>46</v>
      </c>
      <c r="C140" s="183" t="s">
        <v>25</v>
      </c>
      <c r="D140" s="177">
        <v>6.1709502554992385E-2</v>
      </c>
      <c r="E140" s="177">
        <v>1.0143866116025324</v>
      </c>
      <c r="F140" s="183">
        <v>488.09973194660898</v>
      </c>
      <c r="G140" s="183">
        <v>48.305650817378101</v>
      </c>
    </row>
    <row r="141" spans="1:7" x14ac:dyDescent="0.25">
      <c r="A141" s="183" t="s">
        <v>9</v>
      </c>
      <c r="B141" s="183" t="s">
        <v>46</v>
      </c>
      <c r="C141" s="183" t="s">
        <v>26</v>
      </c>
      <c r="D141" s="177">
        <v>6.1709502554992385E-2</v>
      </c>
      <c r="E141" s="177">
        <v>1.0143866116025324</v>
      </c>
      <c r="F141" s="183">
        <v>488.09973194660898</v>
      </c>
      <c r="G141" s="183">
        <v>48.305650817378101</v>
      </c>
    </row>
    <row r="142" spans="1:7" x14ac:dyDescent="0.25">
      <c r="A142" s="183" t="s">
        <v>9</v>
      </c>
      <c r="B142" s="183" t="s">
        <v>46</v>
      </c>
      <c r="C142" s="183" t="s">
        <v>27</v>
      </c>
      <c r="D142" s="178">
        <v>1E-3</v>
      </c>
      <c r="E142" s="178">
        <v>1E-3</v>
      </c>
      <c r="F142" s="178">
        <v>1E-3</v>
      </c>
      <c r="G142" s="178">
        <v>1E-3</v>
      </c>
    </row>
    <row r="143" spans="1:7" x14ac:dyDescent="0.25">
      <c r="A143" s="183" t="s">
        <v>9</v>
      </c>
      <c r="B143" s="183" t="s">
        <v>46</v>
      </c>
      <c r="C143" s="183" t="s">
        <v>28</v>
      </c>
      <c r="D143" s="178">
        <v>1E-3</v>
      </c>
      <c r="E143" s="178">
        <v>1E-3</v>
      </c>
      <c r="F143" s="178">
        <v>1E-3</v>
      </c>
      <c r="G143" s="178">
        <v>1E-3</v>
      </c>
    </row>
    <row r="144" spans="1:7" x14ac:dyDescent="0.25">
      <c r="A144" s="183" t="s">
        <v>9</v>
      </c>
      <c r="B144" s="183" t="s">
        <v>46</v>
      </c>
      <c r="C144" s="183" t="s">
        <v>29</v>
      </c>
      <c r="D144" s="178">
        <v>1E-3</v>
      </c>
      <c r="E144" s="178">
        <v>1E-3</v>
      </c>
      <c r="F144" s="178">
        <v>1E-3</v>
      </c>
      <c r="G144" s="178">
        <v>1E-3</v>
      </c>
    </row>
    <row r="145" spans="1:7" x14ac:dyDescent="0.25">
      <c r="A145" s="183" t="s">
        <v>9</v>
      </c>
      <c r="B145" s="183" t="s">
        <v>46</v>
      </c>
      <c r="C145" s="183" t="s">
        <v>30</v>
      </c>
      <c r="D145" s="178">
        <v>1E-3</v>
      </c>
      <c r="E145" s="178">
        <v>1E-3</v>
      </c>
      <c r="F145" s="178">
        <v>1E-3</v>
      </c>
      <c r="G145" s="178">
        <v>1E-3</v>
      </c>
    </row>
    <row r="146" spans="1:7" x14ac:dyDescent="0.25">
      <c r="A146" s="183" t="s">
        <v>54</v>
      </c>
      <c r="B146" s="183" t="s">
        <v>50</v>
      </c>
      <c r="C146" s="183" t="s">
        <v>19</v>
      </c>
      <c r="D146" s="178">
        <v>1E-3</v>
      </c>
      <c r="E146" s="178">
        <v>1E-3</v>
      </c>
      <c r="F146" s="178">
        <v>1E-3</v>
      </c>
      <c r="G146" s="178">
        <v>1E-3</v>
      </c>
    </row>
    <row r="147" spans="1:7" x14ac:dyDescent="0.25">
      <c r="A147" s="183" t="s">
        <v>54</v>
      </c>
      <c r="B147" s="183" t="s">
        <v>50</v>
      </c>
      <c r="C147" s="183" t="s">
        <v>20</v>
      </c>
      <c r="D147" s="178">
        <v>1E-3</v>
      </c>
      <c r="E147" s="178">
        <v>1E-3</v>
      </c>
      <c r="F147" s="178">
        <v>1E-3</v>
      </c>
      <c r="G147" s="178">
        <v>1E-3</v>
      </c>
    </row>
    <row r="148" spans="1:7" x14ac:dyDescent="0.25">
      <c r="A148" s="183" t="s">
        <v>54</v>
      </c>
      <c r="B148" s="183" t="s">
        <v>50</v>
      </c>
      <c r="C148" s="183" t="s">
        <v>21</v>
      </c>
      <c r="D148" s="178">
        <v>1E-3</v>
      </c>
      <c r="E148" s="178">
        <v>1E-3</v>
      </c>
      <c r="F148" s="178">
        <v>1E-3</v>
      </c>
      <c r="G148" s="178">
        <v>1E-3</v>
      </c>
    </row>
    <row r="149" spans="1:7" x14ac:dyDescent="0.25">
      <c r="A149" s="183" t="s">
        <v>54</v>
      </c>
      <c r="B149" s="183" t="s">
        <v>50</v>
      </c>
      <c r="C149" s="183" t="s">
        <v>22</v>
      </c>
      <c r="D149" s="177">
        <v>1.2696211517064465E-2</v>
      </c>
      <c r="E149" s="177">
        <v>1.0056337811375167</v>
      </c>
      <c r="F149" s="183">
        <v>60.475945227525401</v>
      </c>
      <c r="G149" s="183">
        <v>4.1398639570609497</v>
      </c>
    </row>
    <row r="150" spans="1:7" x14ac:dyDescent="0.25">
      <c r="A150" s="183" t="s">
        <v>54</v>
      </c>
      <c r="B150" s="183" t="s">
        <v>50</v>
      </c>
      <c r="C150" s="183" t="s">
        <v>23</v>
      </c>
      <c r="D150" s="177">
        <v>1.2696211517064465E-2</v>
      </c>
      <c r="E150" s="177">
        <v>1.0056337811375167</v>
      </c>
      <c r="F150" s="183">
        <v>60.475945227525401</v>
      </c>
      <c r="G150" s="183">
        <v>4.1398639570609497</v>
      </c>
    </row>
    <row r="151" spans="1:7" x14ac:dyDescent="0.25">
      <c r="A151" s="183" t="s">
        <v>54</v>
      </c>
      <c r="B151" s="183" t="s">
        <v>50</v>
      </c>
      <c r="C151" s="183" t="s">
        <v>24</v>
      </c>
      <c r="D151" s="177">
        <v>1.2696211517064465E-2</v>
      </c>
      <c r="E151" s="177">
        <v>1.0056337811375167</v>
      </c>
      <c r="F151" s="183">
        <v>60.475945227525401</v>
      </c>
      <c r="G151" s="183">
        <v>4.1398639570609497</v>
      </c>
    </row>
    <row r="152" spans="1:7" x14ac:dyDescent="0.25">
      <c r="A152" s="183" t="s">
        <v>54</v>
      </c>
      <c r="B152" s="183" t="s">
        <v>50</v>
      </c>
      <c r="C152" s="183" t="s">
        <v>25</v>
      </c>
      <c r="D152" s="177">
        <v>1.2696211517064465E-2</v>
      </c>
      <c r="E152" s="177">
        <v>1.0056337811375167</v>
      </c>
      <c r="F152" s="183">
        <v>60.475945227525401</v>
      </c>
      <c r="G152" s="183">
        <v>4.1398639570609497</v>
      </c>
    </row>
    <row r="153" spans="1:7" x14ac:dyDescent="0.25">
      <c r="A153" s="183" t="s">
        <v>54</v>
      </c>
      <c r="B153" s="183" t="s">
        <v>50</v>
      </c>
      <c r="C153" s="183" t="s">
        <v>26</v>
      </c>
      <c r="D153" s="177">
        <v>1.2696211517064465E-2</v>
      </c>
      <c r="E153" s="177">
        <v>1.0056337811375167</v>
      </c>
      <c r="F153" s="183">
        <v>60.475945227525401</v>
      </c>
      <c r="G153" s="183">
        <v>4.1398639570609497</v>
      </c>
    </row>
    <row r="154" spans="1:7" x14ac:dyDescent="0.25">
      <c r="A154" s="183" t="s">
        <v>54</v>
      </c>
      <c r="B154" s="183" t="s">
        <v>50</v>
      </c>
      <c r="C154" s="183" t="s">
        <v>27</v>
      </c>
      <c r="D154" s="178">
        <v>1E-3</v>
      </c>
      <c r="E154" s="178">
        <v>1E-3</v>
      </c>
      <c r="F154" s="178">
        <v>1E-3</v>
      </c>
      <c r="G154" s="178">
        <v>1E-3</v>
      </c>
    </row>
    <row r="155" spans="1:7" x14ac:dyDescent="0.25">
      <c r="A155" s="183" t="s">
        <v>54</v>
      </c>
      <c r="B155" s="183" t="s">
        <v>50</v>
      </c>
      <c r="C155" s="183" t="s">
        <v>28</v>
      </c>
      <c r="D155" s="178">
        <v>1E-3</v>
      </c>
      <c r="E155" s="178">
        <v>1E-3</v>
      </c>
      <c r="F155" s="178">
        <v>1E-3</v>
      </c>
      <c r="G155" s="178">
        <v>1E-3</v>
      </c>
    </row>
    <row r="156" spans="1:7" x14ac:dyDescent="0.25">
      <c r="A156" s="183" t="s">
        <v>54</v>
      </c>
      <c r="B156" s="183" t="s">
        <v>50</v>
      </c>
      <c r="C156" s="183" t="s">
        <v>29</v>
      </c>
      <c r="D156" s="178">
        <v>1E-3</v>
      </c>
      <c r="E156" s="178">
        <v>1E-3</v>
      </c>
      <c r="F156" s="178">
        <v>1E-3</v>
      </c>
      <c r="G156" s="178">
        <v>1E-3</v>
      </c>
    </row>
    <row r="157" spans="1:7" x14ac:dyDescent="0.25">
      <c r="A157" s="183" t="s">
        <v>54</v>
      </c>
      <c r="B157" s="183" t="s">
        <v>50</v>
      </c>
      <c r="C157" s="183" t="s">
        <v>30</v>
      </c>
      <c r="D157" s="178">
        <v>1E-3</v>
      </c>
      <c r="E157" s="178">
        <v>1E-3</v>
      </c>
      <c r="F157" s="178">
        <v>1E-3</v>
      </c>
      <c r="G157" s="178">
        <v>1E-3</v>
      </c>
    </row>
    <row r="158" spans="1:7" x14ac:dyDescent="0.25">
      <c r="A158" s="183" t="s">
        <v>55</v>
      </c>
      <c r="B158" s="183" t="s">
        <v>54</v>
      </c>
      <c r="C158" s="183" t="s">
        <v>19</v>
      </c>
      <c r="D158" s="178">
        <v>1E-3</v>
      </c>
      <c r="E158" s="178">
        <v>1E-3</v>
      </c>
      <c r="F158" s="178">
        <v>1E-3</v>
      </c>
      <c r="G158" s="178">
        <v>1E-3</v>
      </c>
    </row>
    <row r="159" spans="1:7" x14ac:dyDescent="0.25">
      <c r="A159" s="183" t="s">
        <v>55</v>
      </c>
      <c r="B159" s="183" t="s">
        <v>54</v>
      </c>
      <c r="C159" s="183" t="s">
        <v>20</v>
      </c>
      <c r="D159" s="178">
        <v>1E-3</v>
      </c>
      <c r="E159" s="178">
        <v>1E-3</v>
      </c>
      <c r="F159" s="178">
        <v>1E-3</v>
      </c>
      <c r="G159" s="178">
        <v>1E-3</v>
      </c>
    </row>
    <row r="160" spans="1:7" x14ac:dyDescent="0.25">
      <c r="A160" s="183" t="s">
        <v>55</v>
      </c>
      <c r="B160" s="183" t="s">
        <v>54</v>
      </c>
      <c r="C160" s="183" t="s">
        <v>21</v>
      </c>
      <c r="D160" s="178">
        <v>1E-3</v>
      </c>
      <c r="E160" s="178">
        <v>1E-3</v>
      </c>
      <c r="F160" s="178">
        <v>1E-3</v>
      </c>
      <c r="G160" s="178">
        <v>1E-3</v>
      </c>
    </row>
    <row r="161" spans="1:7" x14ac:dyDescent="0.25">
      <c r="A161" s="183" t="s">
        <v>55</v>
      </c>
      <c r="B161" s="183" t="s">
        <v>54</v>
      </c>
      <c r="C161" s="183" t="s">
        <v>22</v>
      </c>
      <c r="D161" s="177">
        <v>1.2696211517064465E-2</v>
      </c>
      <c r="E161" s="177">
        <v>1.0056337811375167</v>
      </c>
      <c r="F161" s="183">
        <v>60.475945227525401</v>
      </c>
      <c r="G161" s="183">
        <v>4.1398639570609497</v>
      </c>
    </row>
    <row r="162" spans="1:7" x14ac:dyDescent="0.25">
      <c r="A162" s="183" t="s">
        <v>55</v>
      </c>
      <c r="B162" s="183" t="s">
        <v>54</v>
      </c>
      <c r="C162" s="183" t="s">
        <v>23</v>
      </c>
      <c r="D162" s="177">
        <v>1.2696211517064465E-2</v>
      </c>
      <c r="E162" s="177">
        <v>1.0056337811375167</v>
      </c>
      <c r="F162" s="183">
        <v>60.475945227525401</v>
      </c>
      <c r="G162" s="183">
        <v>4.1398639570609497</v>
      </c>
    </row>
    <row r="163" spans="1:7" x14ac:dyDescent="0.25">
      <c r="A163" s="183" t="s">
        <v>55</v>
      </c>
      <c r="B163" s="183" t="s">
        <v>54</v>
      </c>
      <c r="C163" s="183" t="s">
        <v>24</v>
      </c>
      <c r="D163" s="177">
        <v>1.2696211517064465E-2</v>
      </c>
      <c r="E163" s="177">
        <v>1.0056337811375167</v>
      </c>
      <c r="F163" s="183">
        <v>60.475945227525401</v>
      </c>
      <c r="G163" s="183">
        <v>4.1398639570609497</v>
      </c>
    </row>
    <row r="164" spans="1:7" x14ac:dyDescent="0.25">
      <c r="A164" s="183" t="s">
        <v>55</v>
      </c>
      <c r="B164" s="183" t="s">
        <v>54</v>
      </c>
      <c r="C164" s="183" t="s">
        <v>25</v>
      </c>
      <c r="D164" s="177">
        <v>1.2696211517064465E-2</v>
      </c>
      <c r="E164" s="177">
        <v>1.0056337811375167</v>
      </c>
      <c r="F164" s="183">
        <v>60.475945227525401</v>
      </c>
      <c r="G164" s="183">
        <v>4.1398639570609497</v>
      </c>
    </row>
    <row r="165" spans="1:7" x14ac:dyDescent="0.25">
      <c r="A165" s="183" t="s">
        <v>55</v>
      </c>
      <c r="B165" s="183" t="s">
        <v>54</v>
      </c>
      <c r="C165" s="183" t="s">
        <v>26</v>
      </c>
      <c r="D165" s="177">
        <v>1.2696211517064465E-2</v>
      </c>
      <c r="E165" s="177">
        <v>1.0056337811375167</v>
      </c>
      <c r="F165" s="183">
        <v>60.475945227525401</v>
      </c>
      <c r="G165" s="183">
        <v>4.1398639570609497</v>
      </c>
    </row>
    <row r="166" spans="1:7" x14ac:dyDescent="0.25">
      <c r="A166" s="183" t="s">
        <v>55</v>
      </c>
      <c r="B166" s="183" t="s">
        <v>54</v>
      </c>
      <c r="C166" s="183" t="s">
        <v>27</v>
      </c>
      <c r="D166" s="178">
        <v>1E-3</v>
      </c>
      <c r="E166" s="178">
        <v>1E-3</v>
      </c>
      <c r="F166" s="178">
        <v>1E-3</v>
      </c>
      <c r="G166" s="178">
        <v>1E-3</v>
      </c>
    </row>
    <row r="167" spans="1:7" x14ac:dyDescent="0.25">
      <c r="A167" s="183" t="s">
        <v>55</v>
      </c>
      <c r="B167" s="183" t="s">
        <v>54</v>
      </c>
      <c r="C167" s="183" t="s">
        <v>28</v>
      </c>
      <c r="D167" s="178">
        <v>1E-3</v>
      </c>
      <c r="E167" s="178">
        <v>1E-3</v>
      </c>
      <c r="F167" s="178">
        <v>1E-3</v>
      </c>
      <c r="G167" s="178">
        <v>1E-3</v>
      </c>
    </row>
    <row r="168" spans="1:7" x14ac:dyDescent="0.25">
      <c r="A168" s="183" t="s">
        <v>55</v>
      </c>
      <c r="B168" s="183" t="s">
        <v>54</v>
      </c>
      <c r="C168" s="183" t="s">
        <v>29</v>
      </c>
      <c r="D168" s="178">
        <v>1E-3</v>
      </c>
      <c r="E168" s="178">
        <v>1E-3</v>
      </c>
      <c r="F168" s="178">
        <v>1E-3</v>
      </c>
      <c r="G168" s="178">
        <v>1E-3</v>
      </c>
    </row>
    <row r="169" spans="1:7" x14ac:dyDescent="0.25">
      <c r="A169" s="183" t="s">
        <v>55</v>
      </c>
      <c r="B169" s="183" t="s">
        <v>54</v>
      </c>
      <c r="C169" s="183" t="s">
        <v>30</v>
      </c>
      <c r="D169" s="178">
        <v>1E-3</v>
      </c>
      <c r="E169" s="178">
        <v>1E-3</v>
      </c>
      <c r="F169" s="178">
        <v>1E-3</v>
      </c>
      <c r="G169" s="178">
        <v>1E-3</v>
      </c>
    </row>
    <row r="170" spans="1:7" x14ac:dyDescent="0.25">
      <c r="A170" s="183" t="s">
        <v>56</v>
      </c>
      <c r="B170" s="183" t="s">
        <v>10</v>
      </c>
      <c r="C170" s="183" t="s">
        <v>19</v>
      </c>
      <c r="D170" s="178">
        <v>1E-3</v>
      </c>
      <c r="E170" s="178">
        <v>1E-3</v>
      </c>
      <c r="F170" s="178">
        <v>1E-3</v>
      </c>
      <c r="G170" s="178">
        <v>1E-3</v>
      </c>
    </row>
    <row r="171" spans="1:7" x14ac:dyDescent="0.25">
      <c r="A171" s="183" t="s">
        <v>56</v>
      </c>
      <c r="B171" s="183" t="s">
        <v>10</v>
      </c>
      <c r="C171" s="183" t="s">
        <v>20</v>
      </c>
      <c r="D171" s="178">
        <v>1E-3</v>
      </c>
      <c r="E171" s="178">
        <v>1E-3</v>
      </c>
      <c r="F171" s="178">
        <v>1E-3</v>
      </c>
      <c r="G171" s="178">
        <v>1E-3</v>
      </c>
    </row>
    <row r="172" spans="1:7" x14ac:dyDescent="0.25">
      <c r="A172" s="183" t="s">
        <v>56</v>
      </c>
      <c r="B172" s="183" t="s">
        <v>10</v>
      </c>
      <c r="C172" s="183" t="s">
        <v>21</v>
      </c>
      <c r="D172" s="178">
        <v>1E-3</v>
      </c>
      <c r="E172" s="178">
        <v>1E-3</v>
      </c>
      <c r="F172" s="178">
        <v>1E-3</v>
      </c>
      <c r="G172" s="178">
        <v>1E-3</v>
      </c>
    </row>
    <row r="173" spans="1:7" x14ac:dyDescent="0.25">
      <c r="A173" s="183" t="s">
        <v>56</v>
      </c>
      <c r="B173" s="183" t="s">
        <v>10</v>
      </c>
      <c r="C173" s="183" t="s">
        <v>22</v>
      </c>
      <c r="D173" s="177">
        <v>3.1321877206330118E-2</v>
      </c>
      <c r="E173" s="177">
        <v>0.98617494815698514</v>
      </c>
      <c r="F173" s="183">
        <v>57.256137520932398</v>
      </c>
      <c r="G173" s="183">
        <v>10.4812405064883</v>
      </c>
    </row>
    <row r="174" spans="1:7" x14ac:dyDescent="0.25">
      <c r="A174" s="183" t="s">
        <v>56</v>
      </c>
      <c r="B174" s="183" t="s">
        <v>10</v>
      </c>
      <c r="C174" s="183" t="s">
        <v>23</v>
      </c>
      <c r="D174" s="177">
        <v>3.1321877206330118E-2</v>
      </c>
      <c r="E174" s="177">
        <v>0.98617494815698514</v>
      </c>
      <c r="F174" s="183">
        <v>57.256137520932398</v>
      </c>
      <c r="G174" s="183">
        <v>10.4812405064883</v>
      </c>
    </row>
    <row r="175" spans="1:7" x14ac:dyDescent="0.25">
      <c r="A175" s="183" t="s">
        <v>56</v>
      </c>
      <c r="B175" s="183" t="s">
        <v>10</v>
      </c>
      <c r="C175" s="183" t="s">
        <v>24</v>
      </c>
      <c r="D175" s="177">
        <v>3.1321877206330118E-2</v>
      </c>
      <c r="E175" s="177">
        <v>0.98617494815698514</v>
      </c>
      <c r="F175" s="183">
        <v>57.256137520932398</v>
      </c>
      <c r="G175" s="183">
        <v>10.4812405064883</v>
      </c>
    </row>
    <row r="176" spans="1:7" x14ac:dyDescent="0.25">
      <c r="A176" s="183" t="s">
        <v>56</v>
      </c>
      <c r="B176" s="183" t="s">
        <v>10</v>
      </c>
      <c r="C176" s="183" t="s">
        <v>25</v>
      </c>
      <c r="D176" s="177">
        <v>3.1321877206330118E-2</v>
      </c>
      <c r="E176" s="177">
        <v>0.98617494815698514</v>
      </c>
      <c r="F176" s="183">
        <v>57.256137520932398</v>
      </c>
      <c r="G176" s="183">
        <v>10.4812405064883</v>
      </c>
    </row>
    <row r="177" spans="1:7" x14ac:dyDescent="0.25">
      <c r="A177" s="183" t="s">
        <v>56</v>
      </c>
      <c r="B177" s="183" t="s">
        <v>10</v>
      </c>
      <c r="C177" s="183" t="s">
        <v>26</v>
      </c>
      <c r="D177" s="177">
        <v>3.1321877206330118E-2</v>
      </c>
      <c r="E177" s="177">
        <v>0.98617494815698514</v>
      </c>
      <c r="F177" s="183">
        <v>57.256137520932398</v>
      </c>
      <c r="G177" s="183">
        <v>10.4812405064883</v>
      </c>
    </row>
    <row r="178" spans="1:7" x14ac:dyDescent="0.25">
      <c r="A178" s="183" t="s">
        <v>56</v>
      </c>
      <c r="B178" s="183" t="s">
        <v>10</v>
      </c>
      <c r="C178" s="183" t="s">
        <v>27</v>
      </c>
      <c r="D178" s="178">
        <v>1E-3</v>
      </c>
      <c r="E178" s="178">
        <v>1E-3</v>
      </c>
      <c r="F178" s="178">
        <v>1E-3</v>
      </c>
      <c r="G178" s="178">
        <v>1E-3</v>
      </c>
    </row>
    <row r="179" spans="1:7" x14ac:dyDescent="0.25">
      <c r="A179" s="183" t="s">
        <v>56</v>
      </c>
      <c r="B179" s="183" t="s">
        <v>10</v>
      </c>
      <c r="C179" s="183" t="s">
        <v>28</v>
      </c>
      <c r="D179" s="178">
        <v>1E-3</v>
      </c>
      <c r="E179" s="178">
        <v>1E-3</v>
      </c>
      <c r="F179" s="178">
        <v>1E-3</v>
      </c>
      <c r="G179" s="178">
        <v>1E-3</v>
      </c>
    </row>
    <row r="180" spans="1:7" x14ac:dyDescent="0.25">
      <c r="A180" s="183" t="s">
        <v>56</v>
      </c>
      <c r="B180" s="183" t="s">
        <v>10</v>
      </c>
      <c r="C180" s="183" t="s">
        <v>29</v>
      </c>
      <c r="D180" s="178">
        <v>1E-3</v>
      </c>
      <c r="E180" s="178">
        <v>1E-3</v>
      </c>
      <c r="F180" s="178">
        <v>1E-3</v>
      </c>
      <c r="G180" s="178">
        <v>1E-3</v>
      </c>
    </row>
    <row r="181" spans="1:7" x14ac:dyDescent="0.25">
      <c r="A181" s="183" t="s">
        <v>56</v>
      </c>
      <c r="B181" s="183" t="s">
        <v>10</v>
      </c>
      <c r="C181" s="183" t="s">
        <v>30</v>
      </c>
      <c r="D181" s="178">
        <v>1E-3</v>
      </c>
      <c r="E181" s="178">
        <v>1E-3</v>
      </c>
      <c r="F181" s="178">
        <v>1E-3</v>
      </c>
      <c r="G181" s="178">
        <v>1E-3</v>
      </c>
    </row>
    <row r="182" spans="1:7" x14ac:dyDescent="0.25">
      <c r="A182" s="183" t="s">
        <v>10</v>
      </c>
      <c r="B182" s="183" t="s">
        <v>49</v>
      </c>
      <c r="C182" s="183" t="s">
        <v>19</v>
      </c>
      <c r="D182" s="178">
        <v>1E-3</v>
      </c>
      <c r="E182" s="178">
        <v>1E-3</v>
      </c>
      <c r="F182" s="178">
        <v>1E-3</v>
      </c>
      <c r="G182" s="178">
        <v>1E-3</v>
      </c>
    </row>
    <row r="183" spans="1:7" x14ac:dyDescent="0.25">
      <c r="A183" s="183" t="s">
        <v>10</v>
      </c>
      <c r="B183" s="183" t="s">
        <v>49</v>
      </c>
      <c r="C183" s="183" t="s">
        <v>20</v>
      </c>
      <c r="D183" s="178">
        <v>1E-3</v>
      </c>
      <c r="E183" s="178">
        <v>1E-3</v>
      </c>
      <c r="F183" s="178">
        <v>1E-3</v>
      </c>
      <c r="G183" s="178">
        <v>1E-3</v>
      </c>
    </row>
    <row r="184" spans="1:7" x14ac:dyDescent="0.25">
      <c r="A184" s="183" t="s">
        <v>10</v>
      </c>
      <c r="B184" s="183" t="s">
        <v>49</v>
      </c>
      <c r="C184" s="183" t="s">
        <v>21</v>
      </c>
      <c r="D184" s="178">
        <v>1E-3</v>
      </c>
      <c r="E184" s="178">
        <v>1E-3</v>
      </c>
      <c r="F184" s="178">
        <v>1E-3</v>
      </c>
      <c r="G184" s="178">
        <v>1E-3</v>
      </c>
    </row>
    <row r="185" spans="1:7" x14ac:dyDescent="0.25">
      <c r="A185" s="183" t="s">
        <v>10</v>
      </c>
      <c r="B185" s="183" t="s">
        <v>49</v>
      </c>
      <c r="C185" s="183" t="s">
        <v>22</v>
      </c>
      <c r="D185" s="177">
        <v>3.1321877206330118E-2</v>
      </c>
      <c r="E185" s="177">
        <v>0.98617494815698514</v>
      </c>
      <c r="F185" s="183">
        <v>57.256137520932398</v>
      </c>
      <c r="G185" s="183">
        <v>10.4812405064883</v>
      </c>
    </row>
    <row r="186" spans="1:7" x14ac:dyDescent="0.25">
      <c r="A186" s="183" t="s">
        <v>10</v>
      </c>
      <c r="B186" s="183" t="s">
        <v>49</v>
      </c>
      <c r="C186" s="183" t="s">
        <v>23</v>
      </c>
      <c r="D186" s="177">
        <v>3.1321877206330118E-2</v>
      </c>
      <c r="E186" s="177">
        <v>0.98617494815698514</v>
      </c>
      <c r="F186" s="183">
        <v>57.256137520932398</v>
      </c>
      <c r="G186" s="183">
        <v>10.4812405064883</v>
      </c>
    </row>
    <row r="187" spans="1:7" x14ac:dyDescent="0.25">
      <c r="A187" s="183" t="s">
        <v>10</v>
      </c>
      <c r="B187" s="183" t="s">
        <v>49</v>
      </c>
      <c r="C187" s="183" t="s">
        <v>24</v>
      </c>
      <c r="D187" s="177">
        <v>3.1321877206330118E-2</v>
      </c>
      <c r="E187" s="177">
        <v>0.98617494815698514</v>
      </c>
      <c r="F187" s="183">
        <v>57.256137520932398</v>
      </c>
      <c r="G187" s="183">
        <v>10.4812405064883</v>
      </c>
    </row>
    <row r="188" spans="1:7" x14ac:dyDescent="0.25">
      <c r="A188" s="183" t="s">
        <v>10</v>
      </c>
      <c r="B188" s="183" t="s">
        <v>49</v>
      </c>
      <c r="C188" s="183" t="s">
        <v>25</v>
      </c>
      <c r="D188" s="177">
        <v>3.1321877206330118E-2</v>
      </c>
      <c r="E188" s="177">
        <v>0.98617494815698514</v>
      </c>
      <c r="F188" s="183">
        <v>57.256137520932398</v>
      </c>
      <c r="G188" s="183">
        <v>10.4812405064883</v>
      </c>
    </row>
    <row r="189" spans="1:7" x14ac:dyDescent="0.25">
      <c r="A189" s="183" t="s">
        <v>10</v>
      </c>
      <c r="B189" s="183" t="s">
        <v>49</v>
      </c>
      <c r="C189" s="183" t="s">
        <v>26</v>
      </c>
      <c r="D189" s="177">
        <v>3.1321877206330118E-2</v>
      </c>
      <c r="E189" s="177">
        <v>0.98617494815698514</v>
      </c>
      <c r="F189" s="183">
        <v>57.256137520932398</v>
      </c>
      <c r="G189" s="183">
        <v>10.4812405064883</v>
      </c>
    </row>
    <row r="190" spans="1:7" x14ac:dyDescent="0.25">
      <c r="A190" s="183" t="s">
        <v>10</v>
      </c>
      <c r="B190" s="183" t="s">
        <v>49</v>
      </c>
      <c r="C190" s="183" t="s">
        <v>27</v>
      </c>
      <c r="D190" s="178">
        <v>1E-3</v>
      </c>
      <c r="E190" s="178">
        <v>1E-3</v>
      </c>
      <c r="F190" s="178">
        <v>1E-3</v>
      </c>
      <c r="G190" s="178">
        <v>1E-3</v>
      </c>
    </row>
    <row r="191" spans="1:7" x14ac:dyDescent="0.25">
      <c r="A191" s="183" t="s">
        <v>10</v>
      </c>
      <c r="B191" s="183" t="s">
        <v>49</v>
      </c>
      <c r="C191" s="183" t="s">
        <v>28</v>
      </c>
      <c r="D191" s="178">
        <v>1E-3</v>
      </c>
      <c r="E191" s="178">
        <v>1E-3</v>
      </c>
      <c r="F191" s="178">
        <v>1E-3</v>
      </c>
      <c r="G191" s="178">
        <v>1E-3</v>
      </c>
    </row>
    <row r="192" spans="1:7" x14ac:dyDescent="0.25">
      <c r="A192" s="183" t="s">
        <v>10</v>
      </c>
      <c r="B192" s="183" t="s">
        <v>49</v>
      </c>
      <c r="C192" s="183" t="s">
        <v>29</v>
      </c>
      <c r="D192" s="178">
        <v>1E-3</v>
      </c>
      <c r="E192" s="178">
        <v>1E-3</v>
      </c>
      <c r="F192" s="178">
        <v>1E-3</v>
      </c>
      <c r="G192" s="178">
        <v>1E-3</v>
      </c>
    </row>
    <row r="193" spans="1:7" x14ac:dyDescent="0.25">
      <c r="A193" s="183" t="s">
        <v>10</v>
      </c>
      <c r="B193" s="183" t="s">
        <v>49</v>
      </c>
      <c r="C193" s="183" t="s">
        <v>30</v>
      </c>
      <c r="D193" s="178">
        <v>1E-3</v>
      </c>
      <c r="E193" s="178">
        <v>1E-3</v>
      </c>
      <c r="F193" s="178">
        <v>1E-3</v>
      </c>
      <c r="G193" s="178">
        <v>1E-3</v>
      </c>
    </row>
    <row r="194" spans="1:7" x14ac:dyDescent="0.25">
      <c r="A194" s="183" t="s">
        <v>49</v>
      </c>
      <c r="B194" s="183" t="s">
        <v>34</v>
      </c>
      <c r="C194" s="183" t="s">
        <v>19</v>
      </c>
      <c r="D194" s="178">
        <v>1E-3</v>
      </c>
      <c r="E194" s="178">
        <v>1E-3</v>
      </c>
      <c r="F194" s="178">
        <v>1E-3</v>
      </c>
      <c r="G194" s="178">
        <v>1E-3</v>
      </c>
    </row>
    <row r="195" spans="1:7" x14ac:dyDescent="0.25">
      <c r="A195" s="183" t="s">
        <v>49</v>
      </c>
      <c r="B195" s="183" t="s">
        <v>34</v>
      </c>
      <c r="C195" s="183" t="s">
        <v>20</v>
      </c>
      <c r="D195" s="178">
        <v>1E-3</v>
      </c>
      <c r="E195" s="178">
        <v>1E-3</v>
      </c>
      <c r="F195" s="178">
        <v>1E-3</v>
      </c>
      <c r="G195" s="178">
        <v>1E-3</v>
      </c>
    </row>
    <row r="196" spans="1:7" x14ac:dyDescent="0.25">
      <c r="A196" s="183" t="s">
        <v>49</v>
      </c>
      <c r="B196" s="183" t="s">
        <v>34</v>
      </c>
      <c r="C196" s="183" t="s">
        <v>21</v>
      </c>
      <c r="D196" s="178">
        <v>1E-3</v>
      </c>
      <c r="E196" s="178">
        <v>1E-3</v>
      </c>
      <c r="F196" s="178">
        <v>1E-3</v>
      </c>
      <c r="G196" s="178">
        <v>1E-3</v>
      </c>
    </row>
    <row r="197" spans="1:7" x14ac:dyDescent="0.25">
      <c r="A197" s="183" t="s">
        <v>49</v>
      </c>
      <c r="B197" s="183" t="s">
        <v>34</v>
      </c>
      <c r="C197" s="183" t="s">
        <v>22</v>
      </c>
      <c r="D197" s="177">
        <v>3.1321877206330118E-2</v>
      </c>
      <c r="E197" s="177">
        <v>0.98617494815698514</v>
      </c>
      <c r="F197" s="183">
        <v>57.256137520932398</v>
      </c>
      <c r="G197" s="183">
        <v>10.4812405064883</v>
      </c>
    </row>
    <row r="198" spans="1:7" x14ac:dyDescent="0.25">
      <c r="A198" s="183" t="s">
        <v>49</v>
      </c>
      <c r="B198" s="183" t="s">
        <v>34</v>
      </c>
      <c r="C198" s="183" t="s">
        <v>23</v>
      </c>
      <c r="D198" s="177">
        <v>3.1321877206330118E-2</v>
      </c>
      <c r="E198" s="177">
        <v>0.98617494815698514</v>
      </c>
      <c r="F198" s="183">
        <v>57.256137520932398</v>
      </c>
      <c r="G198" s="183">
        <v>10.4812405064883</v>
      </c>
    </row>
    <row r="199" spans="1:7" x14ac:dyDescent="0.25">
      <c r="A199" s="183" t="s">
        <v>49</v>
      </c>
      <c r="B199" s="183" t="s">
        <v>34</v>
      </c>
      <c r="C199" s="183" t="s">
        <v>24</v>
      </c>
      <c r="D199" s="177">
        <v>3.1321877206330118E-2</v>
      </c>
      <c r="E199" s="177">
        <v>0.98617494815698514</v>
      </c>
      <c r="F199" s="183">
        <v>57.256137520932398</v>
      </c>
      <c r="G199" s="183">
        <v>10.4812405064883</v>
      </c>
    </row>
    <row r="200" spans="1:7" x14ac:dyDescent="0.25">
      <c r="A200" s="183" t="s">
        <v>49</v>
      </c>
      <c r="B200" s="183" t="s">
        <v>34</v>
      </c>
      <c r="C200" s="183" t="s">
        <v>25</v>
      </c>
      <c r="D200" s="177">
        <v>3.1321877206330118E-2</v>
      </c>
      <c r="E200" s="177">
        <v>0.98617494815698514</v>
      </c>
      <c r="F200" s="183">
        <v>57.256137520932398</v>
      </c>
      <c r="G200" s="183">
        <v>10.4812405064883</v>
      </c>
    </row>
    <row r="201" spans="1:7" x14ac:dyDescent="0.25">
      <c r="A201" s="183" t="s">
        <v>49</v>
      </c>
      <c r="B201" s="183" t="s">
        <v>34</v>
      </c>
      <c r="C201" s="183" t="s">
        <v>26</v>
      </c>
      <c r="D201" s="177">
        <v>3.1321877206330118E-2</v>
      </c>
      <c r="E201" s="177">
        <v>0.98617494815698514</v>
      </c>
      <c r="F201" s="183">
        <v>57.256137520932398</v>
      </c>
      <c r="G201" s="183">
        <v>10.4812405064883</v>
      </c>
    </row>
    <row r="202" spans="1:7" x14ac:dyDescent="0.25">
      <c r="A202" s="183" t="s">
        <v>49</v>
      </c>
      <c r="B202" s="183" t="s">
        <v>34</v>
      </c>
      <c r="C202" s="183" t="s">
        <v>27</v>
      </c>
      <c r="D202" s="178">
        <v>1E-3</v>
      </c>
      <c r="E202" s="178">
        <v>1E-3</v>
      </c>
      <c r="F202" s="178">
        <v>1E-3</v>
      </c>
      <c r="G202" s="178">
        <v>1E-3</v>
      </c>
    </row>
    <row r="203" spans="1:7" x14ac:dyDescent="0.25">
      <c r="A203" s="183" t="s">
        <v>49</v>
      </c>
      <c r="B203" s="183" t="s">
        <v>34</v>
      </c>
      <c r="C203" s="183" t="s">
        <v>28</v>
      </c>
      <c r="D203" s="178">
        <v>1E-3</v>
      </c>
      <c r="E203" s="178">
        <v>1E-3</v>
      </c>
      <c r="F203" s="178">
        <v>1E-3</v>
      </c>
      <c r="G203" s="178">
        <v>1E-3</v>
      </c>
    </row>
    <row r="204" spans="1:7" x14ac:dyDescent="0.25">
      <c r="A204" s="183" t="s">
        <v>49</v>
      </c>
      <c r="B204" s="183" t="s">
        <v>34</v>
      </c>
      <c r="C204" s="183" t="s">
        <v>29</v>
      </c>
      <c r="D204" s="178">
        <v>1E-3</v>
      </c>
      <c r="E204" s="178">
        <v>1E-3</v>
      </c>
      <c r="F204" s="178">
        <v>1E-3</v>
      </c>
      <c r="G204" s="178">
        <v>1E-3</v>
      </c>
    </row>
    <row r="205" spans="1:7" x14ac:dyDescent="0.25">
      <c r="A205" s="183" t="s">
        <v>49</v>
      </c>
      <c r="B205" s="183" t="s">
        <v>34</v>
      </c>
      <c r="C205" s="183" t="s">
        <v>30</v>
      </c>
      <c r="D205" s="178">
        <v>1E-3</v>
      </c>
      <c r="E205" s="178">
        <v>1E-3</v>
      </c>
      <c r="F205" s="178">
        <v>1E-3</v>
      </c>
      <c r="G205" s="178">
        <v>1E-3</v>
      </c>
    </row>
    <row r="206" spans="1:7" x14ac:dyDescent="0.25">
      <c r="A206" s="183" t="s">
        <v>36</v>
      </c>
      <c r="B206" s="183" t="s">
        <v>39</v>
      </c>
      <c r="C206" s="183" t="s">
        <v>19</v>
      </c>
      <c r="D206" s="178">
        <v>1E-3</v>
      </c>
      <c r="E206" s="178">
        <v>1E-3</v>
      </c>
      <c r="F206" s="178">
        <v>1E-3</v>
      </c>
      <c r="G206" s="178">
        <v>1E-3</v>
      </c>
    </row>
    <row r="207" spans="1:7" x14ac:dyDescent="0.25">
      <c r="A207" s="183" t="s">
        <v>36</v>
      </c>
      <c r="B207" s="183" t="s">
        <v>39</v>
      </c>
      <c r="C207" s="183" t="s">
        <v>20</v>
      </c>
      <c r="D207" s="178">
        <v>1E-3</v>
      </c>
      <c r="E207" s="178">
        <v>1E-3</v>
      </c>
      <c r="F207" s="178">
        <v>1E-3</v>
      </c>
      <c r="G207" s="178">
        <v>1E-3</v>
      </c>
    </row>
    <row r="208" spans="1:7" x14ac:dyDescent="0.25">
      <c r="A208" s="183" t="s">
        <v>36</v>
      </c>
      <c r="B208" s="183" t="s">
        <v>39</v>
      </c>
      <c r="C208" s="183" t="s">
        <v>21</v>
      </c>
      <c r="D208" s="178">
        <v>1E-3</v>
      </c>
      <c r="E208" s="178">
        <v>1E-3</v>
      </c>
      <c r="F208" s="178">
        <v>1E-3</v>
      </c>
      <c r="G208" s="178">
        <v>1E-3</v>
      </c>
    </row>
    <row r="209" spans="1:7" x14ac:dyDescent="0.25">
      <c r="A209" s="183" t="s">
        <v>36</v>
      </c>
      <c r="B209" s="183" t="s">
        <v>39</v>
      </c>
      <c r="C209" s="183" t="s">
        <v>22</v>
      </c>
      <c r="D209" s="177">
        <v>1.5489535435811871E-3</v>
      </c>
      <c r="E209" s="177">
        <v>0.98829507379808912</v>
      </c>
      <c r="F209" s="183">
        <v>136.69424164244899</v>
      </c>
      <c r="G209" s="183">
        <v>15.165177267457601</v>
      </c>
    </row>
    <row r="210" spans="1:7" x14ac:dyDescent="0.25">
      <c r="A210" s="183" t="s">
        <v>36</v>
      </c>
      <c r="B210" s="183" t="s">
        <v>39</v>
      </c>
      <c r="C210" s="183" t="s">
        <v>23</v>
      </c>
      <c r="D210" s="177">
        <v>1.5489535435811871E-3</v>
      </c>
      <c r="E210" s="177">
        <v>0.98829507379808912</v>
      </c>
      <c r="F210" s="183">
        <v>136.69424164244899</v>
      </c>
      <c r="G210" s="183">
        <v>15.165177267457601</v>
      </c>
    </row>
    <row r="211" spans="1:7" x14ac:dyDescent="0.25">
      <c r="A211" s="183" t="s">
        <v>36</v>
      </c>
      <c r="B211" s="183" t="s">
        <v>39</v>
      </c>
      <c r="C211" s="183" t="s">
        <v>24</v>
      </c>
      <c r="D211" s="177">
        <v>1.5489535435811871E-3</v>
      </c>
      <c r="E211" s="177">
        <v>0.98829507379808912</v>
      </c>
      <c r="F211" s="183">
        <v>136.69424164244899</v>
      </c>
      <c r="G211" s="183">
        <v>15.165177267457601</v>
      </c>
    </row>
    <row r="212" spans="1:7" x14ac:dyDescent="0.25">
      <c r="A212" s="183" t="s">
        <v>36</v>
      </c>
      <c r="B212" s="183" t="s">
        <v>39</v>
      </c>
      <c r="C212" s="183" t="s">
        <v>25</v>
      </c>
      <c r="D212" s="177">
        <v>1.5489535435811871E-3</v>
      </c>
      <c r="E212" s="177">
        <v>0.98829507379808912</v>
      </c>
      <c r="F212" s="183">
        <v>136.69424164244899</v>
      </c>
      <c r="G212" s="183">
        <v>15.165177267457601</v>
      </c>
    </row>
    <row r="213" spans="1:7" x14ac:dyDescent="0.25">
      <c r="A213" s="183" t="s">
        <v>36</v>
      </c>
      <c r="B213" s="183" t="s">
        <v>39</v>
      </c>
      <c r="C213" s="183" t="s">
        <v>26</v>
      </c>
      <c r="D213" s="177">
        <v>1.5489535435811871E-3</v>
      </c>
      <c r="E213" s="177">
        <v>0.98829507379808912</v>
      </c>
      <c r="F213" s="183">
        <v>136.69424164244899</v>
      </c>
      <c r="G213" s="183">
        <v>15.165177267457601</v>
      </c>
    </row>
    <row r="214" spans="1:7" x14ac:dyDescent="0.25">
      <c r="A214" s="183" t="s">
        <v>36</v>
      </c>
      <c r="B214" s="183" t="s">
        <v>39</v>
      </c>
      <c r="C214" s="183" t="s">
        <v>27</v>
      </c>
      <c r="D214" s="178">
        <v>1E-3</v>
      </c>
      <c r="E214" s="178">
        <v>1E-3</v>
      </c>
      <c r="F214" s="178">
        <v>1E-3</v>
      </c>
      <c r="G214" s="178">
        <v>1E-3</v>
      </c>
    </row>
    <row r="215" spans="1:7" x14ac:dyDescent="0.25">
      <c r="A215" s="183" t="s">
        <v>36</v>
      </c>
      <c r="B215" s="183" t="s">
        <v>39</v>
      </c>
      <c r="C215" s="183" t="s">
        <v>28</v>
      </c>
      <c r="D215" s="178">
        <v>1E-3</v>
      </c>
      <c r="E215" s="178">
        <v>1E-3</v>
      </c>
      <c r="F215" s="178">
        <v>1E-3</v>
      </c>
      <c r="G215" s="178">
        <v>1E-3</v>
      </c>
    </row>
    <row r="216" spans="1:7" x14ac:dyDescent="0.25">
      <c r="A216" s="183" t="s">
        <v>36</v>
      </c>
      <c r="B216" s="183" t="s">
        <v>39</v>
      </c>
      <c r="C216" s="183" t="s">
        <v>29</v>
      </c>
      <c r="D216" s="178">
        <v>1E-3</v>
      </c>
      <c r="E216" s="178">
        <v>1E-3</v>
      </c>
      <c r="F216" s="178">
        <v>1E-3</v>
      </c>
      <c r="G216" s="178">
        <v>1E-3</v>
      </c>
    </row>
    <row r="217" spans="1:7" x14ac:dyDescent="0.25">
      <c r="A217" s="183" t="s">
        <v>36</v>
      </c>
      <c r="B217" s="183" t="s">
        <v>39</v>
      </c>
      <c r="C217" s="183" t="s">
        <v>30</v>
      </c>
      <c r="D217" s="178">
        <v>1E-3</v>
      </c>
      <c r="E217" s="178">
        <v>1E-3</v>
      </c>
      <c r="F217" s="178">
        <v>1E-3</v>
      </c>
      <c r="G217" s="178">
        <v>1E-3</v>
      </c>
    </row>
    <row r="218" spans="1:7" x14ac:dyDescent="0.25">
      <c r="A218" s="183" t="s">
        <v>46</v>
      </c>
      <c r="B218" s="183" t="s">
        <v>48</v>
      </c>
      <c r="C218" s="183" t="s">
        <v>19</v>
      </c>
      <c r="D218" s="178">
        <v>1E-3</v>
      </c>
      <c r="E218" s="178">
        <v>1E-3</v>
      </c>
      <c r="F218" s="178">
        <v>1E-3</v>
      </c>
      <c r="G218" s="178">
        <v>1E-3</v>
      </c>
    </row>
    <row r="219" spans="1:7" x14ac:dyDescent="0.25">
      <c r="A219" s="183" t="s">
        <v>46</v>
      </c>
      <c r="B219" s="183" t="s">
        <v>48</v>
      </c>
      <c r="C219" s="183" t="s">
        <v>20</v>
      </c>
      <c r="D219" s="178">
        <v>1E-3</v>
      </c>
      <c r="E219" s="178">
        <v>1E-3</v>
      </c>
      <c r="F219" s="178">
        <v>1E-3</v>
      </c>
      <c r="G219" s="178">
        <v>1E-3</v>
      </c>
    </row>
    <row r="220" spans="1:7" x14ac:dyDescent="0.25">
      <c r="A220" s="183" t="s">
        <v>46</v>
      </c>
      <c r="B220" s="183" t="s">
        <v>48</v>
      </c>
      <c r="C220" s="183" t="s">
        <v>21</v>
      </c>
      <c r="D220" s="178">
        <v>1E-3</v>
      </c>
      <c r="E220" s="178">
        <v>1E-3</v>
      </c>
      <c r="F220" s="178">
        <v>1E-3</v>
      </c>
      <c r="G220" s="178">
        <v>1E-3</v>
      </c>
    </row>
    <row r="221" spans="1:7" x14ac:dyDescent="0.25">
      <c r="A221" s="183" t="s">
        <v>46</v>
      </c>
      <c r="B221" s="183" t="s">
        <v>48</v>
      </c>
      <c r="C221" s="183" t="s">
        <v>22</v>
      </c>
      <c r="D221" s="177">
        <v>6.1709502554992385E-2</v>
      </c>
      <c r="E221" s="177">
        <v>1.0143866116025324</v>
      </c>
      <c r="F221" s="183">
        <v>488.09973194660898</v>
      </c>
      <c r="G221" s="183">
        <v>48.305650817378101</v>
      </c>
    </row>
    <row r="222" spans="1:7" x14ac:dyDescent="0.25">
      <c r="A222" s="183" t="s">
        <v>46</v>
      </c>
      <c r="B222" s="183" t="s">
        <v>48</v>
      </c>
      <c r="C222" s="183" t="s">
        <v>23</v>
      </c>
      <c r="D222" s="177">
        <v>6.1709502554992385E-2</v>
      </c>
      <c r="E222" s="177">
        <v>1.0143866116025324</v>
      </c>
      <c r="F222" s="183">
        <v>488.09973194660898</v>
      </c>
      <c r="G222" s="183">
        <v>48.305650817378101</v>
      </c>
    </row>
    <row r="223" spans="1:7" x14ac:dyDescent="0.25">
      <c r="A223" s="183" t="s">
        <v>46</v>
      </c>
      <c r="B223" s="183" t="s">
        <v>48</v>
      </c>
      <c r="C223" s="183" t="s">
        <v>24</v>
      </c>
      <c r="D223" s="177">
        <v>6.1709502554992385E-2</v>
      </c>
      <c r="E223" s="177">
        <v>1.0143866116025324</v>
      </c>
      <c r="F223" s="183">
        <v>488.09973194660898</v>
      </c>
      <c r="G223" s="183">
        <v>48.305650817378101</v>
      </c>
    </row>
    <row r="224" spans="1:7" x14ac:dyDescent="0.25">
      <c r="A224" s="183" t="s">
        <v>46</v>
      </c>
      <c r="B224" s="183" t="s">
        <v>48</v>
      </c>
      <c r="C224" s="183" t="s">
        <v>25</v>
      </c>
      <c r="D224" s="177">
        <v>6.1709502554992385E-2</v>
      </c>
      <c r="E224" s="177">
        <v>1.0143866116025324</v>
      </c>
      <c r="F224" s="183">
        <v>488.09973194660898</v>
      </c>
      <c r="G224" s="183">
        <v>48.305650817378101</v>
      </c>
    </row>
    <row r="225" spans="1:7" x14ac:dyDescent="0.25">
      <c r="A225" s="183" t="s">
        <v>46</v>
      </c>
      <c r="B225" s="183" t="s">
        <v>48</v>
      </c>
      <c r="C225" s="183" t="s">
        <v>26</v>
      </c>
      <c r="D225" s="177">
        <v>6.1709502554992385E-2</v>
      </c>
      <c r="E225" s="177">
        <v>1.0143866116025324</v>
      </c>
      <c r="F225" s="183">
        <v>488.09973194660898</v>
      </c>
      <c r="G225" s="183">
        <v>48.305650817378101</v>
      </c>
    </row>
    <row r="226" spans="1:7" x14ac:dyDescent="0.25">
      <c r="A226" s="183" t="s">
        <v>46</v>
      </c>
      <c r="B226" s="183" t="s">
        <v>48</v>
      </c>
      <c r="C226" s="183" t="s">
        <v>27</v>
      </c>
      <c r="D226" s="178">
        <v>1E-3</v>
      </c>
      <c r="E226" s="178">
        <v>1E-3</v>
      </c>
      <c r="F226" s="178">
        <v>1E-3</v>
      </c>
      <c r="G226" s="178">
        <v>1E-3</v>
      </c>
    </row>
    <row r="227" spans="1:7" x14ac:dyDescent="0.25">
      <c r="A227" s="183" t="s">
        <v>46</v>
      </c>
      <c r="B227" s="183" t="s">
        <v>48</v>
      </c>
      <c r="C227" s="183" t="s">
        <v>28</v>
      </c>
      <c r="D227" s="178">
        <v>1E-3</v>
      </c>
      <c r="E227" s="178">
        <v>1E-3</v>
      </c>
      <c r="F227" s="178">
        <v>1E-3</v>
      </c>
      <c r="G227" s="178">
        <v>1E-3</v>
      </c>
    </row>
    <row r="228" spans="1:7" x14ac:dyDescent="0.25">
      <c r="A228" s="183" t="s">
        <v>46</v>
      </c>
      <c r="B228" s="183" t="s">
        <v>48</v>
      </c>
      <c r="C228" s="183" t="s">
        <v>29</v>
      </c>
      <c r="D228" s="178">
        <v>1E-3</v>
      </c>
      <c r="E228" s="178">
        <v>1E-3</v>
      </c>
      <c r="F228" s="178">
        <v>1E-3</v>
      </c>
      <c r="G228" s="178">
        <v>1E-3</v>
      </c>
    </row>
    <row r="229" spans="1:7" x14ac:dyDescent="0.25">
      <c r="A229" s="183" t="s">
        <v>46</v>
      </c>
      <c r="B229" s="183" t="s">
        <v>48</v>
      </c>
      <c r="C229" s="183" t="s">
        <v>30</v>
      </c>
      <c r="D229" s="178">
        <v>1E-3</v>
      </c>
      <c r="E229" s="178">
        <v>1E-3</v>
      </c>
      <c r="F229" s="178">
        <v>1E-3</v>
      </c>
      <c r="G229" s="178">
        <v>1E-3</v>
      </c>
    </row>
    <row r="230" spans="1:7" x14ac:dyDescent="0.25">
      <c r="A230" s="183" t="s">
        <v>455</v>
      </c>
      <c r="B230" s="183" t="s">
        <v>56</v>
      </c>
      <c r="C230" s="183" t="s">
        <v>19</v>
      </c>
      <c r="D230" s="178">
        <v>1E-3</v>
      </c>
      <c r="E230" s="178">
        <v>1E-3</v>
      </c>
      <c r="F230" s="178">
        <v>1E-3</v>
      </c>
      <c r="G230" s="178">
        <v>1E-3</v>
      </c>
    </row>
    <row r="231" spans="1:7" x14ac:dyDescent="0.25">
      <c r="A231" s="183" t="s">
        <v>455</v>
      </c>
      <c r="B231" s="183" t="s">
        <v>56</v>
      </c>
      <c r="C231" s="183" t="s">
        <v>20</v>
      </c>
      <c r="D231" s="178">
        <v>1E-3</v>
      </c>
      <c r="E231" s="178">
        <v>1E-3</v>
      </c>
      <c r="F231" s="178">
        <v>1E-3</v>
      </c>
      <c r="G231" s="178">
        <v>1E-3</v>
      </c>
    </row>
    <row r="232" spans="1:7" x14ac:dyDescent="0.25">
      <c r="A232" s="183" t="s">
        <v>455</v>
      </c>
      <c r="B232" s="183" t="s">
        <v>56</v>
      </c>
      <c r="C232" s="183" t="s">
        <v>21</v>
      </c>
      <c r="D232" s="178">
        <v>1E-3</v>
      </c>
      <c r="E232" s="178">
        <v>1E-3</v>
      </c>
      <c r="F232" s="178">
        <v>1E-3</v>
      </c>
      <c r="G232" s="178">
        <v>1E-3</v>
      </c>
    </row>
    <row r="233" spans="1:7" x14ac:dyDescent="0.25">
      <c r="A233" s="183" t="s">
        <v>455</v>
      </c>
      <c r="B233" s="183" t="s">
        <v>56</v>
      </c>
      <c r="C233" s="183" t="s">
        <v>22</v>
      </c>
      <c r="D233" s="177">
        <v>3.1321877206330118E-2</v>
      </c>
      <c r="E233" s="177">
        <v>0.98617494815698514</v>
      </c>
      <c r="F233" s="183">
        <v>57.256137520932398</v>
      </c>
      <c r="G233" s="183">
        <v>10.4812405064883</v>
      </c>
    </row>
    <row r="234" spans="1:7" x14ac:dyDescent="0.25">
      <c r="A234" s="183" t="s">
        <v>455</v>
      </c>
      <c r="B234" s="183" t="s">
        <v>56</v>
      </c>
      <c r="C234" s="183" t="s">
        <v>23</v>
      </c>
      <c r="D234" s="177">
        <v>3.1321877206330118E-2</v>
      </c>
      <c r="E234" s="177">
        <v>0.98617494815698514</v>
      </c>
      <c r="F234" s="183">
        <v>57.256137520932398</v>
      </c>
      <c r="G234" s="183">
        <v>10.4812405064883</v>
      </c>
    </row>
    <row r="235" spans="1:7" x14ac:dyDescent="0.25">
      <c r="A235" s="183" t="s">
        <v>455</v>
      </c>
      <c r="B235" s="183" t="s">
        <v>56</v>
      </c>
      <c r="C235" s="183" t="s">
        <v>24</v>
      </c>
      <c r="D235" s="177">
        <v>3.1321877206330118E-2</v>
      </c>
      <c r="E235" s="177">
        <v>0.98617494815698514</v>
      </c>
      <c r="F235" s="183">
        <v>57.256137520932398</v>
      </c>
      <c r="G235" s="183">
        <v>10.4812405064883</v>
      </c>
    </row>
    <row r="236" spans="1:7" x14ac:dyDescent="0.25">
      <c r="A236" s="183" t="s">
        <v>455</v>
      </c>
      <c r="B236" s="183" t="s">
        <v>56</v>
      </c>
      <c r="C236" s="183" t="s">
        <v>25</v>
      </c>
      <c r="D236" s="177">
        <v>3.1321877206330118E-2</v>
      </c>
      <c r="E236" s="177">
        <v>0.98617494815698514</v>
      </c>
      <c r="F236" s="183">
        <v>57.256137520932398</v>
      </c>
      <c r="G236" s="183">
        <v>10.4812405064883</v>
      </c>
    </row>
    <row r="237" spans="1:7" x14ac:dyDescent="0.25">
      <c r="A237" s="183" t="s">
        <v>455</v>
      </c>
      <c r="B237" s="183" t="s">
        <v>56</v>
      </c>
      <c r="C237" s="183" t="s">
        <v>26</v>
      </c>
      <c r="D237" s="177">
        <v>3.1321877206330118E-2</v>
      </c>
      <c r="E237" s="177">
        <v>0.98617494815698514</v>
      </c>
      <c r="F237" s="183">
        <v>57.256137520932398</v>
      </c>
      <c r="G237" s="183">
        <v>10.4812405064883</v>
      </c>
    </row>
    <row r="238" spans="1:7" x14ac:dyDescent="0.25">
      <c r="A238" s="183" t="s">
        <v>455</v>
      </c>
      <c r="B238" s="183" t="s">
        <v>56</v>
      </c>
      <c r="C238" s="183" t="s">
        <v>27</v>
      </c>
      <c r="D238" s="178">
        <v>1E-3</v>
      </c>
      <c r="E238" s="178">
        <v>1E-3</v>
      </c>
      <c r="F238" s="178">
        <v>1E-3</v>
      </c>
      <c r="G238" s="178">
        <v>1E-3</v>
      </c>
    </row>
    <row r="239" spans="1:7" x14ac:dyDescent="0.25">
      <c r="A239" s="183" t="s">
        <v>455</v>
      </c>
      <c r="B239" s="183" t="s">
        <v>56</v>
      </c>
      <c r="C239" s="183" t="s">
        <v>28</v>
      </c>
      <c r="D239" s="178">
        <v>1E-3</v>
      </c>
      <c r="E239" s="178">
        <v>1E-3</v>
      </c>
      <c r="F239" s="178">
        <v>1E-3</v>
      </c>
      <c r="G239" s="178">
        <v>1E-3</v>
      </c>
    </row>
    <row r="240" spans="1:7" x14ac:dyDescent="0.25">
      <c r="A240" s="183" t="s">
        <v>455</v>
      </c>
      <c r="B240" s="183" t="s">
        <v>56</v>
      </c>
      <c r="C240" s="183" t="s">
        <v>29</v>
      </c>
      <c r="D240" s="178">
        <v>1E-3</v>
      </c>
      <c r="E240" s="178">
        <v>1E-3</v>
      </c>
      <c r="F240" s="178">
        <v>1E-3</v>
      </c>
      <c r="G240" s="178">
        <v>1E-3</v>
      </c>
    </row>
    <row r="241" spans="1:7" x14ac:dyDescent="0.25">
      <c r="A241" s="183" t="s">
        <v>455</v>
      </c>
      <c r="B241" s="183" t="s">
        <v>56</v>
      </c>
      <c r="C241" s="183" t="s">
        <v>30</v>
      </c>
      <c r="D241" s="178">
        <v>1E-3</v>
      </c>
      <c r="E241" s="178">
        <v>1E-3</v>
      </c>
      <c r="F241" s="178">
        <v>1E-3</v>
      </c>
      <c r="G241" s="178">
        <v>1E-3</v>
      </c>
    </row>
    <row r="242" spans="1:7" x14ac:dyDescent="0.25">
      <c r="A242" s="183" t="s">
        <v>58</v>
      </c>
      <c r="B242" s="183" t="s">
        <v>57</v>
      </c>
      <c r="C242" s="183" t="s">
        <v>19</v>
      </c>
      <c r="D242" s="178">
        <v>1E-3</v>
      </c>
      <c r="E242" s="178">
        <v>1E-3</v>
      </c>
      <c r="F242" s="178">
        <v>1E-3</v>
      </c>
      <c r="G242" s="178">
        <v>1E-3</v>
      </c>
    </row>
    <row r="243" spans="1:7" x14ac:dyDescent="0.25">
      <c r="A243" s="183" t="s">
        <v>58</v>
      </c>
      <c r="B243" s="183" t="s">
        <v>57</v>
      </c>
      <c r="C243" s="183" t="s">
        <v>20</v>
      </c>
      <c r="D243" s="178">
        <v>1E-3</v>
      </c>
      <c r="E243" s="178">
        <v>1E-3</v>
      </c>
      <c r="F243" s="178">
        <v>1E-3</v>
      </c>
      <c r="G243" s="178">
        <v>1E-3</v>
      </c>
    </row>
    <row r="244" spans="1:7" x14ac:dyDescent="0.25">
      <c r="A244" s="183" t="s">
        <v>58</v>
      </c>
      <c r="B244" s="183" t="s">
        <v>57</v>
      </c>
      <c r="C244" s="183" t="s">
        <v>21</v>
      </c>
      <c r="D244" s="178">
        <v>1E-3</v>
      </c>
      <c r="E244" s="178">
        <v>1E-3</v>
      </c>
      <c r="F244" s="178">
        <v>1E-3</v>
      </c>
      <c r="G244" s="178">
        <v>1E-3</v>
      </c>
    </row>
    <row r="245" spans="1:7" x14ac:dyDescent="0.25">
      <c r="A245" s="183" t="s">
        <v>58</v>
      </c>
      <c r="B245" s="183" t="s">
        <v>57</v>
      </c>
      <c r="C245" s="183" t="s">
        <v>22</v>
      </c>
      <c r="D245" s="177">
        <v>3.1321877206330118E-2</v>
      </c>
      <c r="E245" s="177">
        <v>0.98617494815698514</v>
      </c>
      <c r="F245" s="183">
        <v>57.256137520932398</v>
      </c>
      <c r="G245" s="183">
        <v>10.4812405064883</v>
      </c>
    </row>
    <row r="246" spans="1:7" x14ac:dyDescent="0.25">
      <c r="A246" s="183" t="s">
        <v>58</v>
      </c>
      <c r="B246" s="183" t="s">
        <v>57</v>
      </c>
      <c r="C246" s="183" t="s">
        <v>23</v>
      </c>
      <c r="D246" s="177">
        <v>3.1321877206330118E-2</v>
      </c>
      <c r="E246" s="177">
        <v>0.98617494815698514</v>
      </c>
      <c r="F246" s="183">
        <v>57.256137520932398</v>
      </c>
      <c r="G246" s="183">
        <v>10.4812405064883</v>
      </c>
    </row>
    <row r="247" spans="1:7" x14ac:dyDescent="0.25">
      <c r="A247" s="183" t="s">
        <v>58</v>
      </c>
      <c r="B247" s="183" t="s">
        <v>57</v>
      </c>
      <c r="C247" s="183" t="s">
        <v>24</v>
      </c>
      <c r="D247" s="177">
        <v>3.1321877206330118E-2</v>
      </c>
      <c r="E247" s="177">
        <v>0.98617494815698514</v>
      </c>
      <c r="F247" s="183">
        <v>57.256137520932398</v>
      </c>
      <c r="G247" s="183">
        <v>10.4812405064883</v>
      </c>
    </row>
    <row r="248" spans="1:7" x14ac:dyDescent="0.25">
      <c r="A248" s="183" t="s">
        <v>58</v>
      </c>
      <c r="B248" s="183" t="s">
        <v>57</v>
      </c>
      <c r="C248" s="183" t="s">
        <v>25</v>
      </c>
      <c r="D248" s="177">
        <v>3.1321877206330118E-2</v>
      </c>
      <c r="E248" s="177">
        <v>0.98617494815698514</v>
      </c>
      <c r="F248" s="183">
        <v>57.256137520932398</v>
      </c>
      <c r="G248" s="183">
        <v>10.4812405064883</v>
      </c>
    </row>
    <row r="249" spans="1:7" x14ac:dyDescent="0.25">
      <c r="A249" s="183" t="s">
        <v>58</v>
      </c>
      <c r="B249" s="183" t="s">
        <v>57</v>
      </c>
      <c r="C249" s="183" t="s">
        <v>26</v>
      </c>
      <c r="D249" s="177">
        <v>3.1321877206330118E-2</v>
      </c>
      <c r="E249" s="177">
        <v>0.98617494815698514</v>
      </c>
      <c r="F249" s="183">
        <v>57.256137520932398</v>
      </c>
      <c r="G249" s="183">
        <v>10.4812405064883</v>
      </c>
    </row>
    <row r="250" spans="1:7" x14ac:dyDescent="0.25">
      <c r="A250" s="183" t="s">
        <v>58</v>
      </c>
      <c r="B250" s="183" t="s">
        <v>57</v>
      </c>
      <c r="C250" s="183" t="s">
        <v>27</v>
      </c>
      <c r="D250" s="178">
        <v>1E-3</v>
      </c>
      <c r="E250" s="178">
        <v>1E-3</v>
      </c>
      <c r="F250" s="178">
        <v>1E-3</v>
      </c>
      <c r="G250" s="178">
        <v>1E-3</v>
      </c>
    </row>
    <row r="251" spans="1:7" x14ac:dyDescent="0.25">
      <c r="A251" s="183" t="s">
        <v>58</v>
      </c>
      <c r="B251" s="183" t="s">
        <v>57</v>
      </c>
      <c r="C251" s="183" t="s">
        <v>28</v>
      </c>
      <c r="D251" s="178">
        <v>1E-3</v>
      </c>
      <c r="E251" s="178">
        <v>1E-3</v>
      </c>
      <c r="F251" s="178">
        <v>1E-3</v>
      </c>
      <c r="G251" s="178">
        <v>1E-3</v>
      </c>
    </row>
    <row r="252" spans="1:7" x14ac:dyDescent="0.25">
      <c r="A252" s="183" t="s">
        <v>58</v>
      </c>
      <c r="B252" s="183" t="s">
        <v>57</v>
      </c>
      <c r="C252" s="183" t="s">
        <v>29</v>
      </c>
      <c r="D252" s="178">
        <v>1E-3</v>
      </c>
      <c r="E252" s="178">
        <v>1E-3</v>
      </c>
      <c r="F252" s="178">
        <v>1E-3</v>
      </c>
      <c r="G252" s="178">
        <v>1E-3</v>
      </c>
    </row>
    <row r="253" spans="1:7" x14ac:dyDescent="0.25">
      <c r="A253" s="183" t="s">
        <v>58</v>
      </c>
      <c r="B253" s="183" t="s">
        <v>57</v>
      </c>
      <c r="C253" s="183" t="s">
        <v>30</v>
      </c>
      <c r="D253" s="178">
        <v>1E-3</v>
      </c>
      <c r="E253" s="178">
        <v>1E-3</v>
      </c>
      <c r="F253" s="178">
        <v>1E-3</v>
      </c>
      <c r="G253" s="178">
        <v>1E-3</v>
      </c>
    </row>
    <row r="254" spans="1:7" x14ac:dyDescent="0.25">
      <c r="A254" s="183" t="s">
        <v>59</v>
      </c>
      <c r="B254" s="183" t="s">
        <v>455</v>
      </c>
      <c r="C254" s="183" t="s">
        <v>19</v>
      </c>
      <c r="D254" s="178">
        <v>1E-3</v>
      </c>
      <c r="E254" s="178">
        <v>1E-3</v>
      </c>
      <c r="F254" s="178">
        <v>1E-3</v>
      </c>
      <c r="G254" s="178">
        <v>1E-3</v>
      </c>
    </row>
    <row r="255" spans="1:7" x14ac:dyDescent="0.25">
      <c r="A255" s="183" t="s">
        <v>59</v>
      </c>
      <c r="B255" s="183" t="s">
        <v>455</v>
      </c>
      <c r="C255" s="183" t="s">
        <v>20</v>
      </c>
      <c r="D255" s="178">
        <v>1E-3</v>
      </c>
      <c r="E255" s="178">
        <v>1E-3</v>
      </c>
      <c r="F255" s="178">
        <v>1E-3</v>
      </c>
      <c r="G255" s="178">
        <v>1E-3</v>
      </c>
    </row>
    <row r="256" spans="1:7" x14ac:dyDescent="0.25">
      <c r="A256" s="183" t="s">
        <v>59</v>
      </c>
      <c r="B256" s="183" t="s">
        <v>455</v>
      </c>
      <c r="C256" s="183" t="s">
        <v>21</v>
      </c>
      <c r="D256" s="178">
        <v>1E-3</v>
      </c>
      <c r="E256" s="178">
        <v>1E-3</v>
      </c>
      <c r="F256" s="178">
        <v>1E-3</v>
      </c>
      <c r="G256" s="178">
        <v>1E-3</v>
      </c>
    </row>
    <row r="257" spans="1:7" x14ac:dyDescent="0.25">
      <c r="A257" s="183" t="s">
        <v>59</v>
      </c>
      <c r="B257" s="183" t="s">
        <v>455</v>
      </c>
      <c r="C257" s="183" t="s">
        <v>22</v>
      </c>
      <c r="D257" s="177">
        <v>3.1321877206330118E-2</v>
      </c>
      <c r="E257" s="177">
        <v>0.98617494815698514</v>
      </c>
      <c r="F257" s="183">
        <v>57.256137520932398</v>
      </c>
      <c r="G257" s="183">
        <v>10.4812405064883</v>
      </c>
    </row>
    <row r="258" spans="1:7" x14ac:dyDescent="0.25">
      <c r="A258" s="183" t="s">
        <v>59</v>
      </c>
      <c r="B258" s="183" t="s">
        <v>455</v>
      </c>
      <c r="C258" s="183" t="s">
        <v>23</v>
      </c>
      <c r="D258" s="177">
        <v>3.1321877206330118E-2</v>
      </c>
      <c r="E258" s="177">
        <v>0.98617494815698514</v>
      </c>
      <c r="F258" s="183">
        <v>57.256137520932398</v>
      </c>
      <c r="G258" s="183">
        <v>10.4812405064883</v>
      </c>
    </row>
    <row r="259" spans="1:7" x14ac:dyDescent="0.25">
      <c r="A259" s="183" t="s">
        <v>59</v>
      </c>
      <c r="B259" s="183" t="s">
        <v>455</v>
      </c>
      <c r="C259" s="183" t="s">
        <v>24</v>
      </c>
      <c r="D259" s="177">
        <v>3.1321877206330118E-2</v>
      </c>
      <c r="E259" s="177">
        <v>0.98617494815698514</v>
      </c>
      <c r="F259" s="183">
        <v>57.256137520932398</v>
      </c>
      <c r="G259" s="183">
        <v>10.4812405064883</v>
      </c>
    </row>
    <row r="260" spans="1:7" x14ac:dyDescent="0.25">
      <c r="A260" s="183" t="s">
        <v>59</v>
      </c>
      <c r="B260" s="183" t="s">
        <v>455</v>
      </c>
      <c r="C260" s="183" t="s">
        <v>25</v>
      </c>
      <c r="D260" s="177">
        <v>3.1321877206330118E-2</v>
      </c>
      <c r="E260" s="177">
        <v>0.98617494815698514</v>
      </c>
      <c r="F260" s="183">
        <v>57.256137520932398</v>
      </c>
      <c r="G260" s="183">
        <v>10.4812405064883</v>
      </c>
    </row>
    <row r="261" spans="1:7" x14ac:dyDescent="0.25">
      <c r="A261" s="183" t="s">
        <v>59</v>
      </c>
      <c r="B261" s="183" t="s">
        <v>455</v>
      </c>
      <c r="C261" s="183" t="s">
        <v>26</v>
      </c>
      <c r="D261" s="177">
        <v>3.1321877206330118E-2</v>
      </c>
      <c r="E261" s="177">
        <v>0.98617494815698514</v>
      </c>
      <c r="F261" s="183">
        <v>57.256137520932398</v>
      </c>
      <c r="G261" s="183">
        <v>10.4812405064883</v>
      </c>
    </row>
    <row r="262" spans="1:7" x14ac:dyDescent="0.25">
      <c r="A262" s="183" t="s">
        <v>59</v>
      </c>
      <c r="B262" s="183" t="s">
        <v>455</v>
      </c>
      <c r="C262" s="183" t="s">
        <v>27</v>
      </c>
      <c r="D262" s="178">
        <v>1E-3</v>
      </c>
      <c r="E262" s="178">
        <v>1E-3</v>
      </c>
      <c r="F262" s="178">
        <v>1E-3</v>
      </c>
      <c r="G262" s="178">
        <v>1E-3</v>
      </c>
    </row>
    <row r="263" spans="1:7" x14ac:dyDescent="0.25">
      <c r="A263" s="183" t="s">
        <v>59</v>
      </c>
      <c r="B263" s="183" t="s">
        <v>455</v>
      </c>
      <c r="C263" s="183" t="s">
        <v>28</v>
      </c>
      <c r="D263" s="178">
        <v>1E-3</v>
      </c>
      <c r="E263" s="178">
        <v>1E-3</v>
      </c>
      <c r="F263" s="178">
        <v>1E-3</v>
      </c>
      <c r="G263" s="178">
        <v>1E-3</v>
      </c>
    </row>
    <row r="264" spans="1:7" x14ac:dyDescent="0.25">
      <c r="A264" s="183" t="s">
        <v>59</v>
      </c>
      <c r="B264" s="183" t="s">
        <v>455</v>
      </c>
      <c r="C264" s="183" t="s">
        <v>29</v>
      </c>
      <c r="D264" s="178">
        <v>1E-3</v>
      </c>
      <c r="E264" s="178">
        <v>1E-3</v>
      </c>
      <c r="F264" s="178">
        <v>1E-3</v>
      </c>
      <c r="G264" s="178">
        <v>1E-3</v>
      </c>
    </row>
    <row r="265" spans="1:7" x14ac:dyDescent="0.25">
      <c r="A265" s="183" t="s">
        <v>59</v>
      </c>
      <c r="B265" s="183" t="s">
        <v>455</v>
      </c>
      <c r="C265" s="183" t="s">
        <v>30</v>
      </c>
      <c r="D265" s="178">
        <v>1E-3</v>
      </c>
      <c r="E265" s="178">
        <v>1E-3</v>
      </c>
      <c r="F265" s="178">
        <v>1E-3</v>
      </c>
      <c r="G265" s="178">
        <v>1E-3</v>
      </c>
    </row>
    <row r="266" spans="1:7" x14ac:dyDescent="0.25">
      <c r="A266" s="183" t="s">
        <v>57</v>
      </c>
      <c r="B266" s="183" t="s">
        <v>458</v>
      </c>
      <c r="C266" s="183" t="s">
        <v>19</v>
      </c>
      <c r="D266" s="178">
        <v>1E-3</v>
      </c>
      <c r="E266" s="178">
        <v>1E-3</v>
      </c>
      <c r="F266" s="178">
        <v>1E-3</v>
      </c>
      <c r="G266" s="178">
        <v>1E-3</v>
      </c>
    </row>
    <row r="267" spans="1:7" x14ac:dyDescent="0.25">
      <c r="A267" s="183" t="s">
        <v>57</v>
      </c>
      <c r="B267" s="183" t="s">
        <v>458</v>
      </c>
      <c r="C267" s="183" t="s">
        <v>20</v>
      </c>
      <c r="D267" s="178">
        <v>1E-3</v>
      </c>
      <c r="E267" s="178">
        <v>1E-3</v>
      </c>
      <c r="F267" s="178">
        <v>1E-3</v>
      </c>
      <c r="G267" s="178">
        <v>1E-3</v>
      </c>
    </row>
    <row r="268" spans="1:7" x14ac:dyDescent="0.25">
      <c r="A268" s="183" t="s">
        <v>57</v>
      </c>
      <c r="B268" s="183" t="s">
        <v>458</v>
      </c>
      <c r="C268" s="183" t="s">
        <v>21</v>
      </c>
      <c r="D268" s="178">
        <v>1E-3</v>
      </c>
      <c r="E268" s="178">
        <v>1E-3</v>
      </c>
      <c r="F268" s="178">
        <v>1E-3</v>
      </c>
      <c r="G268" s="178">
        <v>1E-3</v>
      </c>
    </row>
    <row r="269" spans="1:7" x14ac:dyDescent="0.25">
      <c r="A269" s="183" t="s">
        <v>57</v>
      </c>
      <c r="B269" s="183" t="s">
        <v>458</v>
      </c>
      <c r="C269" s="183" t="s">
        <v>22</v>
      </c>
      <c r="D269" s="177">
        <v>3.1321877206330118E-2</v>
      </c>
      <c r="E269" s="177">
        <v>0.98617494815698514</v>
      </c>
      <c r="F269" s="183">
        <v>57.256137520932398</v>
      </c>
      <c r="G269" s="183">
        <v>10.4812405064883</v>
      </c>
    </row>
    <row r="270" spans="1:7" x14ac:dyDescent="0.25">
      <c r="A270" s="183" t="s">
        <v>57</v>
      </c>
      <c r="B270" s="183" t="s">
        <v>458</v>
      </c>
      <c r="C270" s="183" t="s">
        <v>23</v>
      </c>
      <c r="D270" s="177">
        <v>3.1321877206330118E-2</v>
      </c>
      <c r="E270" s="177">
        <v>0.98617494815698514</v>
      </c>
      <c r="F270" s="183">
        <v>57.256137520932398</v>
      </c>
      <c r="G270" s="183">
        <v>10.4812405064883</v>
      </c>
    </row>
    <row r="271" spans="1:7" x14ac:dyDescent="0.25">
      <c r="A271" s="183" t="s">
        <v>57</v>
      </c>
      <c r="B271" s="183" t="s">
        <v>458</v>
      </c>
      <c r="C271" s="183" t="s">
        <v>24</v>
      </c>
      <c r="D271" s="177">
        <v>3.1321877206330118E-2</v>
      </c>
      <c r="E271" s="177">
        <v>0.98617494815698514</v>
      </c>
      <c r="F271" s="183">
        <v>57.256137520932398</v>
      </c>
      <c r="G271" s="183">
        <v>10.4812405064883</v>
      </c>
    </row>
    <row r="272" spans="1:7" x14ac:dyDescent="0.25">
      <c r="A272" s="183" t="s">
        <v>57</v>
      </c>
      <c r="B272" s="183" t="s">
        <v>458</v>
      </c>
      <c r="C272" s="183" t="s">
        <v>25</v>
      </c>
      <c r="D272" s="177">
        <v>3.1321877206330118E-2</v>
      </c>
      <c r="E272" s="177">
        <v>0.98617494815698514</v>
      </c>
      <c r="F272" s="183">
        <v>57.256137520932398</v>
      </c>
      <c r="G272" s="183">
        <v>10.4812405064883</v>
      </c>
    </row>
    <row r="273" spans="1:7" x14ac:dyDescent="0.25">
      <c r="A273" s="183" t="s">
        <v>57</v>
      </c>
      <c r="B273" s="183" t="s">
        <v>458</v>
      </c>
      <c r="C273" s="183" t="s">
        <v>26</v>
      </c>
      <c r="D273" s="177">
        <v>3.1321877206330118E-2</v>
      </c>
      <c r="E273" s="177">
        <v>0.98617494815698514</v>
      </c>
      <c r="F273" s="183">
        <v>57.256137520932398</v>
      </c>
      <c r="G273" s="183">
        <v>10.4812405064883</v>
      </c>
    </row>
    <row r="274" spans="1:7" x14ac:dyDescent="0.25">
      <c r="A274" s="183" t="s">
        <v>57</v>
      </c>
      <c r="B274" s="183" t="s">
        <v>458</v>
      </c>
      <c r="C274" s="183" t="s">
        <v>27</v>
      </c>
      <c r="D274" s="178">
        <v>1E-3</v>
      </c>
      <c r="E274" s="178">
        <v>1E-3</v>
      </c>
      <c r="F274" s="178">
        <v>1E-3</v>
      </c>
      <c r="G274" s="178">
        <v>1E-3</v>
      </c>
    </row>
    <row r="275" spans="1:7" x14ac:dyDescent="0.25">
      <c r="A275" s="183" t="s">
        <v>57</v>
      </c>
      <c r="B275" s="183" t="s">
        <v>458</v>
      </c>
      <c r="C275" s="183" t="s">
        <v>28</v>
      </c>
      <c r="D275" s="178">
        <v>1E-3</v>
      </c>
      <c r="E275" s="178">
        <v>1E-3</v>
      </c>
      <c r="F275" s="178">
        <v>1E-3</v>
      </c>
      <c r="G275" s="178">
        <v>1E-3</v>
      </c>
    </row>
    <row r="276" spans="1:7" x14ac:dyDescent="0.25">
      <c r="A276" s="183" t="s">
        <v>57</v>
      </c>
      <c r="B276" s="183" t="s">
        <v>458</v>
      </c>
      <c r="C276" s="183" t="s">
        <v>29</v>
      </c>
      <c r="D276" s="178">
        <v>1E-3</v>
      </c>
      <c r="E276" s="178">
        <v>1E-3</v>
      </c>
      <c r="F276" s="178">
        <v>1E-3</v>
      </c>
      <c r="G276" s="178">
        <v>1E-3</v>
      </c>
    </row>
    <row r="277" spans="1:7" x14ac:dyDescent="0.25">
      <c r="A277" s="183" t="s">
        <v>57</v>
      </c>
      <c r="B277" s="183" t="s">
        <v>458</v>
      </c>
      <c r="C277" s="183" t="s">
        <v>30</v>
      </c>
      <c r="D277" s="178">
        <v>1E-3</v>
      </c>
      <c r="E277" s="178">
        <v>1E-3</v>
      </c>
      <c r="F277" s="178">
        <v>1E-3</v>
      </c>
      <c r="G277" s="178">
        <v>1E-3</v>
      </c>
    </row>
    <row r="278" spans="1:7" x14ac:dyDescent="0.25">
      <c r="A278" s="183" t="s">
        <v>50</v>
      </c>
      <c r="B278" s="183" t="s">
        <v>49</v>
      </c>
      <c r="C278" s="183" t="s">
        <v>19</v>
      </c>
      <c r="D278" s="178">
        <v>1E-3</v>
      </c>
      <c r="E278" s="178">
        <v>1E-3</v>
      </c>
      <c r="F278" s="178">
        <v>1E-3</v>
      </c>
      <c r="G278" s="178">
        <v>1E-3</v>
      </c>
    </row>
    <row r="279" spans="1:7" x14ac:dyDescent="0.25">
      <c r="A279" s="183" t="s">
        <v>50</v>
      </c>
      <c r="B279" s="183" t="s">
        <v>49</v>
      </c>
      <c r="C279" s="183" t="s">
        <v>20</v>
      </c>
      <c r="D279" s="178">
        <v>1E-3</v>
      </c>
      <c r="E279" s="178">
        <v>1E-3</v>
      </c>
      <c r="F279" s="178">
        <v>1E-3</v>
      </c>
      <c r="G279" s="178">
        <v>1E-3</v>
      </c>
    </row>
    <row r="280" spans="1:7" x14ac:dyDescent="0.25">
      <c r="A280" s="183" t="s">
        <v>50</v>
      </c>
      <c r="B280" s="183" t="s">
        <v>49</v>
      </c>
      <c r="C280" s="183" t="s">
        <v>21</v>
      </c>
      <c r="D280" s="178">
        <v>1E-3</v>
      </c>
      <c r="E280" s="178">
        <v>1E-3</v>
      </c>
      <c r="F280" s="178">
        <v>1E-3</v>
      </c>
      <c r="G280" s="178">
        <v>1E-3</v>
      </c>
    </row>
    <row r="281" spans="1:7" x14ac:dyDescent="0.25">
      <c r="A281" s="183" t="s">
        <v>50</v>
      </c>
      <c r="B281" s="183" t="s">
        <v>49</v>
      </c>
      <c r="C281" s="183" t="s">
        <v>22</v>
      </c>
      <c r="D281" s="177">
        <v>3.1321877206330118E-2</v>
      </c>
      <c r="E281" s="177">
        <v>0.98617494815698514</v>
      </c>
      <c r="F281" s="183">
        <v>57.256137520932398</v>
      </c>
      <c r="G281" s="183">
        <v>10.4812405064883</v>
      </c>
    </row>
    <row r="282" spans="1:7" x14ac:dyDescent="0.25">
      <c r="A282" s="183" t="s">
        <v>50</v>
      </c>
      <c r="B282" s="183" t="s">
        <v>49</v>
      </c>
      <c r="C282" s="183" t="s">
        <v>23</v>
      </c>
      <c r="D282" s="177">
        <v>3.1321877206330118E-2</v>
      </c>
      <c r="E282" s="177">
        <v>0.98617494815698514</v>
      </c>
      <c r="F282" s="183">
        <v>57.256137520932398</v>
      </c>
      <c r="G282" s="183">
        <v>10.4812405064883</v>
      </c>
    </row>
    <row r="283" spans="1:7" x14ac:dyDescent="0.25">
      <c r="A283" s="183" t="s">
        <v>50</v>
      </c>
      <c r="B283" s="183" t="s">
        <v>49</v>
      </c>
      <c r="C283" s="183" t="s">
        <v>24</v>
      </c>
      <c r="D283" s="177">
        <v>3.1321877206330118E-2</v>
      </c>
      <c r="E283" s="177">
        <v>0.98617494815698514</v>
      </c>
      <c r="F283" s="183">
        <v>57.256137520932398</v>
      </c>
      <c r="G283" s="183">
        <v>10.4812405064883</v>
      </c>
    </row>
    <row r="284" spans="1:7" x14ac:dyDescent="0.25">
      <c r="A284" s="183" t="s">
        <v>50</v>
      </c>
      <c r="B284" s="183" t="s">
        <v>49</v>
      </c>
      <c r="C284" s="183" t="s">
        <v>25</v>
      </c>
      <c r="D284" s="177">
        <v>3.1321877206330118E-2</v>
      </c>
      <c r="E284" s="177">
        <v>0.98617494815698514</v>
      </c>
      <c r="F284" s="183">
        <v>57.256137520932398</v>
      </c>
      <c r="G284" s="183">
        <v>10.4812405064883</v>
      </c>
    </row>
    <row r="285" spans="1:7" x14ac:dyDescent="0.25">
      <c r="A285" s="183" t="s">
        <v>50</v>
      </c>
      <c r="B285" s="183" t="s">
        <v>49</v>
      </c>
      <c r="C285" s="183" t="s">
        <v>26</v>
      </c>
      <c r="D285" s="177">
        <v>3.1321877206330118E-2</v>
      </c>
      <c r="E285" s="177">
        <v>0.98617494815698514</v>
      </c>
      <c r="F285" s="183">
        <v>57.256137520932398</v>
      </c>
      <c r="G285" s="183">
        <v>10.4812405064883</v>
      </c>
    </row>
    <row r="286" spans="1:7" x14ac:dyDescent="0.25">
      <c r="A286" s="183" t="s">
        <v>50</v>
      </c>
      <c r="B286" s="183" t="s">
        <v>49</v>
      </c>
      <c r="C286" s="183" t="s">
        <v>27</v>
      </c>
      <c r="D286" s="178">
        <v>1E-3</v>
      </c>
      <c r="E286" s="178">
        <v>1E-3</v>
      </c>
      <c r="F286" s="178">
        <v>1E-3</v>
      </c>
      <c r="G286" s="178">
        <v>1E-3</v>
      </c>
    </row>
    <row r="287" spans="1:7" x14ac:dyDescent="0.25">
      <c r="A287" s="183" t="s">
        <v>50</v>
      </c>
      <c r="B287" s="183" t="s">
        <v>49</v>
      </c>
      <c r="C287" s="183" t="s">
        <v>28</v>
      </c>
      <c r="D287" s="178">
        <v>1E-3</v>
      </c>
      <c r="E287" s="178">
        <v>1E-3</v>
      </c>
      <c r="F287" s="178">
        <v>1E-3</v>
      </c>
      <c r="G287" s="178">
        <v>1E-3</v>
      </c>
    </row>
    <row r="288" spans="1:7" x14ac:dyDescent="0.25">
      <c r="A288" s="183" t="s">
        <v>50</v>
      </c>
      <c r="B288" s="183" t="s">
        <v>49</v>
      </c>
      <c r="C288" s="183" t="s">
        <v>29</v>
      </c>
      <c r="D288" s="178">
        <v>1E-3</v>
      </c>
      <c r="E288" s="178">
        <v>1E-3</v>
      </c>
      <c r="F288" s="178">
        <v>1E-3</v>
      </c>
      <c r="G288" s="178">
        <v>1E-3</v>
      </c>
    </row>
    <row r="289" spans="1:7" x14ac:dyDescent="0.25">
      <c r="A289" s="183" t="s">
        <v>50</v>
      </c>
      <c r="B289" s="183" t="s">
        <v>49</v>
      </c>
      <c r="C289" s="183" t="s">
        <v>30</v>
      </c>
      <c r="D289" s="178">
        <v>1E-3</v>
      </c>
      <c r="E289" s="178">
        <v>1E-3</v>
      </c>
      <c r="F289" s="178">
        <v>1E-3</v>
      </c>
      <c r="G289" s="178">
        <v>1E-3</v>
      </c>
    </row>
    <row r="290" spans="1:7" x14ac:dyDescent="0.25">
      <c r="A290" s="183" t="s">
        <v>458</v>
      </c>
      <c r="B290" s="183" t="s">
        <v>461</v>
      </c>
      <c r="C290" s="183" t="s">
        <v>19</v>
      </c>
      <c r="D290" s="178">
        <v>1E-3</v>
      </c>
      <c r="E290" s="178">
        <v>1E-3</v>
      </c>
      <c r="F290" s="178">
        <v>1E-3</v>
      </c>
      <c r="G290" s="178">
        <v>1E-3</v>
      </c>
    </row>
    <row r="291" spans="1:7" x14ac:dyDescent="0.25">
      <c r="A291" s="183" t="s">
        <v>458</v>
      </c>
      <c r="B291" s="183" t="s">
        <v>461</v>
      </c>
      <c r="C291" s="183" t="s">
        <v>20</v>
      </c>
      <c r="D291" s="178">
        <v>1E-3</v>
      </c>
      <c r="E291" s="178">
        <v>1E-3</v>
      </c>
      <c r="F291" s="178">
        <v>1E-3</v>
      </c>
      <c r="G291" s="178">
        <v>1E-3</v>
      </c>
    </row>
    <row r="292" spans="1:7" x14ac:dyDescent="0.25">
      <c r="A292" s="183" t="s">
        <v>458</v>
      </c>
      <c r="B292" s="183" t="s">
        <v>461</v>
      </c>
      <c r="C292" s="183" t="s">
        <v>21</v>
      </c>
      <c r="D292" s="178">
        <v>1E-3</v>
      </c>
      <c r="E292" s="178">
        <v>1E-3</v>
      </c>
      <c r="F292" s="178">
        <v>1E-3</v>
      </c>
      <c r="G292" s="178">
        <v>1E-3</v>
      </c>
    </row>
    <row r="293" spans="1:7" x14ac:dyDescent="0.25">
      <c r="A293" s="183" t="s">
        <v>458</v>
      </c>
      <c r="B293" s="183" t="s">
        <v>461</v>
      </c>
      <c r="C293" s="183" t="s">
        <v>22</v>
      </c>
      <c r="D293" s="177">
        <v>3.1321877206330118E-2</v>
      </c>
      <c r="E293" s="177">
        <v>0.98617494815698514</v>
      </c>
      <c r="F293" s="183">
        <v>57.256137520932398</v>
      </c>
      <c r="G293" s="183">
        <v>10.4812405064883</v>
      </c>
    </row>
    <row r="294" spans="1:7" x14ac:dyDescent="0.25">
      <c r="A294" s="183" t="s">
        <v>458</v>
      </c>
      <c r="B294" s="183" t="s">
        <v>461</v>
      </c>
      <c r="C294" s="183" t="s">
        <v>23</v>
      </c>
      <c r="D294" s="177">
        <v>3.1321877206330118E-2</v>
      </c>
      <c r="E294" s="177">
        <v>0.98617494815698514</v>
      </c>
      <c r="F294" s="183">
        <v>57.256137520932398</v>
      </c>
      <c r="G294" s="183">
        <v>10.4812405064883</v>
      </c>
    </row>
    <row r="295" spans="1:7" x14ac:dyDescent="0.25">
      <c r="A295" s="183" t="s">
        <v>458</v>
      </c>
      <c r="B295" s="183" t="s">
        <v>461</v>
      </c>
      <c r="C295" s="183" t="s">
        <v>24</v>
      </c>
      <c r="D295" s="177">
        <v>3.1321877206330118E-2</v>
      </c>
      <c r="E295" s="177">
        <v>0.98617494815698514</v>
      </c>
      <c r="F295" s="183">
        <v>57.256137520932398</v>
      </c>
      <c r="G295" s="183">
        <v>10.4812405064883</v>
      </c>
    </row>
    <row r="296" spans="1:7" x14ac:dyDescent="0.25">
      <c r="A296" s="183" t="s">
        <v>458</v>
      </c>
      <c r="B296" s="183" t="s">
        <v>461</v>
      </c>
      <c r="C296" s="183" t="s">
        <v>25</v>
      </c>
      <c r="D296" s="177">
        <v>3.1321877206330118E-2</v>
      </c>
      <c r="E296" s="177">
        <v>0.98617494815698514</v>
      </c>
      <c r="F296" s="183">
        <v>57.256137520932398</v>
      </c>
      <c r="G296" s="183">
        <v>10.4812405064883</v>
      </c>
    </row>
    <row r="297" spans="1:7" x14ac:dyDescent="0.25">
      <c r="A297" s="183" t="s">
        <v>458</v>
      </c>
      <c r="B297" s="183" t="s">
        <v>461</v>
      </c>
      <c r="C297" s="183" t="s">
        <v>26</v>
      </c>
      <c r="D297" s="177">
        <v>3.1321877206330118E-2</v>
      </c>
      <c r="E297" s="177">
        <v>0.98617494815698514</v>
      </c>
      <c r="F297" s="183">
        <v>57.256137520932398</v>
      </c>
      <c r="G297" s="183">
        <v>10.4812405064883</v>
      </c>
    </row>
    <row r="298" spans="1:7" x14ac:dyDescent="0.25">
      <c r="A298" s="183" t="s">
        <v>458</v>
      </c>
      <c r="B298" s="183" t="s">
        <v>461</v>
      </c>
      <c r="C298" s="183" t="s">
        <v>27</v>
      </c>
      <c r="D298" s="178">
        <v>1E-3</v>
      </c>
      <c r="E298" s="178">
        <v>1E-3</v>
      </c>
      <c r="F298" s="178">
        <v>1E-3</v>
      </c>
      <c r="G298" s="178">
        <v>1E-3</v>
      </c>
    </row>
    <row r="299" spans="1:7" x14ac:dyDescent="0.25">
      <c r="A299" s="183" t="s">
        <v>458</v>
      </c>
      <c r="B299" s="183" t="s">
        <v>461</v>
      </c>
      <c r="C299" s="183" t="s">
        <v>28</v>
      </c>
      <c r="D299" s="178">
        <v>1E-3</v>
      </c>
      <c r="E299" s="178">
        <v>1E-3</v>
      </c>
      <c r="F299" s="178">
        <v>1E-3</v>
      </c>
      <c r="G299" s="178">
        <v>1E-3</v>
      </c>
    </row>
    <row r="300" spans="1:7" x14ac:dyDescent="0.25">
      <c r="A300" s="183" t="s">
        <v>458</v>
      </c>
      <c r="B300" s="183" t="s">
        <v>461</v>
      </c>
      <c r="C300" s="183" t="s">
        <v>29</v>
      </c>
      <c r="D300" s="178">
        <v>1E-3</v>
      </c>
      <c r="E300" s="178">
        <v>1E-3</v>
      </c>
      <c r="F300" s="178">
        <v>1E-3</v>
      </c>
      <c r="G300" s="178">
        <v>1E-3</v>
      </c>
    </row>
    <row r="301" spans="1:7" x14ac:dyDescent="0.25">
      <c r="A301" s="183" t="s">
        <v>458</v>
      </c>
      <c r="B301" s="183" t="s">
        <v>461</v>
      </c>
      <c r="C301" s="183" t="s">
        <v>30</v>
      </c>
      <c r="D301" s="178">
        <v>1E-3</v>
      </c>
      <c r="E301" s="178">
        <v>1E-3</v>
      </c>
      <c r="F301" s="178">
        <v>1E-3</v>
      </c>
      <c r="G301" s="178">
        <v>1E-3</v>
      </c>
    </row>
    <row r="302" spans="1:7" x14ac:dyDescent="0.25">
      <c r="A302" s="183" t="s">
        <v>461</v>
      </c>
      <c r="B302" s="183" t="s">
        <v>56</v>
      </c>
      <c r="C302" s="183" t="s">
        <v>19</v>
      </c>
      <c r="D302" s="178">
        <v>1E-3</v>
      </c>
      <c r="E302" s="178">
        <v>1E-3</v>
      </c>
      <c r="F302" s="178">
        <v>1E-3</v>
      </c>
      <c r="G302" s="178">
        <v>1E-3</v>
      </c>
    </row>
    <row r="303" spans="1:7" x14ac:dyDescent="0.25">
      <c r="A303" s="183" t="s">
        <v>461</v>
      </c>
      <c r="B303" s="183" t="s">
        <v>56</v>
      </c>
      <c r="C303" s="183" t="s">
        <v>20</v>
      </c>
      <c r="D303" s="178">
        <v>1E-3</v>
      </c>
      <c r="E303" s="178">
        <v>1E-3</v>
      </c>
      <c r="F303" s="178">
        <v>1E-3</v>
      </c>
      <c r="G303" s="178">
        <v>1E-3</v>
      </c>
    </row>
    <row r="304" spans="1:7" x14ac:dyDescent="0.25">
      <c r="A304" s="183" t="s">
        <v>461</v>
      </c>
      <c r="B304" s="183" t="s">
        <v>56</v>
      </c>
      <c r="C304" s="183" t="s">
        <v>21</v>
      </c>
      <c r="D304" s="178">
        <v>1E-3</v>
      </c>
      <c r="E304" s="178">
        <v>1E-3</v>
      </c>
      <c r="F304" s="178">
        <v>1E-3</v>
      </c>
      <c r="G304" s="178">
        <v>1E-3</v>
      </c>
    </row>
    <row r="305" spans="1:7" x14ac:dyDescent="0.25">
      <c r="A305" s="183" t="s">
        <v>461</v>
      </c>
      <c r="B305" s="183" t="s">
        <v>56</v>
      </c>
      <c r="C305" s="183" t="s">
        <v>22</v>
      </c>
      <c r="D305" s="177">
        <v>3.1321877206330118E-2</v>
      </c>
      <c r="E305" s="177">
        <v>0.98617494815698514</v>
      </c>
      <c r="F305" s="183">
        <v>57.256137520932398</v>
      </c>
      <c r="G305" s="183">
        <v>10.4812405064883</v>
      </c>
    </row>
    <row r="306" spans="1:7" x14ac:dyDescent="0.25">
      <c r="A306" s="183" t="s">
        <v>461</v>
      </c>
      <c r="B306" s="183" t="s">
        <v>56</v>
      </c>
      <c r="C306" s="183" t="s">
        <v>23</v>
      </c>
      <c r="D306" s="177">
        <v>3.1321877206330118E-2</v>
      </c>
      <c r="E306" s="177">
        <v>0.98617494815698514</v>
      </c>
      <c r="F306" s="183">
        <v>57.256137520932398</v>
      </c>
      <c r="G306" s="183">
        <v>10.4812405064883</v>
      </c>
    </row>
    <row r="307" spans="1:7" x14ac:dyDescent="0.25">
      <c r="A307" s="183" t="s">
        <v>461</v>
      </c>
      <c r="B307" s="183" t="s">
        <v>56</v>
      </c>
      <c r="C307" s="183" t="s">
        <v>24</v>
      </c>
      <c r="D307" s="177">
        <v>3.1321877206330118E-2</v>
      </c>
      <c r="E307" s="177">
        <v>0.98617494815698514</v>
      </c>
      <c r="F307" s="183">
        <v>57.256137520932398</v>
      </c>
      <c r="G307" s="183">
        <v>10.4812405064883</v>
      </c>
    </row>
    <row r="308" spans="1:7" x14ac:dyDescent="0.25">
      <c r="A308" s="183" t="s">
        <v>461</v>
      </c>
      <c r="B308" s="183" t="s">
        <v>56</v>
      </c>
      <c r="C308" s="183" t="s">
        <v>25</v>
      </c>
      <c r="D308" s="177">
        <v>3.1321877206330118E-2</v>
      </c>
      <c r="E308" s="177">
        <v>0.98617494815698514</v>
      </c>
      <c r="F308" s="183">
        <v>57.256137520932398</v>
      </c>
      <c r="G308" s="183">
        <v>10.4812405064883</v>
      </c>
    </row>
    <row r="309" spans="1:7" x14ac:dyDescent="0.25">
      <c r="A309" s="183" t="s">
        <v>461</v>
      </c>
      <c r="B309" s="183" t="s">
        <v>56</v>
      </c>
      <c r="C309" s="183" t="s">
        <v>26</v>
      </c>
      <c r="D309" s="177">
        <v>3.1321877206330118E-2</v>
      </c>
      <c r="E309" s="177">
        <v>0.98617494815698514</v>
      </c>
      <c r="F309" s="183">
        <v>57.256137520932398</v>
      </c>
      <c r="G309" s="183">
        <v>10.4812405064883</v>
      </c>
    </row>
    <row r="310" spans="1:7" x14ac:dyDescent="0.25">
      <c r="A310" s="183" t="s">
        <v>461</v>
      </c>
      <c r="B310" s="183" t="s">
        <v>56</v>
      </c>
      <c r="C310" s="183" t="s">
        <v>27</v>
      </c>
      <c r="D310" s="178">
        <v>1E-3</v>
      </c>
      <c r="E310" s="178">
        <v>1E-3</v>
      </c>
      <c r="F310" s="178">
        <v>1E-3</v>
      </c>
      <c r="G310" s="178">
        <v>1E-3</v>
      </c>
    </row>
    <row r="311" spans="1:7" x14ac:dyDescent="0.25">
      <c r="A311" s="183" t="s">
        <v>461</v>
      </c>
      <c r="B311" s="183" t="s">
        <v>56</v>
      </c>
      <c r="C311" s="183" t="s">
        <v>28</v>
      </c>
      <c r="D311" s="178">
        <v>1E-3</v>
      </c>
      <c r="E311" s="178">
        <v>1E-3</v>
      </c>
      <c r="F311" s="178">
        <v>1E-3</v>
      </c>
      <c r="G311" s="178">
        <v>1E-3</v>
      </c>
    </row>
    <row r="312" spans="1:7" x14ac:dyDescent="0.25">
      <c r="A312" s="183" t="s">
        <v>461</v>
      </c>
      <c r="B312" s="183" t="s">
        <v>56</v>
      </c>
      <c r="C312" s="183" t="s">
        <v>29</v>
      </c>
      <c r="D312" s="178">
        <v>1E-3</v>
      </c>
      <c r="E312" s="178">
        <v>1E-3</v>
      </c>
      <c r="F312" s="178">
        <v>1E-3</v>
      </c>
      <c r="G312" s="178">
        <v>1E-3</v>
      </c>
    </row>
    <row r="313" spans="1:7" x14ac:dyDescent="0.25">
      <c r="A313" s="183" t="s">
        <v>461</v>
      </c>
      <c r="B313" s="183" t="s">
        <v>56</v>
      </c>
      <c r="C313" s="183" t="s">
        <v>30</v>
      </c>
      <c r="D313" s="178">
        <v>1E-3</v>
      </c>
      <c r="E313" s="178">
        <v>1E-3</v>
      </c>
      <c r="F313" s="178">
        <v>1E-3</v>
      </c>
      <c r="G313" s="178">
        <v>1E-3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W25"/>
  <sheetViews>
    <sheetView workbookViewId="0">
      <selection activeCell="D2" sqref="D2:D13"/>
    </sheetView>
  </sheetViews>
  <sheetFormatPr defaultRowHeight="15" x14ac:dyDescent="0.25"/>
  <cols>
    <col min="3" max="3" width="17.5703125" customWidth="1"/>
  </cols>
  <sheetData>
    <row r="1" spans="1:23" x14ac:dyDescent="0.25">
      <c r="A1" s="20"/>
      <c r="B1" s="20"/>
      <c r="C1" s="20"/>
      <c r="D1" s="183" t="s">
        <v>11</v>
      </c>
      <c r="E1" s="183" t="s">
        <v>12</v>
      </c>
      <c r="O1" t="s">
        <v>668</v>
      </c>
      <c r="Q1" s="183" t="s">
        <v>11</v>
      </c>
      <c r="R1" s="183" t="s">
        <v>12</v>
      </c>
      <c r="U1" t="s">
        <v>669</v>
      </c>
      <c r="V1" s="183" t="s">
        <v>11</v>
      </c>
      <c r="W1" s="183" t="s">
        <v>12</v>
      </c>
    </row>
    <row r="2" spans="1:23" x14ac:dyDescent="0.25">
      <c r="A2" s="22" t="s">
        <v>46</v>
      </c>
      <c r="B2" s="22" t="s">
        <v>48</v>
      </c>
      <c r="C2" s="22" t="s">
        <v>19</v>
      </c>
      <c r="D2" s="149">
        <v>2.9999999999999997E-4</v>
      </c>
      <c r="E2" s="24">
        <v>0.33729999999999999</v>
      </c>
      <c r="Q2" s="149">
        <v>2.9999999999999997E-4</v>
      </c>
      <c r="R2" s="24">
        <v>0.33729999999999999</v>
      </c>
      <c r="V2" s="183">
        <v>7.6232120892487398E-4</v>
      </c>
      <c r="W2" s="183">
        <v>0.55903829352926404</v>
      </c>
    </row>
    <row r="3" spans="1:23" x14ac:dyDescent="0.25">
      <c r="A3" s="22" t="s">
        <v>46</v>
      </c>
      <c r="B3" s="22" t="s">
        <v>48</v>
      </c>
      <c r="C3" s="22" t="s">
        <v>20</v>
      </c>
      <c r="D3" s="149">
        <v>2.0000000000000002E-5</v>
      </c>
      <c r="E3" s="24">
        <v>0.41210000000000002</v>
      </c>
      <c r="Q3" s="149">
        <v>2.0000000000000002E-5</v>
      </c>
      <c r="R3" s="24">
        <v>0.41210000000000002</v>
      </c>
      <c r="V3" s="183">
        <v>6.4835127349248802E-4</v>
      </c>
      <c r="W3" s="183">
        <v>0.63089463711695604</v>
      </c>
    </row>
    <row r="4" spans="1:23" x14ac:dyDescent="0.25">
      <c r="A4" s="22" t="s">
        <v>46</v>
      </c>
      <c r="B4" s="22" t="s">
        <v>48</v>
      </c>
      <c r="C4" s="22" t="s">
        <v>21</v>
      </c>
      <c r="D4" s="149">
        <v>7.9999999999999996E-6</v>
      </c>
      <c r="E4" s="24">
        <v>0.30509999999999998</v>
      </c>
      <c r="Q4" s="149">
        <v>7.9999999999999996E-6</v>
      </c>
      <c r="R4" s="24">
        <v>0.30509999999999998</v>
      </c>
      <c r="V4" s="183">
        <v>1.6368237444376599E-4</v>
      </c>
      <c r="W4" s="183">
        <v>0.47918602135747601</v>
      </c>
    </row>
    <row r="5" spans="1:23" x14ac:dyDescent="0.25">
      <c r="A5" s="22" t="s">
        <v>46</v>
      </c>
      <c r="B5" s="22" t="s">
        <v>48</v>
      </c>
      <c r="C5" s="22" t="s">
        <v>22</v>
      </c>
      <c r="D5" s="149">
        <v>2.0000000000000002E-5</v>
      </c>
      <c r="E5" s="24">
        <v>0.13730000000000001</v>
      </c>
      <c r="Q5" s="149">
        <v>2.0000000000000002E-5</v>
      </c>
      <c r="R5" s="24">
        <v>0.13730000000000001</v>
      </c>
      <c r="V5" s="67">
        <v>1.17000398495469E-5</v>
      </c>
      <c r="W5" s="183">
        <v>0.120317271910725</v>
      </c>
    </row>
    <row r="6" spans="1:23" x14ac:dyDescent="0.25">
      <c r="A6" s="22" t="s">
        <v>46</v>
      </c>
      <c r="B6" s="22" t="s">
        <v>48</v>
      </c>
      <c r="C6" s="22" t="s">
        <v>23</v>
      </c>
      <c r="D6" s="149">
        <v>3.0000000000000001E-6</v>
      </c>
      <c r="E6" s="24">
        <v>0.1211</v>
      </c>
      <c r="Q6" s="149">
        <v>3.0000000000000001E-6</v>
      </c>
      <c r="R6" s="24">
        <v>0.1211</v>
      </c>
      <c r="V6" s="67">
        <v>1.5608050289005101E-5</v>
      </c>
      <c r="W6" s="183">
        <v>4.6632369969091397E-2</v>
      </c>
    </row>
    <row r="7" spans="1:23" x14ac:dyDescent="0.25">
      <c r="A7" s="22" t="s">
        <v>46</v>
      </c>
      <c r="B7" s="22" t="s">
        <v>48</v>
      </c>
      <c r="C7" s="22" t="s">
        <v>24</v>
      </c>
      <c r="D7" s="149">
        <v>6.9999999999999999E-6</v>
      </c>
      <c r="E7" s="24">
        <v>0.1167</v>
      </c>
      <c r="Q7" s="149">
        <v>6.9999999999999999E-6</v>
      </c>
      <c r="R7" s="24">
        <v>0.1167</v>
      </c>
      <c r="V7" s="67">
        <v>4.7047023950473202E-5</v>
      </c>
      <c r="W7" s="183">
        <v>3.6769752545109502E-2</v>
      </c>
    </row>
    <row r="8" spans="1:23" x14ac:dyDescent="0.25">
      <c r="A8" s="22" t="s">
        <v>46</v>
      </c>
      <c r="B8" s="22" t="s">
        <v>48</v>
      </c>
      <c r="C8" s="22" t="s">
        <v>25</v>
      </c>
      <c r="D8" s="150">
        <v>2.0000000000000002E-5</v>
      </c>
      <c r="E8" s="150">
        <v>0.1396</v>
      </c>
      <c r="Q8" s="150">
        <v>2.0000000000000002E-5</v>
      </c>
      <c r="R8" s="150">
        <v>0.1396</v>
      </c>
      <c r="V8" s="183">
        <v>1.2655149728895299E-4</v>
      </c>
      <c r="W8" s="183">
        <v>4.4072213555733097E-2</v>
      </c>
    </row>
    <row r="9" spans="1:23" x14ac:dyDescent="0.25">
      <c r="A9" s="22" t="s">
        <v>46</v>
      </c>
      <c r="B9" s="22" t="s">
        <v>48</v>
      </c>
      <c r="C9" s="22" t="s">
        <v>26</v>
      </c>
      <c r="D9" s="150">
        <v>3.0000000000000001E-5</v>
      </c>
      <c r="E9" s="150">
        <v>0.1343</v>
      </c>
      <c r="Q9" s="150">
        <v>3.0000000000000001E-5</v>
      </c>
      <c r="R9" s="150">
        <v>0.1343</v>
      </c>
      <c r="V9" s="183">
        <v>2.2949869413956499E-4</v>
      </c>
      <c r="W9" s="183">
        <v>3.7073295083739202E-2</v>
      </c>
    </row>
    <row r="10" spans="1:23" x14ac:dyDescent="0.25">
      <c r="A10" s="22" t="s">
        <v>46</v>
      </c>
      <c r="B10" s="22" t="s">
        <v>48</v>
      </c>
      <c r="C10" s="22" t="s">
        <v>27</v>
      </c>
      <c r="D10" s="150">
        <v>1E-4</v>
      </c>
      <c r="E10" s="150">
        <v>0.1656</v>
      </c>
      <c r="Q10" s="150">
        <v>1E-4</v>
      </c>
      <c r="R10" s="150">
        <v>0.1656</v>
      </c>
      <c r="V10" s="183">
        <v>2.9792073317446701E-4</v>
      </c>
      <c r="W10" s="183">
        <v>4.7480105638419097E-2</v>
      </c>
    </row>
    <row r="11" spans="1:23" x14ac:dyDescent="0.25">
      <c r="A11" s="22" t="s">
        <v>46</v>
      </c>
      <c r="B11" s="22" t="s">
        <v>48</v>
      </c>
      <c r="C11" s="22" t="s">
        <v>28</v>
      </c>
      <c r="D11" s="150">
        <v>6.0000000000000002E-5</v>
      </c>
      <c r="E11" s="150">
        <v>0.185</v>
      </c>
      <c r="Q11" s="150">
        <v>6.0000000000000002E-5</v>
      </c>
      <c r="R11" s="150">
        <v>0.185</v>
      </c>
      <c r="V11" s="183">
        <v>3.6771236534353599E-4</v>
      </c>
      <c r="W11" s="183">
        <v>8.1948393764513197E-2</v>
      </c>
    </row>
    <row r="12" spans="1:23" x14ac:dyDescent="0.25">
      <c r="A12" s="22" t="s">
        <v>46</v>
      </c>
      <c r="B12" s="22" t="s">
        <v>48</v>
      </c>
      <c r="C12" s="22" t="s">
        <v>29</v>
      </c>
      <c r="D12" s="150">
        <v>1E-4</v>
      </c>
      <c r="E12" s="150">
        <v>0.39319999999999999</v>
      </c>
      <c r="Q12" s="150">
        <v>1E-4</v>
      </c>
      <c r="R12" s="150">
        <v>0.39319999999999999</v>
      </c>
      <c r="V12" s="183">
        <v>7.6715795766771095E-4</v>
      </c>
      <c r="W12" s="183">
        <v>0.72973171510283497</v>
      </c>
    </row>
    <row r="13" spans="1:23" x14ac:dyDescent="0.25">
      <c r="A13" s="22" t="s">
        <v>46</v>
      </c>
      <c r="B13" s="22" t="s">
        <v>48</v>
      </c>
      <c r="C13" s="22" t="s">
        <v>30</v>
      </c>
      <c r="D13" s="150">
        <v>1E-4</v>
      </c>
      <c r="E13" s="150">
        <v>0.40100000000000002</v>
      </c>
      <c r="Q13" s="150">
        <v>1E-4</v>
      </c>
      <c r="R13" s="150">
        <v>0.40100000000000002</v>
      </c>
      <c r="V13" s="183">
        <v>4.7928109430694899E-4</v>
      </c>
      <c r="W13" s="183">
        <v>0.77989122915265296</v>
      </c>
    </row>
    <row r="14" spans="1:23" x14ac:dyDescent="0.25">
      <c r="A14" s="22"/>
      <c r="B14" s="22"/>
      <c r="C14" s="22"/>
      <c r="D14" s="149"/>
      <c r="E14" s="24"/>
    </row>
    <row r="15" spans="1:23" x14ac:dyDescent="0.25">
      <c r="A15" s="22"/>
      <c r="B15" s="22"/>
      <c r="C15" s="22"/>
      <c r="D15" s="149"/>
      <c r="E15" s="24"/>
    </row>
    <row r="16" spans="1:23" x14ac:dyDescent="0.25">
      <c r="A16" s="22"/>
      <c r="B16" s="22"/>
      <c r="C16" s="22"/>
      <c r="D16" s="149"/>
      <c r="E16" s="24"/>
    </row>
    <row r="17" spans="1:5" x14ac:dyDescent="0.25">
      <c r="A17" s="22"/>
      <c r="B17" s="22"/>
      <c r="C17" s="22"/>
      <c r="D17" s="149"/>
      <c r="E17" s="24"/>
    </row>
    <row r="18" spans="1:5" x14ac:dyDescent="0.25">
      <c r="A18" s="22"/>
      <c r="B18" s="22"/>
      <c r="C18" s="22"/>
      <c r="D18" s="149"/>
      <c r="E18" s="24"/>
    </row>
    <row r="19" spans="1:5" x14ac:dyDescent="0.25">
      <c r="A19" s="22"/>
      <c r="B19" s="22"/>
      <c r="C19" s="22"/>
      <c r="D19" s="149"/>
      <c r="E19" s="24"/>
    </row>
    <row r="20" spans="1:5" x14ac:dyDescent="0.25">
      <c r="A20" s="22"/>
      <c r="B20" s="22"/>
      <c r="C20" s="22"/>
      <c r="D20" s="150"/>
      <c r="E20" s="150"/>
    </row>
    <row r="21" spans="1:5" x14ac:dyDescent="0.25">
      <c r="A21" s="22"/>
      <c r="B21" s="22"/>
      <c r="C21" s="22"/>
      <c r="D21" s="150"/>
      <c r="E21" s="150"/>
    </row>
    <row r="22" spans="1:5" x14ac:dyDescent="0.25">
      <c r="A22" s="22"/>
      <c r="B22" s="22"/>
      <c r="C22" s="22"/>
      <c r="D22" s="150"/>
      <c r="E22" s="150"/>
    </row>
    <row r="23" spans="1:5" x14ac:dyDescent="0.25">
      <c r="A23" s="22"/>
      <c r="B23" s="22"/>
      <c r="C23" s="22"/>
      <c r="D23" s="150"/>
      <c r="E23" s="150"/>
    </row>
    <row r="24" spans="1:5" x14ac:dyDescent="0.25">
      <c r="A24" s="22"/>
      <c r="B24" s="22"/>
      <c r="C24" s="22"/>
      <c r="D24" s="150"/>
      <c r="E24" s="150"/>
    </row>
    <row r="25" spans="1:5" x14ac:dyDescent="0.25">
      <c r="A25" s="22"/>
      <c r="B25" s="22"/>
      <c r="C25" s="22"/>
      <c r="D25" s="150"/>
      <c r="E25" s="150"/>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L1048576"/>
  <sheetViews>
    <sheetView workbookViewId="0">
      <selection activeCell="V9" sqref="V9"/>
    </sheetView>
  </sheetViews>
  <sheetFormatPr defaultRowHeight="15" x14ac:dyDescent="0.25"/>
  <sheetData>
    <row r="1" spans="1:12" x14ac:dyDescent="0.25">
      <c r="A1" t="s">
        <v>32</v>
      </c>
      <c r="B1" t="s">
        <v>33</v>
      </c>
      <c r="C1">
        <v>14090</v>
      </c>
      <c r="L1">
        <f>C1*0.000621371</f>
        <v>8.7551173900000006</v>
      </c>
    </row>
    <row r="2" spans="1:12" x14ac:dyDescent="0.25">
      <c r="A2" t="s">
        <v>7</v>
      </c>
      <c r="B2" t="s">
        <v>33</v>
      </c>
      <c r="C2">
        <v>470</v>
      </c>
      <c r="L2" s="183">
        <f t="shared" ref="L2:L26" si="0">C2*0.000621371</f>
        <v>0.29204437</v>
      </c>
    </row>
    <row r="3" spans="1:12" x14ac:dyDescent="0.25">
      <c r="A3" t="s">
        <v>33</v>
      </c>
      <c r="B3" t="s">
        <v>8</v>
      </c>
      <c r="C3">
        <v>11513</v>
      </c>
      <c r="G3" s="22"/>
      <c r="H3" s="22"/>
      <c r="L3" s="183">
        <f t="shared" si="0"/>
        <v>7.1538443230000004</v>
      </c>
    </row>
    <row r="4" spans="1:12" x14ac:dyDescent="0.25">
      <c r="A4" t="s">
        <v>46</v>
      </c>
      <c r="B4" t="s">
        <v>48</v>
      </c>
      <c r="C4">
        <v>33740</v>
      </c>
      <c r="G4" s="22"/>
      <c r="H4" s="22"/>
      <c r="L4" s="183">
        <f t="shared" si="0"/>
        <v>20.96505754</v>
      </c>
    </row>
    <row r="5" spans="1:12" x14ac:dyDescent="0.25">
      <c r="A5" s="22" t="s">
        <v>61</v>
      </c>
      <c r="B5" s="22" t="s">
        <v>31</v>
      </c>
      <c r="C5" s="22">
        <v>21736.476316384797</v>
      </c>
      <c r="G5" s="22"/>
      <c r="H5" s="22"/>
      <c r="L5" s="183">
        <f t="shared" si="0"/>
        <v>13.506416025188338</v>
      </c>
    </row>
    <row r="6" spans="1:12" x14ac:dyDescent="0.25">
      <c r="A6" s="22" t="s">
        <v>31</v>
      </c>
      <c r="B6" s="22" t="s">
        <v>32</v>
      </c>
      <c r="C6" s="22">
        <v>55344.137738351703</v>
      </c>
      <c r="G6" s="22"/>
      <c r="H6" s="22"/>
      <c r="L6" s="183">
        <f t="shared" si="0"/>
        <v>34.38924221061734</v>
      </c>
    </row>
    <row r="7" spans="1:12" x14ac:dyDescent="0.25">
      <c r="A7" s="22" t="s">
        <v>8</v>
      </c>
      <c r="B7" s="22" t="s">
        <v>34</v>
      </c>
      <c r="C7" s="22">
        <v>13304.680713079499</v>
      </c>
      <c r="L7" s="183">
        <f t="shared" si="0"/>
        <v>8.2671427593669211</v>
      </c>
    </row>
    <row r="8" spans="1:12" x14ac:dyDescent="0.25">
      <c r="A8" s="22" t="s">
        <v>34</v>
      </c>
      <c r="B8" s="22" t="s">
        <v>36</v>
      </c>
      <c r="C8" s="22">
        <v>8267.8961608270001</v>
      </c>
      <c r="L8" s="183">
        <f t="shared" si="0"/>
        <v>5.137430905349234</v>
      </c>
    </row>
    <row r="9" spans="1:12" x14ac:dyDescent="0.25">
      <c r="A9" s="22" t="s">
        <v>39</v>
      </c>
      <c r="B9" s="22" t="s">
        <v>41</v>
      </c>
      <c r="C9" s="22">
        <v>14391.807900190001</v>
      </c>
      <c r="G9" s="22"/>
      <c r="H9" s="22"/>
      <c r="L9" s="183">
        <f t="shared" si="0"/>
        <v>8.9426520667489608</v>
      </c>
    </row>
    <row r="10" spans="1:12" x14ac:dyDescent="0.25">
      <c r="A10" s="22" t="s">
        <v>41</v>
      </c>
      <c r="B10" s="22" t="s">
        <v>44</v>
      </c>
      <c r="C10" s="22">
        <v>12605.1800972</v>
      </c>
      <c r="G10" s="22"/>
      <c r="H10" s="22"/>
      <c r="L10" s="183">
        <f t="shared" si="0"/>
        <v>7.832493362177261</v>
      </c>
    </row>
    <row r="11" spans="1:12" x14ac:dyDescent="0.25">
      <c r="A11" s="22" t="s">
        <v>44</v>
      </c>
      <c r="B11" s="22" t="s">
        <v>9</v>
      </c>
      <c r="C11" s="22">
        <v>56557.259406160985</v>
      </c>
      <c r="L11" s="183">
        <f t="shared" si="0"/>
        <v>35.143040834465658</v>
      </c>
    </row>
    <row r="12" spans="1:12" x14ac:dyDescent="0.25">
      <c r="A12" s="22" t="s">
        <v>45</v>
      </c>
      <c r="B12" s="22" t="s">
        <v>9</v>
      </c>
      <c r="C12" s="22">
        <v>127172.76340564701</v>
      </c>
      <c r="L12" s="183">
        <f t="shared" si="0"/>
        <v>79.021467170130293</v>
      </c>
    </row>
    <row r="13" spans="1:12" x14ac:dyDescent="0.25">
      <c r="A13" s="22" t="s">
        <v>9</v>
      </c>
      <c r="B13" s="22" t="s">
        <v>46</v>
      </c>
      <c r="C13" s="22">
        <v>34077.588926237702</v>
      </c>
      <c r="L13" s="183">
        <f t="shared" si="0"/>
        <v>21.174825508685249</v>
      </c>
    </row>
    <row r="14" spans="1:12" x14ac:dyDescent="0.25">
      <c r="A14" s="22" t="s">
        <v>55</v>
      </c>
      <c r="B14" s="22" t="s">
        <v>54</v>
      </c>
      <c r="C14" s="22">
        <v>14994.285154515001</v>
      </c>
      <c r="L14" s="183">
        <f t="shared" si="0"/>
        <v>9.3170139607461397</v>
      </c>
    </row>
    <row r="15" spans="1:12" x14ac:dyDescent="0.25">
      <c r="A15" s="22" t="s">
        <v>54</v>
      </c>
      <c r="B15" s="22" t="s">
        <v>50</v>
      </c>
      <c r="C15" s="22">
        <v>9321.7923111399996</v>
      </c>
      <c r="G15" s="22"/>
      <c r="H15" s="22"/>
      <c r="L15" s="183">
        <f t="shared" si="0"/>
        <v>5.7922914101653724</v>
      </c>
    </row>
    <row r="16" spans="1:12" x14ac:dyDescent="0.25">
      <c r="A16" s="22" t="s">
        <v>56</v>
      </c>
      <c r="B16" s="22" t="s">
        <v>10</v>
      </c>
      <c r="C16" s="22">
        <v>13750.127978322</v>
      </c>
      <c r="L16" s="183">
        <f t="shared" si="0"/>
        <v>8.5439307720179194</v>
      </c>
    </row>
    <row r="17" spans="1:12" x14ac:dyDescent="0.25">
      <c r="A17" s="22" t="s">
        <v>10</v>
      </c>
      <c r="B17" s="22" t="s">
        <v>49</v>
      </c>
      <c r="C17" s="22">
        <v>45127.674953108988</v>
      </c>
      <c r="L17" s="183">
        <f t="shared" si="0"/>
        <v>28.041028513288285</v>
      </c>
    </row>
    <row r="18" spans="1:12" x14ac:dyDescent="0.25">
      <c r="A18" s="22" t="s">
        <v>49</v>
      </c>
      <c r="B18" s="22" t="s">
        <v>34</v>
      </c>
      <c r="C18" s="22">
        <v>13641.103003763998</v>
      </c>
      <c r="F18" s="183"/>
      <c r="G18" s="183"/>
      <c r="L18" s="183">
        <f t="shared" si="0"/>
        <v>8.4761858145518385</v>
      </c>
    </row>
    <row r="19" spans="1:12" x14ac:dyDescent="0.25">
      <c r="A19" t="s">
        <v>36</v>
      </c>
      <c r="B19" t="s">
        <v>39</v>
      </c>
      <c r="C19" s="22">
        <v>8463.248964593</v>
      </c>
      <c r="F19" s="183"/>
      <c r="G19" s="183"/>
      <c r="L19" s="183">
        <f t="shared" si="0"/>
        <v>5.2588174723781167</v>
      </c>
    </row>
    <row r="20" spans="1:12" x14ac:dyDescent="0.25">
      <c r="A20" s="183" t="s">
        <v>455</v>
      </c>
      <c r="B20" s="183" t="s">
        <v>56</v>
      </c>
      <c r="C20">
        <v>12864.68</v>
      </c>
      <c r="F20" s="183"/>
      <c r="G20" s="183"/>
      <c r="L20" s="183">
        <f t="shared" si="0"/>
        <v>7.9937390762800007</v>
      </c>
    </row>
    <row r="21" spans="1:12" x14ac:dyDescent="0.25">
      <c r="A21" s="183" t="s">
        <v>58</v>
      </c>
      <c r="B21" s="183" t="s">
        <v>57</v>
      </c>
      <c r="C21" s="183">
        <v>26044.447</v>
      </c>
      <c r="F21" s="183"/>
      <c r="G21" s="183"/>
      <c r="H21" s="22"/>
      <c r="L21" s="183">
        <f t="shared" si="0"/>
        <v>16.183264076837002</v>
      </c>
    </row>
    <row r="22" spans="1:12" x14ac:dyDescent="0.25">
      <c r="A22" s="183" t="s">
        <v>59</v>
      </c>
      <c r="B22" s="183" t="s">
        <v>455</v>
      </c>
      <c r="C22" s="183">
        <v>29911.16</v>
      </c>
      <c r="F22" s="183"/>
      <c r="G22" s="183"/>
      <c r="L22" s="183">
        <f t="shared" si="0"/>
        <v>18.585927400359999</v>
      </c>
    </row>
    <row r="23" spans="1:12" x14ac:dyDescent="0.25">
      <c r="A23" s="183" t="s">
        <v>57</v>
      </c>
      <c r="B23" s="183" t="s">
        <v>458</v>
      </c>
      <c r="C23" s="183">
        <v>11225.807000000001</v>
      </c>
      <c r="F23" s="183"/>
      <c r="G23" s="183"/>
      <c r="L23" s="183">
        <f t="shared" si="0"/>
        <v>6.9753909213970005</v>
      </c>
    </row>
    <row r="24" spans="1:12" x14ac:dyDescent="0.25">
      <c r="A24" s="183" t="s">
        <v>50</v>
      </c>
      <c r="B24" s="183" t="s">
        <v>49</v>
      </c>
      <c r="C24" s="183">
        <v>40608.269800000002</v>
      </c>
      <c r="F24" s="183"/>
      <c r="G24" s="183"/>
      <c r="L24" s="183">
        <f t="shared" si="0"/>
        <v>25.232801213895801</v>
      </c>
    </row>
    <row r="25" spans="1:12" x14ac:dyDescent="0.25">
      <c r="A25" s="183" t="s">
        <v>458</v>
      </c>
      <c r="B25" s="183" t="s">
        <v>461</v>
      </c>
      <c r="C25" s="183">
        <v>17372.548999999999</v>
      </c>
      <c r="F25" s="183"/>
      <c r="G25" s="183"/>
      <c r="L25" s="183">
        <f t="shared" si="0"/>
        <v>10.794798144679</v>
      </c>
    </row>
    <row r="26" spans="1:12" x14ac:dyDescent="0.25">
      <c r="A26" t="s">
        <v>461</v>
      </c>
      <c r="B26" t="s">
        <v>56</v>
      </c>
      <c r="C26" s="183">
        <v>9264.09</v>
      </c>
      <c r="F26" s="183"/>
      <c r="G26" s="183"/>
      <c r="L26" s="183">
        <f t="shared" si="0"/>
        <v>5.7564368673900006</v>
      </c>
    </row>
    <row r="27" spans="1:12" x14ac:dyDescent="0.25">
      <c r="F27" s="183"/>
      <c r="G27" s="183"/>
    </row>
    <row r="28" spans="1:12" x14ac:dyDescent="0.25">
      <c r="F28" s="183"/>
      <c r="G28" s="183"/>
    </row>
    <row r="30" spans="1:12" x14ac:dyDescent="0.25">
      <c r="F30" s="183"/>
      <c r="G30" s="183"/>
    </row>
    <row r="31" spans="1:12" x14ac:dyDescent="0.25">
      <c r="F31" s="183"/>
      <c r="G31" s="183"/>
    </row>
    <row r="32" spans="1:12" x14ac:dyDescent="0.25">
      <c r="F32" s="183"/>
      <c r="G32" s="183"/>
    </row>
    <row r="33" spans="6:7" x14ac:dyDescent="0.25">
      <c r="F33" s="183"/>
      <c r="G33" s="183"/>
    </row>
    <row r="34" spans="6:7" x14ac:dyDescent="0.25">
      <c r="F34" s="183"/>
      <c r="G34" s="183"/>
    </row>
    <row r="35" spans="6:7" x14ac:dyDescent="0.25">
      <c r="F35" s="183"/>
      <c r="G35" s="183"/>
    </row>
    <row r="36" spans="6:7" x14ac:dyDescent="0.25">
      <c r="F36" s="183"/>
      <c r="G36" s="183"/>
    </row>
    <row r="37" spans="6:7" x14ac:dyDescent="0.25">
      <c r="F37" s="183"/>
      <c r="G37" s="183"/>
    </row>
    <row r="38" spans="6:7" x14ac:dyDescent="0.25">
      <c r="F38" s="183"/>
      <c r="G38" s="183"/>
    </row>
    <row r="39" spans="6:7" x14ac:dyDescent="0.25">
      <c r="F39" s="183"/>
      <c r="G39" s="183"/>
    </row>
    <row r="40" spans="6:7" x14ac:dyDescent="0.25">
      <c r="F40" s="183"/>
      <c r="G40" s="183"/>
    </row>
    <row r="42" spans="6:7" x14ac:dyDescent="0.25">
      <c r="F42" s="183"/>
      <c r="G42" s="183"/>
    </row>
    <row r="43" spans="6:7" x14ac:dyDescent="0.25">
      <c r="F43" s="183"/>
      <c r="G43" s="183"/>
    </row>
    <row r="44" spans="6:7" x14ac:dyDescent="0.25">
      <c r="F44" s="183"/>
      <c r="G44" s="183"/>
    </row>
    <row r="45" spans="6:7" x14ac:dyDescent="0.25">
      <c r="F45" s="183"/>
      <c r="G45" s="183"/>
    </row>
    <row r="46" spans="6:7" x14ac:dyDescent="0.25">
      <c r="F46" s="183"/>
      <c r="G46" s="183"/>
    </row>
    <row r="47" spans="6:7" x14ac:dyDescent="0.25">
      <c r="F47" s="183"/>
      <c r="G47" s="183"/>
    </row>
    <row r="48" spans="6:7" x14ac:dyDescent="0.25">
      <c r="F48" s="183"/>
      <c r="G48" s="183"/>
    </row>
    <row r="49" spans="6:7" x14ac:dyDescent="0.25">
      <c r="F49" s="183"/>
      <c r="G49" s="183"/>
    </row>
    <row r="50" spans="6:7" x14ac:dyDescent="0.25">
      <c r="F50" s="183"/>
      <c r="G50" s="183"/>
    </row>
    <row r="51" spans="6:7" x14ac:dyDescent="0.25">
      <c r="F51" s="183"/>
      <c r="G51" s="183"/>
    </row>
    <row r="52" spans="6:7" x14ac:dyDescent="0.25">
      <c r="F52" s="183"/>
      <c r="G52" s="183"/>
    </row>
    <row r="53" spans="6:7" x14ac:dyDescent="0.25">
      <c r="F53" s="183"/>
      <c r="G53" s="183"/>
    </row>
    <row r="54" spans="6:7" x14ac:dyDescent="0.25">
      <c r="F54" s="183"/>
      <c r="G54" s="183"/>
    </row>
    <row r="55" spans="6:7" x14ac:dyDescent="0.25">
      <c r="F55" s="183"/>
      <c r="G55" s="183"/>
    </row>
    <row r="57" spans="6:7" x14ac:dyDescent="0.25">
      <c r="F57" s="183"/>
      <c r="G57" s="183"/>
    </row>
    <row r="58" spans="6:7" x14ac:dyDescent="0.25">
      <c r="F58" s="183"/>
      <c r="G58" s="183"/>
    </row>
    <row r="59" spans="6:7" x14ac:dyDescent="0.25">
      <c r="F59" s="183"/>
      <c r="G59" s="183"/>
    </row>
    <row r="60" spans="6:7" x14ac:dyDescent="0.25">
      <c r="F60" s="183"/>
      <c r="G60" s="183"/>
    </row>
    <row r="61" spans="6:7" x14ac:dyDescent="0.25">
      <c r="F61" s="183"/>
      <c r="G61" s="183"/>
    </row>
    <row r="62" spans="6:7" x14ac:dyDescent="0.25">
      <c r="F62" s="183"/>
      <c r="G62" s="183"/>
    </row>
    <row r="63" spans="6:7" x14ac:dyDescent="0.25">
      <c r="F63" s="183"/>
      <c r="G63" s="183"/>
    </row>
    <row r="64" spans="6:7" x14ac:dyDescent="0.25">
      <c r="F64" s="183"/>
      <c r="G64" s="183"/>
    </row>
    <row r="65" spans="6:7" x14ac:dyDescent="0.25">
      <c r="F65" s="183"/>
      <c r="G65" s="183"/>
    </row>
    <row r="67" spans="6:7" x14ac:dyDescent="0.25">
      <c r="F67" s="183"/>
      <c r="G67" s="183"/>
    </row>
    <row r="68" spans="6:7" x14ac:dyDescent="0.25">
      <c r="F68" s="183"/>
      <c r="G68" s="183"/>
    </row>
    <row r="69" spans="6:7" x14ac:dyDescent="0.25">
      <c r="F69" s="183"/>
      <c r="G69" s="183"/>
    </row>
    <row r="70" spans="6:7" x14ac:dyDescent="0.25">
      <c r="F70" s="183"/>
      <c r="G70" s="183"/>
    </row>
    <row r="71" spans="6:7" x14ac:dyDescent="0.25">
      <c r="F71" s="183"/>
      <c r="G71" s="183"/>
    </row>
    <row r="72" spans="6:7" x14ac:dyDescent="0.25">
      <c r="F72" s="183"/>
      <c r="G72" s="183"/>
    </row>
    <row r="73" spans="6:7" x14ac:dyDescent="0.25">
      <c r="F73" s="183"/>
      <c r="G73" s="183"/>
    </row>
    <row r="74" spans="6:7" x14ac:dyDescent="0.25">
      <c r="F74" s="183"/>
      <c r="G74" s="183"/>
    </row>
    <row r="75" spans="6:7" x14ac:dyDescent="0.25">
      <c r="F75" s="183"/>
      <c r="G75" s="183"/>
    </row>
    <row r="76" spans="6:7" x14ac:dyDescent="0.25">
      <c r="F76" s="183"/>
      <c r="G76" s="183"/>
    </row>
    <row r="77" spans="6:7" x14ac:dyDescent="0.25">
      <c r="F77" s="183"/>
      <c r="G77" s="183"/>
    </row>
    <row r="78" spans="6:7" x14ac:dyDescent="0.25">
      <c r="F78" s="183"/>
      <c r="G78" s="183"/>
    </row>
    <row r="79" spans="6:7" x14ac:dyDescent="0.25">
      <c r="F79" s="183"/>
      <c r="G79" s="183"/>
    </row>
    <row r="80" spans="6:7" x14ac:dyDescent="0.25">
      <c r="F80" s="183"/>
      <c r="G80" s="183"/>
    </row>
    <row r="81" spans="6:7" x14ac:dyDescent="0.25">
      <c r="F81" s="183"/>
      <c r="G81" s="183"/>
    </row>
    <row r="83" spans="6:7" x14ac:dyDescent="0.25">
      <c r="F83" s="183"/>
      <c r="G83" s="183"/>
    </row>
    <row r="84" spans="6:7" x14ac:dyDescent="0.25">
      <c r="F84" s="183"/>
      <c r="G84" s="183"/>
    </row>
    <row r="85" spans="6:7" x14ac:dyDescent="0.25">
      <c r="F85" s="183"/>
      <c r="G85" s="183"/>
    </row>
    <row r="86" spans="6:7" x14ac:dyDescent="0.25">
      <c r="F86" s="183"/>
      <c r="G86" s="183"/>
    </row>
    <row r="87" spans="6:7" x14ac:dyDescent="0.25">
      <c r="F87" s="183"/>
      <c r="G87" s="183"/>
    </row>
    <row r="88" spans="6:7" x14ac:dyDescent="0.25">
      <c r="F88" s="183"/>
      <c r="G88" s="183"/>
    </row>
    <row r="1048576" spans="3:3" x14ac:dyDescent="0.25">
      <c r="C1048576" s="18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L20"/>
  <sheetViews>
    <sheetView workbookViewId="0">
      <selection sqref="A1:D12"/>
    </sheetView>
  </sheetViews>
  <sheetFormatPr defaultRowHeight="15" x14ac:dyDescent="0.25"/>
  <cols>
    <col min="1" max="1" width="9.140625" style="22"/>
    <col min="4" max="4" width="17.5703125" customWidth="1"/>
    <col min="10" max="10" width="10.5703125" bestFit="1" customWidth="1"/>
  </cols>
  <sheetData>
    <row r="1" spans="1:12" x14ac:dyDescent="0.25">
      <c r="A1" s="22" t="s">
        <v>46</v>
      </c>
      <c r="B1" s="22" t="s">
        <v>48</v>
      </c>
      <c r="C1" t="s">
        <v>19</v>
      </c>
      <c r="D1" s="9">
        <f>118400000/1000000</f>
        <v>118.4</v>
      </c>
      <c r="I1" t="s">
        <v>488</v>
      </c>
      <c r="J1" s="52">
        <f>D1*247.11</f>
        <v>29257.824000000004</v>
      </c>
      <c r="L1" s="9">
        <v>299.46616</v>
      </c>
    </row>
    <row r="2" spans="1:12" x14ac:dyDescent="0.25">
      <c r="A2" s="22" t="s">
        <v>46</v>
      </c>
      <c r="B2" s="22" t="s">
        <v>48</v>
      </c>
      <c r="C2" t="s">
        <v>20</v>
      </c>
      <c r="D2" s="9">
        <f t="shared" ref="D2:D12" si="0">118400000/1000000</f>
        <v>118.4</v>
      </c>
      <c r="L2" s="9">
        <v>299.46616</v>
      </c>
    </row>
    <row r="3" spans="1:12" x14ac:dyDescent="0.25">
      <c r="A3" s="22" t="s">
        <v>46</v>
      </c>
      <c r="B3" s="22" t="s">
        <v>48</v>
      </c>
      <c r="C3" t="s">
        <v>21</v>
      </c>
      <c r="D3" s="9">
        <f t="shared" si="0"/>
        <v>118.4</v>
      </c>
      <c r="L3" s="9">
        <v>299.46616</v>
      </c>
    </row>
    <row r="4" spans="1:12" x14ac:dyDescent="0.25">
      <c r="A4" s="22" t="s">
        <v>46</v>
      </c>
      <c r="B4" s="22" t="s">
        <v>48</v>
      </c>
      <c r="C4" t="s">
        <v>22</v>
      </c>
      <c r="D4" s="9">
        <f t="shared" si="0"/>
        <v>118.4</v>
      </c>
      <c r="L4" s="9">
        <v>299.46616</v>
      </c>
    </row>
    <row r="5" spans="1:12" x14ac:dyDescent="0.25">
      <c r="A5" s="22" t="s">
        <v>46</v>
      </c>
      <c r="B5" s="22" t="s">
        <v>48</v>
      </c>
      <c r="C5" t="s">
        <v>23</v>
      </c>
      <c r="D5" s="9">
        <f t="shared" si="0"/>
        <v>118.4</v>
      </c>
      <c r="L5" s="9">
        <v>299.46616</v>
      </c>
    </row>
    <row r="6" spans="1:12" x14ac:dyDescent="0.25">
      <c r="A6" s="22" t="s">
        <v>46</v>
      </c>
      <c r="B6" s="22" t="s">
        <v>48</v>
      </c>
      <c r="C6" t="s">
        <v>24</v>
      </c>
      <c r="D6" s="9">
        <f t="shared" si="0"/>
        <v>118.4</v>
      </c>
      <c r="L6" s="9">
        <v>299.46616</v>
      </c>
    </row>
    <row r="7" spans="1:12" x14ac:dyDescent="0.25">
      <c r="A7" s="22" t="s">
        <v>46</v>
      </c>
      <c r="B7" s="22" t="s">
        <v>48</v>
      </c>
      <c r="C7" t="s">
        <v>25</v>
      </c>
      <c r="D7" s="9">
        <f t="shared" si="0"/>
        <v>118.4</v>
      </c>
      <c r="L7" s="9">
        <v>299.46616</v>
      </c>
    </row>
    <row r="8" spans="1:12" x14ac:dyDescent="0.25">
      <c r="A8" s="22" t="s">
        <v>46</v>
      </c>
      <c r="B8" s="22" t="s">
        <v>48</v>
      </c>
      <c r="C8" t="s">
        <v>26</v>
      </c>
      <c r="D8" s="9">
        <f t="shared" si="0"/>
        <v>118.4</v>
      </c>
      <c r="L8" s="9">
        <v>299.46616</v>
      </c>
    </row>
    <row r="9" spans="1:12" x14ac:dyDescent="0.25">
      <c r="A9" s="22" t="s">
        <v>46</v>
      </c>
      <c r="B9" s="22" t="s">
        <v>48</v>
      </c>
      <c r="C9" t="s">
        <v>27</v>
      </c>
      <c r="D9" s="9">
        <f t="shared" si="0"/>
        <v>118.4</v>
      </c>
      <c r="L9" s="9">
        <v>299.46616</v>
      </c>
    </row>
    <row r="10" spans="1:12" x14ac:dyDescent="0.25">
      <c r="A10" s="22" t="s">
        <v>46</v>
      </c>
      <c r="B10" s="22" t="s">
        <v>48</v>
      </c>
      <c r="C10" t="s">
        <v>28</v>
      </c>
      <c r="D10" s="9">
        <f t="shared" si="0"/>
        <v>118.4</v>
      </c>
      <c r="L10" s="9">
        <v>299.46616</v>
      </c>
    </row>
    <row r="11" spans="1:12" x14ac:dyDescent="0.25">
      <c r="A11" s="22" t="s">
        <v>46</v>
      </c>
      <c r="B11" s="22" t="s">
        <v>48</v>
      </c>
      <c r="C11" t="s">
        <v>29</v>
      </c>
      <c r="D11" s="9">
        <f t="shared" si="0"/>
        <v>118.4</v>
      </c>
      <c r="L11" s="9">
        <v>299.46616</v>
      </c>
    </row>
    <row r="12" spans="1:12" x14ac:dyDescent="0.25">
      <c r="A12" s="22" t="s">
        <v>46</v>
      </c>
      <c r="B12" s="22" t="s">
        <v>48</v>
      </c>
      <c r="C12" t="s">
        <v>30</v>
      </c>
      <c r="D12" s="9">
        <f t="shared" si="0"/>
        <v>118.4</v>
      </c>
      <c r="L12" s="9">
        <v>299.46616</v>
      </c>
    </row>
    <row r="20" spans="10:10" x14ac:dyDescent="0.25">
      <c r="J20" s="196">
        <f>0.4*J1</f>
        <v>11703.129600000002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N54"/>
  <sheetViews>
    <sheetView topLeftCell="A16" zoomScaleNormal="100" workbookViewId="0">
      <selection activeCell="C24" sqref="C24"/>
    </sheetView>
  </sheetViews>
  <sheetFormatPr defaultRowHeight="15" x14ac:dyDescent="0.25"/>
  <sheetData>
    <row r="1" spans="1:14" x14ac:dyDescent="0.25">
      <c r="C1" t="s">
        <v>19</v>
      </c>
      <c r="D1" t="s">
        <v>20</v>
      </c>
      <c r="E1" t="s">
        <v>21</v>
      </c>
      <c r="F1" t="s">
        <v>22</v>
      </c>
      <c r="G1" t="s">
        <v>23</v>
      </c>
      <c r="H1" t="s">
        <v>24</v>
      </c>
      <c r="I1" t="s">
        <v>25</v>
      </c>
      <c r="J1" t="s">
        <v>26</v>
      </c>
      <c r="K1" t="s">
        <v>27</v>
      </c>
      <c r="L1" t="s">
        <v>28</v>
      </c>
      <c r="M1" t="s">
        <v>29</v>
      </c>
      <c r="N1" t="s">
        <v>30</v>
      </c>
    </row>
    <row r="2" spans="1:14" x14ac:dyDescent="0.25">
      <c r="A2" t="s">
        <v>61</v>
      </c>
      <c r="B2" t="s">
        <v>31</v>
      </c>
      <c r="C2">
        <v>0</v>
      </c>
      <c r="D2">
        <v>0</v>
      </c>
      <c r="E2">
        <v>0</v>
      </c>
      <c r="F2">
        <v>0</v>
      </c>
      <c r="G2">
        <v>0</v>
      </c>
      <c r="H2">
        <v>0</v>
      </c>
      <c r="I2">
        <v>0</v>
      </c>
      <c r="J2">
        <v>0</v>
      </c>
      <c r="K2">
        <v>0</v>
      </c>
      <c r="L2">
        <v>0</v>
      </c>
      <c r="M2">
        <v>0</v>
      </c>
      <c r="N2">
        <v>0</v>
      </c>
    </row>
    <row r="3" spans="1:14" x14ac:dyDescent="0.25">
      <c r="A3" t="s">
        <v>31</v>
      </c>
      <c r="B3" t="s">
        <v>32</v>
      </c>
      <c r="C3">
        <v>0</v>
      </c>
      <c r="D3">
        <v>0</v>
      </c>
      <c r="E3">
        <v>0</v>
      </c>
      <c r="F3">
        <v>0</v>
      </c>
      <c r="G3">
        <v>0</v>
      </c>
      <c r="H3">
        <v>0</v>
      </c>
      <c r="I3">
        <v>0</v>
      </c>
      <c r="J3">
        <v>0</v>
      </c>
      <c r="K3">
        <v>0</v>
      </c>
      <c r="L3">
        <v>0</v>
      </c>
      <c r="M3">
        <v>0</v>
      </c>
      <c r="N3">
        <v>0</v>
      </c>
    </row>
    <row r="4" spans="1:14" x14ac:dyDescent="0.25">
      <c r="A4" t="s">
        <v>32</v>
      </c>
      <c r="B4" t="s">
        <v>33</v>
      </c>
      <c r="C4">
        <v>0</v>
      </c>
      <c r="D4">
        <v>0</v>
      </c>
      <c r="E4">
        <v>0</v>
      </c>
      <c r="F4">
        <v>0</v>
      </c>
      <c r="G4">
        <v>0</v>
      </c>
      <c r="H4">
        <v>0</v>
      </c>
      <c r="I4">
        <v>0</v>
      </c>
      <c r="J4">
        <v>0</v>
      </c>
      <c r="K4">
        <v>0</v>
      </c>
      <c r="L4">
        <v>0</v>
      </c>
      <c r="M4">
        <v>0</v>
      </c>
      <c r="N4">
        <v>0</v>
      </c>
    </row>
    <row r="5" spans="1:14" x14ac:dyDescent="0.25">
      <c r="A5" t="s">
        <v>7</v>
      </c>
      <c r="B5" t="s">
        <v>33</v>
      </c>
      <c r="C5">
        <v>0</v>
      </c>
      <c r="D5">
        <v>0</v>
      </c>
      <c r="E5">
        <v>0</v>
      </c>
      <c r="F5">
        <v>0</v>
      </c>
      <c r="G5">
        <v>0</v>
      </c>
      <c r="H5">
        <v>0</v>
      </c>
      <c r="I5">
        <v>0</v>
      </c>
      <c r="J5">
        <v>0</v>
      </c>
      <c r="K5">
        <v>0</v>
      </c>
      <c r="L5">
        <v>0</v>
      </c>
      <c r="M5">
        <v>0</v>
      </c>
      <c r="N5">
        <v>0</v>
      </c>
    </row>
    <row r="6" spans="1:14" x14ac:dyDescent="0.25">
      <c r="A6" t="s">
        <v>33</v>
      </c>
      <c r="B6" t="s">
        <v>8</v>
      </c>
      <c r="C6">
        <v>0</v>
      </c>
      <c r="D6">
        <v>0</v>
      </c>
      <c r="E6">
        <v>0</v>
      </c>
      <c r="F6">
        <v>0</v>
      </c>
      <c r="G6">
        <v>0</v>
      </c>
      <c r="H6">
        <v>0</v>
      </c>
      <c r="I6">
        <v>0</v>
      </c>
      <c r="J6">
        <v>0</v>
      </c>
      <c r="K6">
        <v>0</v>
      </c>
      <c r="L6">
        <v>0</v>
      </c>
      <c r="M6">
        <v>0</v>
      </c>
      <c r="N6">
        <v>0</v>
      </c>
    </row>
    <row r="7" spans="1:14" x14ac:dyDescent="0.25">
      <c r="A7" t="s">
        <v>5</v>
      </c>
      <c r="B7" t="s">
        <v>6</v>
      </c>
      <c r="C7">
        <v>0</v>
      </c>
      <c r="D7">
        <v>0</v>
      </c>
      <c r="E7">
        <v>0</v>
      </c>
      <c r="F7">
        <v>0</v>
      </c>
      <c r="G7">
        <v>0</v>
      </c>
      <c r="H7">
        <v>0</v>
      </c>
      <c r="I7">
        <v>0</v>
      </c>
      <c r="J7">
        <v>0</v>
      </c>
      <c r="K7">
        <v>0</v>
      </c>
      <c r="L7">
        <v>0</v>
      </c>
      <c r="M7">
        <v>0</v>
      </c>
      <c r="N7">
        <v>0</v>
      </c>
    </row>
    <row r="8" spans="1:14" x14ac:dyDescent="0.25">
      <c r="A8" t="s">
        <v>32</v>
      </c>
      <c r="B8" t="s">
        <v>6</v>
      </c>
      <c r="C8">
        <v>0</v>
      </c>
      <c r="D8">
        <v>0</v>
      </c>
      <c r="E8">
        <v>0</v>
      </c>
      <c r="F8">
        <v>0</v>
      </c>
      <c r="G8">
        <v>0</v>
      </c>
      <c r="H8">
        <v>0</v>
      </c>
      <c r="I8">
        <v>0</v>
      </c>
      <c r="J8">
        <v>0</v>
      </c>
      <c r="K8">
        <v>0</v>
      </c>
      <c r="L8">
        <v>0</v>
      </c>
      <c r="M8">
        <v>0</v>
      </c>
      <c r="N8">
        <v>0</v>
      </c>
    </row>
    <row r="9" spans="1:14" x14ac:dyDescent="0.25">
      <c r="A9" t="s">
        <v>6</v>
      </c>
      <c r="B9" t="s">
        <v>8</v>
      </c>
      <c r="C9">
        <v>0</v>
      </c>
      <c r="D9">
        <v>0</v>
      </c>
      <c r="E9">
        <v>0</v>
      </c>
      <c r="F9">
        <v>0</v>
      </c>
      <c r="G9">
        <v>0</v>
      </c>
      <c r="H9">
        <v>0</v>
      </c>
      <c r="I9">
        <v>0</v>
      </c>
      <c r="J9">
        <v>0</v>
      </c>
      <c r="K9">
        <v>0</v>
      </c>
      <c r="L9">
        <v>0</v>
      </c>
      <c r="M9">
        <v>0</v>
      </c>
      <c r="N9">
        <v>0</v>
      </c>
    </row>
    <row r="10" spans="1:14" x14ac:dyDescent="0.25">
      <c r="A10" t="s">
        <v>8</v>
      </c>
      <c r="B10" t="s">
        <v>34</v>
      </c>
      <c r="C10">
        <v>0</v>
      </c>
      <c r="D10">
        <v>0</v>
      </c>
      <c r="E10">
        <v>0</v>
      </c>
      <c r="F10">
        <v>0</v>
      </c>
      <c r="G10">
        <v>0</v>
      </c>
      <c r="H10">
        <v>0</v>
      </c>
      <c r="I10">
        <v>0</v>
      </c>
      <c r="J10">
        <v>0</v>
      </c>
      <c r="K10">
        <v>0</v>
      </c>
      <c r="L10">
        <v>0</v>
      </c>
      <c r="M10">
        <v>0</v>
      </c>
      <c r="N10">
        <v>0</v>
      </c>
    </row>
    <row r="11" spans="1:14" x14ac:dyDescent="0.25">
      <c r="A11" t="s">
        <v>58</v>
      </c>
      <c r="B11" t="s">
        <v>57</v>
      </c>
      <c r="C11">
        <v>0</v>
      </c>
      <c r="D11">
        <v>0</v>
      </c>
      <c r="E11">
        <v>0</v>
      </c>
      <c r="F11">
        <v>0</v>
      </c>
      <c r="G11">
        <v>0</v>
      </c>
      <c r="H11">
        <v>0</v>
      </c>
      <c r="I11">
        <v>0</v>
      </c>
      <c r="J11">
        <v>0</v>
      </c>
      <c r="K11">
        <v>0</v>
      </c>
      <c r="L11">
        <v>0</v>
      </c>
      <c r="M11">
        <v>0</v>
      </c>
      <c r="N11">
        <v>0</v>
      </c>
    </row>
    <row r="12" spans="1:14" x14ac:dyDescent="0.25">
      <c r="A12" t="s">
        <v>59</v>
      </c>
      <c r="B12" t="s">
        <v>56</v>
      </c>
      <c r="C12">
        <v>0</v>
      </c>
      <c r="D12">
        <v>0</v>
      </c>
      <c r="E12">
        <v>0</v>
      </c>
      <c r="F12">
        <v>0</v>
      </c>
      <c r="G12">
        <v>0</v>
      </c>
      <c r="H12">
        <v>0</v>
      </c>
      <c r="I12">
        <v>0</v>
      </c>
      <c r="J12">
        <v>0</v>
      </c>
      <c r="K12">
        <v>0</v>
      </c>
      <c r="L12">
        <v>0</v>
      </c>
      <c r="M12">
        <v>0</v>
      </c>
      <c r="N12">
        <v>0</v>
      </c>
    </row>
    <row r="13" spans="1:14" x14ac:dyDescent="0.25">
      <c r="A13" t="s">
        <v>57</v>
      </c>
      <c r="B13" t="s">
        <v>56</v>
      </c>
      <c r="C13">
        <v>0</v>
      </c>
      <c r="D13">
        <v>0</v>
      </c>
      <c r="E13">
        <v>0</v>
      </c>
      <c r="F13">
        <v>0</v>
      </c>
      <c r="G13">
        <v>0</v>
      </c>
      <c r="H13">
        <v>0</v>
      </c>
      <c r="I13">
        <v>0</v>
      </c>
      <c r="J13">
        <v>0</v>
      </c>
      <c r="K13">
        <v>0</v>
      </c>
      <c r="L13">
        <v>0</v>
      </c>
      <c r="M13">
        <v>0</v>
      </c>
      <c r="N13">
        <v>0</v>
      </c>
    </row>
    <row r="14" spans="1:14" x14ac:dyDescent="0.25">
      <c r="A14" t="s">
        <v>56</v>
      </c>
      <c r="B14" t="s">
        <v>10</v>
      </c>
      <c r="C14">
        <v>0</v>
      </c>
      <c r="D14">
        <v>0</v>
      </c>
      <c r="E14">
        <v>0</v>
      </c>
      <c r="F14">
        <v>0</v>
      </c>
      <c r="G14">
        <v>0</v>
      </c>
      <c r="H14">
        <v>0</v>
      </c>
      <c r="I14">
        <v>0</v>
      </c>
      <c r="J14">
        <v>0</v>
      </c>
      <c r="K14">
        <v>0</v>
      </c>
      <c r="L14">
        <v>0</v>
      </c>
      <c r="M14">
        <v>0</v>
      </c>
      <c r="N14">
        <v>0</v>
      </c>
    </row>
    <row r="15" spans="1:14" x14ac:dyDescent="0.25">
      <c r="A15" t="s">
        <v>10</v>
      </c>
      <c r="B15" t="s">
        <v>53</v>
      </c>
      <c r="C15">
        <v>0</v>
      </c>
      <c r="D15">
        <v>0</v>
      </c>
      <c r="E15">
        <v>0</v>
      </c>
      <c r="F15">
        <v>0</v>
      </c>
      <c r="G15">
        <v>0</v>
      </c>
      <c r="H15">
        <v>0</v>
      </c>
      <c r="I15">
        <v>0</v>
      </c>
      <c r="J15">
        <v>0</v>
      </c>
      <c r="K15">
        <v>0</v>
      </c>
      <c r="L15">
        <v>0</v>
      </c>
      <c r="M15">
        <v>0</v>
      </c>
      <c r="N15">
        <v>0</v>
      </c>
    </row>
    <row r="16" spans="1:14" x14ac:dyDescent="0.25">
      <c r="A16" t="s">
        <v>10</v>
      </c>
      <c r="B16" t="s">
        <v>49</v>
      </c>
      <c r="C16">
        <v>0</v>
      </c>
      <c r="D16">
        <v>0</v>
      </c>
      <c r="E16">
        <v>0</v>
      </c>
      <c r="F16">
        <v>0</v>
      </c>
      <c r="G16">
        <v>0</v>
      </c>
      <c r="H16">
        <v>0</v>
      </c>
      <c r="I16">
        <v>0</v>
      </c>
      <c r="J16">
        <v>0</v>
      </c>
      <c r="K16">
        <v>0</v>
      </c>
      <c r="L16">
        <v>0</v>
      </c>
      <c r="M16">
        <v>0</v>
      </c>
      <c r="N16">
        <v>0</v>
      </c>
    </row>
    <row r="17" spans="1:14" x14ac:dyDescent="0.25">
      <c r="A17" t="s">
        <v>53</v>
      </c>
      <c r="B17" t="s">
        <v>49</v>
      </c>
      <c r="C17">
        <v>0</v>
      </c>
      <c r="D17">
        <v>0</v>
      </c>
      <c r="E17">
        <v>0</v>
      </c>
      <c r="F17">
        <v>0</v>
      </c>
      <c r="G17">
        <v>0</v>
      </c>
      <c r="H17">
        <v>0</v>
      </c>
      <c r="I17">
        <v>0</v>
      </c>
      <c r="J17">
        <v>0</v>
      </c>
      <c r="K17">
        <v>0</v>
      </c>
      <c r="L17">
        <v>0</v>
      </c>
      <c r="M17">
        <v>0</v>
      </c>
      <c r="N17">
        <v>0</v>
      </c>
    </row>
    <row r="18" spans="1:14" x14ac:dyDescent="0.25">
      <c r="A18" t="s">
        <v>49</v>
      </c>
      <c r="B18" t="s">
        <v>34</v>
      </c>
      <c r="C18">
        <v>0</v>
      </c>
      <c r="D18">
        <v>0</v>
      </c>
      <c r="E18">
        <v>0</v>
      </c>
      <c r="F18">
        <v>0</v>
      </c>
      <c r="G18">
        <v>0</v>
      </c>
      <c r="H18">
        <v>0</v>
      </c>
      <c r="I18">
        <v>0</v>
      </c>
      <c r="J18">
        <v>0</v>
      </c>
      <c r="K18">
        <v>0</v>
      </c>
      <c r="L18">
        <v>0</v>
      </c>
      <c r="M18">
        <v>0</v>
      </c>
      <c r="N18">
        <v>0</v>
      </c>
    </row>
    <row r="19" spans="1:14" x14ac:dyDescent="0.25">
      <c r="A19" t="s">
        <v>55</v>
      </c>
      <c r="B19" t="s">
        <v>54</v>
      </c>
      <c r="C19">
        <v>0</v>
      </c>
      <c r="D19">
        <v>0</v>
      </c>
      <c r="E19">
        <v>0</v>
      </c>
      <c r="F19">
        <v>0</v>
      </c>
      <c r="G19">
        <v>0</v>
      </c>
      <c r="H19">
        <v>0</v>
      </c>
      <c r="I19">
        <v>0</v>
      </c>
      <c r="J19">
        <v>0</v>
      </c>
      <c r="K19">
        <v>0</v>
      </c>
      <c r="L19">
        <v>0</v>
      </c>
      <c r="M19">
        <v>0</v>
      </c>
      <c r="N19">
        <v>0</v>
      </c>
    </row>
    <row r="20" spans="1:14" x14ac:dyDescent="0.25">
      <c r="A20" t="s">
        <v>54</v>
      </c>
      <c r="B20" t="s">
        <v>52</v>
      </c>
      <c r="C20">
        <v>0</v>
      </c>
      <c r="D20">
        <v>0</v>
      </c>
      <c r="E20">
        <v>0</v>
      </c>
      <c r="F20">
        <v>0</v>
      </c>
      <c r="G20">
        <v>0</v>
      </c>
      <c r="H20">
        <v>0</v>
      </c>
      <c r="I20">
        <v>0</v>
      </c>
      <c r="J20">
        <v>0</v>
      </c>
      <c r="K20">
        <v>0</v>
      </c>
      <c r="L20">
        <v>0</v>
      </c>
      <c r="M20">
        <v>0</v>
      </c>
      <c r="N20">
        <v>0</v>
      </c>
    </row>
    <row r="21" spans="1:14" x14ac:dyDescent="0.25">
      <c r="A21" t="s">
        <v>52</v>
      </c>
      <c r="B21" t="s">
        <v>50</v>
      </c>
      <c r="C21">
        <v>0</v>
      </c>
      <c r="D21">
        <v>0</v>
      </c>
      <c r="E21">
        <v>0</v>
      </c>
      <c r="F21">
        <v>0</v>
      </c>
      <c r="G21">
        <v>0</v>
      </c>
      <c r="H21">
        <v>0</v>
      </c>
      <c r="I21">
        <v>0</v>
      </c>
      <c r="J21">
        <v>0</v>
      </c>
      <c r="K21">
        <v>0</v>
      </c>
      <c r="L21">
        <v>0</v>
      </c>
      <c r="M21">
        <v>0</v>
      </c>
      <c r="N21">
        <v>0</v>
      </c>
    </row>
    <row r="22" spans="1:14" x14ac:dyDescent="0.25">
      <c r="A22" t="s">
        <v>54</v>
      </c>
      <c r="B22" t="s">
        <v>50</v>
      </c>
      <c r="C22">
        <v>0</v>
      </c>
      <c r="D22">
        <v>0</v>
      </c>
      <c r="E22">
        <v>0</v>
      </c>
      <c r="F22">
        <v>0</v>
      </c>
      <c r="G22">
        <v>0</v>
      </c>
      <c r="H22">
        <v>0</v>
      </c>
      <c r="I22">
        <v>0</v>
      </c>
      <c r="J22">
        <v>0</v>
      </c>
      <c r="K22">
        <v>0</v>
      </c>
      <c r="L22">
        <v>0</v>
      </c>
      <c r="M22">
        <v>0</v>
      </c>
      <c r="N22">
        <v>0</v>
      </c>
    </row>
    <row r="23" spans="1:14" x14ac:dyDescent="0.25">
      <c r="A23" t="s">
        <v>51</v>
      </c>
      <c r="B23" t="s">
        <v>50</v>
      </c>
      <c r="C23">
        <v>0</v>
      </c>
      <c r="D23">
        <v>0</v>
      </c>
      <c r="E23">
        <v>0</v>
      </c>
      <c r="F23">
        <v>0</v>
      </c>
      <c r="G23">
        <v>0</v>
      </c>
      <c r="H23">
        <v>0</v>
      </c>
      <c r="I23">
        <v>0</v>
      </c>
      <c r="J23">
        <v>0</v>
      </c>
      <c r="K23">
        <v>0</v>
      </c>
      <c r="L23">
        <v>0</v>
      </c>
      <c r="M23">
        <v>0</v>
      </c>
      <c r="N23">
        <v>0</v>
      </c>
    </row>
    <row r="24" spans="1:14" x14ac:dyDescent="0.25">
      <c r="A24" t="s">
        <v>50</v>
      </c>
      <c r="B24" t="s">
        <v>49</v>
      </c>
      <c r="C24">
        <v>0</v>
      </c>
      <c r="D24">
        <v>0</v>
      </c>
      <c r="E24">
        <v>0</v>
      </c>
      <c r="F24">
        <v>0</v>
      </c>
      <c r="G24">
        <v>0</v>
      </c>
      <c r="H24">
        <v>0</v>
      </c>
      <c r="I24">
        <v>0</v>
      </c>
      <c r="J24">
        <v>0</v>
      </c>
      <c r="K24">
        <v>0</v>
      </c>
      <c r="L24">
        <v>0</v>
      </c>
      <c r="M24">
        <v>0</v>
      </c>
      <c r="N24">
        <v>0</v>
      </c>
    </row>
    <row r="25" spans="1:14" x14ac:dyDescent="0.25">
      <c r="A25" t="s">
        <v>34</v>
      </c>
      <c r="B25" t="s">
        <v>35</v>
      </c>
      <c r="C25">
        <v>0</v>
      </c>
      <c r="D25">
        <v>0</v>
      </c>
      <c r="E25">
        <v>0</v>
      </c>
      <c r="F25">
        <v>0</v>
      </c>
      <c r="G25">
        <v>0</v>
      </c>
      <c r="H25">
        <v>0</v>
      </c>
      <c r="I25">
        <v>0</v>
      </c>
      <c r="J25">
        <v>0</v>
      </c>
      <c r="K25">
        <v>0</v>
      </c>
      <c r="L25">
        <v>0</v>
      </c>
      <c r="M25">
        <v>0</v>
      </c>
      <c r="N25">
        <v>0</v>
      </c>
    </row>
    <row r="26" spans="1:14" x14ac:dyDescent="0.25">
      <c r="A26" t="s">
        <v>34</v>
      </c>
      <c r="B26" t="s">
        <v>36</v>
      </c>
      <c r="C26">
        <v>0</v>
      </c>
      <c r="D26">
        <v>0</v>
      </c>
      <c r="E26">
        <v>0</v>
      </c>
      <c r="F26">
        <v>0</v>
      </c>
      <c r="G26">
        <v>0</v>
      </c>
      <c r="H26">
        <v>0</v>
      </c>
      <c r="I26">
        <v>0</v>
      </c>
      <c r="J26">
        <v>0</v>
      </c>
      <c r="K26">
        <v>0</v>
      </c>
      <c r="L26">
        <v>0</v>
      </c>
      <c r="M26">
        <v>0</v>
      </c>
      <c r="N26">
        <v>0</v>
      </c>
    </row>
    <row r="27" spans="1:14" x14ac:dyDescent="0.25">
      <c r="A27" t="s">
        <v>35</v>
      </c>
      <c r="B27" t="s">
        <v>36</v>
      </c>
      <c r="C27">
        <v>0</v>
      </c>
      <c r="D27">
        <v>0</v>
      </c>
      <c r="E27">
        <v>0</v>
      </c>
      <c r="F27">
        <v>0</v>
      </c>
      <c r="G27">
        <v>0</v>
      </c>
      <c r="H27">
        <v>0</v>
      </c>
      <c r="I27">
        <v>0</v>
      </c>
      <c r="J27">
        <v>0</v>
      </c>
      <c r="K27">
        <v>0</v>
      </c>
      <c r="L27">
        <v>0</v>
      </c>
      <c r="M27">
        <v>0</v>
      </c>
      <c r="N27">
        <v>0</v>
      </c>
    </row>
    <row r="28" spans="1:14" x14ac:dyDescent="0.25">
      <c r="A28" t="s">
        <v>44</v>
      </c>
      <c r="B28" t="s">
        <v>43</v>
      </c>
      <c r="C28">
        <v>0</v>
      </c>
      <c r="D28">
        <v>0</v>
      </c>
      <c r="E28">
        <v>0</v>
      </c>
      <c r="F28">
        <v>0</v>
      </c>
      <c r="G28">
        <v>0</v>
      </c>
      <c r="H28">
        <v>0</v>
      </c>
      <c r="I28">
        <v>0</v>
      </c>
      <c r="J28">
        <v>0</v>
      </c>
      <c r="K28">
        <v>0</v>
      </c>
      <c r="L28">
        <v>0</v>
      </c>
      <c r="M28">
        <v>0</v>
      </c>
      <c r="N28">
        <v>0</v>
      </c>
    </row>
    <row r="29" spans="1:14" x14ac:dyDescent="0.25">
      <c r="A29" t="s">
        <v>39</v>
      </c>
      <c r="B29" t="s">
        <v>42</v>
      </c>
      <c r="C29">
        <v>0</v>
      </c>
      <c r="D29">
        <v>0</v>
      </c>
      <c r="E29">
        <v>0</v>
      </c>
      <c r="F29">
        <v>0</v>
      </c>
      <c r="G29">
        <v>0</v>
      </c>
      <c r="H29">
        <v>0</v>
      </c>
      <c r="I29">
        <v>0</v>
      </c>
      <c r="J29">
        <v>0</v>
      </c>
      <c r="K29">
        <v>0</v>
      </c>
      <c r="L29">
        <v>0</v>
      </c>
      <c r="M29">
        <v>0</v>
      </c>
      <c r="N29">
        <v>0</v>
      </c>
    </row>
    <row r="30" spans="1:14" x14ac:dyDescent="0.25">
      <c r="A30" t="s">
        <v>39</v>
      </c>
      <c r="B30" t="s">
        <v>40</v>
      </c>
      <c r="C30" s="10">
        <v>5.0000000000000001E-3</v>
      </c>
      <c r="D30" s="10">
        <v>5.0000000000000001E-3</v>
      </c>
      <c r="E30" s="10">
        <v>5.0000000000000001E-3</v>
      </c>
      <c r="F30" s="10">
        <v>5.0000000000000001E-3</v>
      </c>
      <c r="G30" s="10">
        <v>5.0000000000000001E-3</v>
      </c>
      <c r="H30" s="10">
        <v>5.0000000000000001E-3</v>
      </c>
      <c r="I30" s="10">
        <v>5.0000000000000001E-3</v>
      </c>
      <c r="J30" s="10">
        <v>5.0000000000000001E-3</v>
      </c>
      <c r="K30" s="10">
        <v>5.0000000000000001E-3</v>
      </c>
      <c r="L30" s="10">
        <v>5.0000000000000001E-3</v>
      </c>
      <c r="M30" s="10">
        <v>5.0000000000000001E-3</v>
      </c>
      <c r="N30" s="10">
        <v>5.0000000000000001E-3</v>
      </c>
    </row>
    <row r="31" spans="1:14" x14ac:dyDescent="0.25">
      <c r="A31" t="s">
        <v>40</v>
      </c>
      <c r="B31" t="s">
        <v>41</v>
      </c>
      <c r="C31" s="10">
        <v>0</v>
      </c>
      <c r="D31" s="10">
        <v>0</v>
      </c>
      <c r="E31" s="10">
        <v>0</v>
      </c>
      <c r="F31" s="10">
        <v>0</v>
      </c>
      <c r="G31" s="10">
        <v>0</v>
      </c>
      <c r="H31" s="10">
        <v>0</v>
      </c>
      <c r="I31" s="10">
        <v>0</v>
      </c>
      <c r="J31" s="10">
        <v>0</v>
      </c>
      <c r="K31" s="10">
        <v>0</v>
      </c>
      <c r="L31" s="10">
        <v>0</v>
      </c>
      <c r="M31" s="10">
        <v>0</v>
      </c>
      <c r="N31" s="10">
        <v>0</v>
      </c>
    </row>
    <row r="32" spans="1:14" x14ac:dyDescent="0.25">
      <c r="A32" t="s">
        <v>39</v>
      </c>
      <c r="B32" t="s">
        <v>41</v>
      </c>
      <c r="C32" s="10">
        <v>0</v>
      </c>
      <c r="D32" s="10">
        <v>0</v>
      </c>
      <c r="E32" s="10">
        <v>0</v>
      </c>
      <c r="F32" s="10">
        <v>0</v>
      </c>
      <c r="G32" s="10">
        <v>0</v>
      </c>
      <c r="H32" s="10">
        <v>0</v>
      </c>
      <c r="I32" s="10">
        <v>0</v>
      </c>
      <c r="J32" s="10">
        <v>0</v>
      </c>
      <c r="K32" s="10">
        <v>0</v>
      </c>
      <c r="L32" s="10">
        <v>0</v>
      </c>
      <c r="M32" s="10">
        <v>0</v>
      </c>
      <c r="N32" s="10">
        <v>0</v>
      </c>
    </row>
    <row r="33" spans="1:14" x14ac:dyDescent="0.25">
      <c r="A33" t="s">
        <v>42</v>
      </c>
      <c r="B33" t="s">
        <v>41</v>
      </c>
      <c r="C33" s="10">
        <v>0.4</v>
      </c>
      <c r="D33" s="10">
        <v>0.4</v>
      </c>
      <c r="E33" s="10">
        <v>0.4</v>
      </c>
      <c r="F33" s="10">
        <v>0.4</v>
      </c>
      <c r="G33" s="10">
        <v>0.4</v>
      </c>
      <c r="H33" s="10">
        <v>0.4</v>
      </c>
      <c r="I33" s="10">
        <v>0.4</v>
      </c>
      <c r="J33" s="10">
        <v>0.4</v>
      </c>
      <c r="K33" s="10">
        <v>0.4</v>
      </c>
      <c r="L33" s="10">
        <v>0.4</v>
      </c>
      <c r="M33" s="10">
        <v>0.4</v>
      </c>
      <c r="N33" s="10">
        <v>0.4</v>
      </c>
    </row>
    <row r="34" spans="1:14" x14ac:dyDescent="0.25">
      <c r="A34" t="s">
        <v>41</v>
      </c>
      <c r="B34" t="s">
        <v>44</v>
      </c>
      <c r="C34">
        <v>0</v>
      </c>
      <c r="D34">
        <v>0</v>
      </c>
      <c r="E34">
        <v>0</v>
      </c>
      <c r="F34">
        <v>0</v>
      </c>
      <c r="G34">
        <v>0</v>
      </c>
      <c r="H34">
        <v>0</v>
      </c>
      <c r="I34">
        <v>0</v>
      </c>
      <c r="J34">
        <v>0</v>
      </c>
      <c r="K34">
        <v>0</v>
      </c>
      <c r="L34">
        <v>0</v>
      </c>
      <c r="M34">
        <v>0</v>
      </c>
      <c r="N34">
        <v>0</v>
      </c>
    </row>
    <row r="35" spans="1:14" x14ac:dyDescent="0.25">
      <c r="A35" t="s">
        <v>44</v>
      </c>
      <c r="B35" t="s">
        <v>9</v>
      </c>
      <c r="C35">
        <v>0</v>
      </c>
      <c r="D35">
        <v>0</v>
      </c>
      <c r="E35">
        <v>0</v>
      </c>
      <c r="F35">
        <v>0</v>
      </c>
      <c r="G35">
        <v>0</v>
      </c>
      <c r="H35">
        <v>0</v>
      </c>
      <c r="I35">
        <v>0</v>
      </c>
      <c r="J35">
        <v>0</v>
      </c>
      <c r="K35">
        <v>0</v>
      </c>
      <c r="L35">
        <v>0</v>
      </c>
      <c r="M35">
        <v>0</v>
      </c>
      <c r="N35">
        <v>0</v>
      </c>
    </row>
    <row r="36" spans="1:14" x14ac:dyDescent="0.25">
      <c r="A36" t="s">
        <v>45</v>
      </c>
      <c r="B36" t="s">
        <v>9</v>
      </c>
      <c r="C36">
        <v>0</v>
      </c>
      <c r="D36">
        <v>0</v>
      </c>
      <c r="E36">
        <v>0</v>
      </c>
      <c r="F36">
        <v>0</v>
      </c>
      <c r="G36">
        <v>0</v>
      </c>
      <c r="H36">
        <v>0</v>
      </c>
      <c r="I36">
        <v>0</v>
      </c>
      <c r="J36">
        <v>0</v>
      </c>
      <c r="K36">
        <v>0</v>
      </c>
      <c r="L36">
        <v>0</v>
      </c>
      <c r="M36">
        <v>0</v>
      </c>
      <c r="N36">
        <v>0</v>
      </c>
    </row>
    <row r="37" spans="1:14" x14ac:dyDescent="0.25">
      <c r="A37" t="s">
        <v>9</v>
      </c>
      <c r="B37" t="s">
        <v>46</v>
      </c>
      <c r="C37">
        <v>0</v>
      </c>
      <c r="D37">
        <v>0</v>
      </c>
      <c r="E37">
        <v>0</v>
      </c>
      <c r="F37">
        <v>0</v>
      </c>
      <c r="G37">
        <v>0</v>
      </c>
      <c r="H37">
        <v>0</v>
      </c>
      <c r="I37">
        <v>0</v>
      </c>
      <c r="J37">
        <v>0</v>
      </c>
      <c r="K37">
        <v>0</v>
      </c>
      <c r="L37">
        <v>0</v>
      </c>
      <c r="M37">
        <v>0</v>
      </c>
      <c r="N37">
        <v>0</v>
      </c>
    </row>
    <row r="38" spans="1:14" x14ac:dyDescent="0.25">
      <c r="A38" t="s">
        <v>36</v>
      </c>
      <c r="B38" t="s">
        <v>39</v>
      </c>
      <c r="C38">
        <v>0</v>
      </c>
      <c r="D38">
        <v>0</v>
      </c>
      <c r="E38">
        <v>0</v>
      </c>
      <c r="F38">
        <v>0</v>
      </c>
      <c r="G38">
        <v>0</v>
      </c>
      <c r="H38">
        <v>0</v>
      </c>
      <c r="I38">
        <v>0</v>
      </c>
      <c r="J38">
        <v>0</v>
      </c>
      <c r="K38">
        <v>0</v>
      </c>
      <c r="L38">
        <v>0</v>
      </c>
      <c r="M38">
        <v>0</v>
      </c>
      <c r="N38">
        <v>0</v>
      </c>
    </row>
    <row r="39" spans="1:14" x14ac:dyDescent="0.25">
      <c r="A39" t="s">
        <v>47</v>
      </c>
      <c r="B39" t="s">
        <v>9</v>
      </c>
      <c r="C39">
        <v>0</v>
      </c>
      <c r="D39">
        <v>0</v>
      </c>
      <c r="E39">
        <v>0</v>
      </c>
      <c r="F39">
        <v>0</v>
      </c>
      <c r="G39">
        <v>0</v>
      </c>
      <c r="H39">
        <v>0</v>
      </c>
      <c r="I39">
        <v>0</v>
      </c>
      <c r="J39">
        <v>0</v>
      </c>
      <c r="K39">
        <v>0</v>
      </c>
      <c r="L39">
        <v>0</v>
      </c>
      <c r="M39">
        <v>0</v>
      </c>
      <c r="N39">
        <v>0</v>
      </c>
    </row>
    <row r="40" spans="1:14" x14ac:dyDescent="0.25">
      <c r="A40" t="s">
        <v>60</v>
      </c>
      <c r="B40" t="s">
        <v>34</v>
      </c>
      <c r="C40">
        <v>0</v>
      </c>
      <c r="D40">
        <v>0</v>
      </c>
      <c r="E40">
        <v>0</v>
      </c>
      <c r="F40">
        <v>0</v>
      </c>
      <c r="G40">
        <v>0</v>
      </c>
      <c r="H40">
        <v>0</v>
      </c>
      <c r="I40">
        <v>0</v>
      </c>
      <c r="J40">
        <v>0</v>
      </c>
      <c r="K40">
        <v>0</v>
      </c>
      <c r="L40">
        <v>0</v>
      </c>
      <c r="M40">
        <v>0</v>
      </c>
      <c r="N40">
        <v>0</v>
      </c>
    </row>
    <row r="41" spans="1:14" x14ac:dyDescent="0.25">
      <c r="A41" t="s">
        <v>57</v>
      </c>
      <c r="B41" t="s">
        <v>62</v>
      </c>
      <c r="C41">
        <v>0</v>
      </c>
      <c r="D41">
        <v>0</v>
      </c>
      <c r="E41">
        <v>0</v>
      </c>
      <c r="F41">
        <v>0</v>
      </c>
      <c r="G41">
        <v>0</v>
      </c>
      <c r="H41">
        <v>0</v>
      </c>
      <c r="I41">
        <v>0</v>
      </c>
      <c r="J41">
        <v>0</v>
      </c>
      <c r="K41">
        <v>0</v>
      </c>
      <c r="L41">
        <v>0</v>
      </c>
      <c r="M41">
        <v>0</v>
      </c>
      <c r="N41">
        <v>0</v>
      </c>
    </row>
    <row r="42" spans="1:14" x14ac:dyDescent="0.25">
      <c r="A42" t="s">
        <v>34</v>
      </c>
      <c r="B42" t="s">
        <v>43</v>
      </c>
      <c r="C42">
        <v>0</v>
      </c>
      <c r="D42">
        <v>0</v>
      </c>
      <c r="E42">
        <v>0</v>
      </c>
      <c r="F42">
        <v>0</v>
      </c>
      <c r="G42">
        <v>0</v>
      </c>
      <c r="H42">
        <v>0</v>
      </c>
      <c r="I42">
        <v>0</v>
      </c>
      <c r="J42">
        <v>0</v>
      </c>
      <c r="K42">
        <v>0</v>
      </c>
      <c r="L42">
        <v>0</v>
      </c>
      <c r="M42">
        <v>0</v>
      </c>
      <c r="N42">
        <v>0</v>
      </c>
    </row>
    <row r="43" spans="1:14" x14ac:dyDescent="0.25">
      <c r="A43" t="s">
        <v>62</v>
      </c>
      <c r="B43" t="s">
        <v>54</v>
      </c>
      <c r="C43">
        <v>0</v>
      </c>
      <c r="D43">
        <v>0</v>
      </c>
      <c r="E43">
        <v>0</v>
      </c>
      <c r="F43">
        <v>0</v>
      </c>
      <c r="G43">
        <v>0</v>
      </c>
      <c r="H43">
        <v>0</v>
      </c>
      <c r="I43">
        <v>0</v>
      </c>
      <c r="J43">
        <v>0</v>
      </c>
      <c r="K43">
        <v>0</v>
      </c>
      <c r="L43">
        <v>0</v>
      </c>
      <c r="M43">
        <v>0</v>
      </c>
      <c r="N43">
        <v>0</v>
      </c>
    </row>
    <row r="44" spans="1:14" x14ac:dyDescent="0.25">
      <c r="A44" t="s">
        <v>62</v>
      </c>
      <c r="B44" t="s">
        <v>53</v>
      </c>
      <c r="C44">
        <v>0</v>
      </c>
      <c r="D44">
        <v>0</v>
      </c>
      <c r="E44">
        <v>0</v>
      </c>
      <c r="F44">
        <v>0</v>
      </c>
      <c r="G44">
        <v>0</v>
      </c>
      <c r="H44">
        <v>0</v>
      </c>
      <c r="I44">
        <v>0</v>
      </c>
      <c r="J44">
        <v>0</v>
      </c>
      <c r="K44">
        <v>0</v>
      </c>
      <c r="L44">
        <v>0</v>
      </c>
      <c r="M44">
        <v>0</v>
      </c>
      <c r="N44">
        <v>0</v>
      </c>
    </row>
    <row r="45" spans="1:14" x14ac:dyDescent="0.25">
      <c r="A45" t="s">
        <v>32</v>
      </c>
      <c r="B45" t="s">
        <v>63</v>
      </c>
      <c r="C45" s="183">
        <v>0</v>
      </c>
      <c r="D45" s="183">
        <v>0</v>
      </c>
      <c r="E45" s="183">
        <v>0</v>
      </c>
      <c r="F45" s="183">
        <v>0</v>
      </c>
      <c r="G45" s="183">
        <v>0</v>
      </c>
      <c r="H45" s="183">
        <v>0</v>
      </c>
      <c r="I45" s="183">
        <v>0</v>
      </c>
      <c r="J45" s="183">
        <v>0</v>
      </c>
      <c r="K45" s="183">
        <v>0</v>
      </c>
      <c r="L45" s="183">
        <v>0</v>
      </c>
      <c r="M45" s="183">
        <v>0</v>
      </c>
      <c r="N45" s="183">
        <v>0</v>
      </c>
    </row>
    <row r="46" spans="1:14" x14ac:dyDescent="0.25">
      <c r="A46" t="s">
        <v>63</v>
      </c>
      <c r="B46" t="s">
        <v>8</v>
      </c>
      <c r="C46">
        <v>0</v>
      </c>
      <c r="D46">
        <v>0</v>
      </c>
      <c r="E46">
        <v>0</v>
      </c>
      <c r="F46">
        <v>0</v>
      </c>
      <c r="G46">
        <v>0</v>
      </c>
      <c r="H46">
        <v>0</v>
      </c>
      <c r="I46">
        <v>0</v>
      </c>
      <c r="J46">
        <v>0</v>
      </c>
      <c r="K46">
        <v>0</v>
      </c>
      <c r="L46">
        <v>0</v>
      </c>
      <c r="M46">
        <v>0</v>
      </c>
      <c r="N46">
        <v>0</v>
      </c>
    </row>
    <row r="47" spans="1:14" x14ac:dyDescent="0.25">
      <c r="A47" s="183" t="s">
        <v>36</v>
      </c>
      <c r="B47" s="183" t="s">
        <v>39</v>
      </c>
      <c r="C47" s="183">
        <v>0</v>
      </c>
      <c r="D47" s="183">
        <v>0</v>
      </c>
      <c r="E47" s="183">
        <v>0</v>
      </c>
      <c r="F47" s="183">
        <v>0</v>
      </c>
      <c r="G47" s="183">
        <v>0</v>
      </c>
      <c r="H47" s="183">
        <v>0</v>
      </c>
      <c r="I47" s="183">
        <v>0</v>
      </c>
      <c r="J47" s="183">
        <v>0</v>
      </c>
      <c r="K47" s="183">
        <v>0</v>
      </c>
      <c r="L47" s="183">
        <v>0</v>
      </c>
      <c r="M47" s="183">
        <v>0</v>
      </c>
      <c r="N47" s="183">
        <v>0</v>
      </c>
    </row>
    <row r="48" spans="1:14" x14ac:dyDescent="0.25">
      <c r="A48" s="183" t="s">
        <v>455</v>
      </c>
      <c r="B48" s="183" t="s">
        <v>56</v>
      </c>
      <c r="C48" s="183">
        <v>0</v>
      </c>
      <c r="D48" s="183">
        <v>0</v>
      </c>
      <c r="E48" s="183">
        <v>0</v>
      </c>
      <c r="F48" s="183">
        <v>0</v>
      </c>
      <c r="G48" s="183">
        <v>0</v>
      </c>
      <c r="H48" s="183">
        <v>0</v>
      </c>
      <c r="I48" s="183">
        <v>0</v>
      </c>
      <c r="J48" s="183">
        <v>0</v>
      </c>
      <c r="K48" s="183">
        <v>0</v>
      </c>
      <c r="L48" s="183">
        <v>0</v>
      </c>
      <c r="M48" s="183">
        <v>0</v>
      </c>
      <c r="N48" s="183">
        <v>0</v>
      </c>
    </row>
    <row r="49" spans="1:14" x14ac:dyDescent="0.25">
      <c r="A49" s="183" t="s">
        <v>58</v>
      </c>
      <c r="B49" s="183" t="s">
        <v>57</v>
      </c>
      <c r="C49" s="183">
        <v>0</v>
      </c>
      <c r="D49" s="183">
        <v>0</v>
      </c>
      <c r="E49" s="183">
        <v>0</v>
      </c>
      <c r="F49" s="183">
        <v>0</v>
      </c>
      <c r="G49" s="183">
        <v>0</v>
      </c>
      <c r="H49" s="183">
        <v>0</v>
      </c>
      <c r="I49" s="183">
        <v>0</v>
      </c>
      <c r="J49" s="183">
        <v>0</v>
      </c>
      <c r="K49" s="183">
        <v>0</v>
      </c>
      <c r="L49" s="183">
        <v>0</v>
      </c>
      <c r="M49" s="183">
        <v>0</v>
      </c>
      <c r="N49" s="183">
        <v>0</v>
      </c>
    </row>
    <row r="50" spans="1:14" x14ac:dyDescent="0.25">
      <c r="A50" s="183" t="s">
        <v>59</v>
      </c>
      <c r="B50" s="183" t="s">
        <v>455</v>
      </c>
      <c r="C50" s="183">
        <v>0</v>
      </c>
      <c r="D50" s="183">
        <v>0</v>
      </c>
      <c r="E50" s="183">
        <v>0</v>
      </c>
      <c r="F50" s="183">
        <v>0</v>
      </c>
      <c r="G50" s="183">
        <v>0</v>
      </c>
      <c r="H50" s="183">
        <v>0</v>
      </c>
      <c r="I50" s="183">
        <v>0</v>
      </c>
      <c r="J50" s="183">
        <v>0</v>
      </c>
      <c r="K50" s="183">
        <v>0</v>
      </c>
      <c r="L50" s="183">
        <v>0</v>
      </c>
      <c r="M50" s="183">
        <v>0</v>
      </c>
      <c r="N50" s="183">
        <v>0</v>
      </c>
    </row>
    <row r="51" spans="1:14" x14ac:dyDescent="0.25">
      <c r="A51" s="183" t="s">
        <v>57</v>
      </c>
      <c r="B51" s="183" t="s">
        <v>458</v>
      </c>
      <c r="C51" s="183">
        <v>0</v>
      </c>
      <c r="D51" s="183">
        <v>0</v>
      </c>
      <c r="E51" s="183">
        <v>0</v>
      </c>
      <c r="F51" s="183">
        <v>0</v>
      </c>
      <c r="G51" s="183">
        <v>0</v>
      </c>
      <c r="H51" s="183">
        <v>0</v>
      </c>
      <c r="I51" s="183">
        <v>0</v>
      </c>
      <c r="J51" s="183">
        <v>0</v>
      </c>
      <c r="K51" s="183">
        <v>0</v>
      </c>
      <c r="L51" s="183">
        <v>0</v>
      </c>
      <c r="M51" s="183">
        <v>0</v>
      </c>
      <c r="N51" s="183">
        <v>0</v>
      </c>
    </row>
    <row r="52" spans="1:14" x14ac:dyDescent="0.25">
      <c r="A52" s="183" t="s">
        <v>50</v>
      </c>
      <c r="B52" s="183" t="s">
        <v>49</v>
      </c>
      <c r="C52" s="183">
        <v>0</v>
      </c>
      <c r="D52" s="183">
        <v>0</v>
      </c>
      <c r="E52" s="183">
        <v>0</v>
      </c>
      <c r="F52" s="183">
        <v>0</v>
      </c>
      <c r="G52" s="183">
        <v>0</v>
      </c>
      <c r="H52" s="183">
        <v>0</v>
      </c>
      <c r="I52" s="183">
        <v>0</v>
      </c>
      <c r="J52" s="183">
        <v>0</v>
      </c>
      <c r="K52" s="183">
        <v>0</v>
      </c>
      <c r="L52" s="183">
        <v>0</v>
      </c>
      <c r="M52" s="183">
        <v>0</v>
      </c>
      <c r="N52" s="183">
        <v>0</v>
      </c>
    </row>
    <row r="53" spans="1:14" x14ac:dyDescent="0.25">
      <c r="A53" s="183" t="s">
        <v>458</v>
      </c>
      <c r="B53" s="183" t="s">
        <v>461</v>
      </c>
      <c r="C53" s="183">
        <v>0</v>
      </c>
      <c r="D53" s="183">
        <v>0</v>
      </c>
      <c r="E53" s="183">
        <v>0</v>
      </c>
      <c r="F53" s="183">
        <v>0</v>
      </c>
      <c r="G53" s="183">
        <v>0</v>
      </c>
      <c r="H53" s="183">
        <v>0</v>
      </c>
      <c r="I53" s="183">
        <v>0</v>
      </c>
      <c r="J53" s="183">
        <v>0</v>
      </c>
      <c r="K53" s="183">
        <v>0</v>
      </c>
      <c r="L53" s="183">
        <v>0</v>
      </c>
      <c r="M53" s="183">
        <v>0</v>
      </c>
      <c r="N53" s="183">
        <v>0</v>
      </c>
    </row>
    <row r="54" spans="1:14" x14ac:dyDescent="0.25">
      <c r="A54" t="s">
        <v>461</v>
      </c>
      <c r="B54" t="s">
        <v>56</v>
      </c>
      <c r="C54" s="183">
        <v>0</v>
      </c>
      <c r="D54" s="183">
        <v>0</v>
      </c>
      <c r="E54" s="183">
        <v>0</v>
      </c>
      <c r="F54" s="183">
        <v>0</v>
      </c>
      <c r="G54" s="183">
        <v>0</v>
      </c>
      <c r="H54" s="183">
        <v>0</v>
      </c>
      <c r="I54" s="183">
        <v>0</v>
      </c>
      <c r="J54" s="183">
        <v>0</v>
      </c>
      <c r="K54" s="183">
        <v>0</v>
      </c>
      <c r="L54" s="183">
        <v>0</v>
      </c>
      <c r="M54" s="183">
        <v>0</v>
      </c>
      <c r="N54" s="183">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D26"/>
  <sheetViews>
    <sheetView zoomScale="130" zoomScaleNormal="130" workbookViewId="0">
      <selection activeCell="D26" sqref="D26"/>
    </sheetView>
  </sheetViews>
  <sheetFormatPr defaultColWidth="9.140625" defaultRowHeight="15" x14ac:dyDescent="0.25"/>
  <cols>
    <col min="1" max="16384" width="9.140625" style="22"/>
  </cols>
  <sheetData>
    <row r="1" spans="1:4" x14ac:dyDescent="0.25">
      <c r="A1" s="22" t="s">
        <v>61</v>
      </c>
      <c r="B1" s="22" t="s">
        <v>31</v>
      </c>
      <c r="C1" s="22">
        <v>1</v>
      </c>
      <c r="D1" s="22" t="str">
        <f t="shared" ref="D1:D26" si="0">"L"&amp;C1</f>
        <v>L1</v>
      </c>
    </row>
    <row r="2" spans="1:4" x14ac:dyDescent="0.25">
      <c r="A2" s="22" t="s">
        <v>31</v>
      </c>
      <c r="B2" s="22" t="s">
        <v>32</v>
      </c>
      <c r="C2" s="22">
        <v>2</v>
      </c>
      <c r="D2" s="183" t="str">
        <f t="shared" si="0"/>
        <v>L2</v>
      </c>
    </row>
    <row r="3" spans="1:4" x14ac:dyDescent="0.25">
      <c r="A3" s="22" t="s">
        <v>32</v>
      </c>
      <c r="B3" s="22" t="s">
        <v>33</v>
      </c>
      <c r="C3" s="22">
        <v>3</v>
      </c>
      <c r="D3" s="183" t="str">
        <f t="shared" si="0"/>
        <v>L3</v>
      </c>
    </row>
    <row r="4" spans="1:4" x14ac:dyDescent="0.25">
      <c r="A4" s="22" t="s">
        <v>7</v>
      </c>
      <c r="B4" s="22" t="s">
        <v>33</v>
      </c>
      <c r="C4" s="22">
        <v>4</v>
      </c>
      <c r="D4" s="183" t="str">
        <f t="shared" si="0"/>
        <v>L4</v>
      </c>
    </row>
    <row r="5" spans="1:4" x14ac:dyDescent="0.25">
      <c r="A5" s="22" t="s">
        <v>33</v>
      </c>
      <c r="B5" s="22" t="s">
        <v>8</v>
      </c>
      <c r="C5" s="22">
        <v>5</v>
      </c>
      <c r="D5" s="183" t="str">
        <f t="shared" si="0"/>
        <v>L5</v>
      </c>
    </row>
    <row r="6" spans="1:4" x14ac:dyDescent="0.25">
      <c r="A6" s="22" t="s">
        <v>8</v>
      </c>
      <c r="B6" s="22" t="s">
        <v>34</v>
      </c>
      <c r="C6" s="22">
        <v>7</v>
      </c>
      <c r="D6" s="183" t="str">
        <f t="shared" si="0"/>
        <v>L7</v>
      </c>
    </row>
    <row r="7" spans="1:4" x14ac:dyDescent="0.25">
      <c r="A7" s="22" t="s">
        <v>34</v>
      </c>
      <c r="B7" s="22" t="s">
        <v>36</v>
      </c>
      <c r="C7" s="22">
        <v>8</v>
      </c>
      <c r="D7" s="183" t="str">
        <f t="shared" si="0"/>
        <v>L8</v>
      </c>
    </row>
    <row r="8" spans="1:4" x14ac:dyDescent="0.25">
      <c r="A8" s="22" t="s">
        <v>36</v>
      </c>
      <c r="B8" s="22" t="s">
        <v>39</v>
      </c>
      <c r="C8" s="22">
        <v>9</v>
      </c>
      <c r="D8" s="183" t="str">
        <f t="shared" si="0"/>
        <v>L9</v>
      </c>
    </row>
    <row r="9" spans="1:4" x14ac:dyDescent="0.25">
      <c r="A9" s="22" t="s">
        <v>39</v>
      </c>
      <c r="B9" s="22" t="s">
        <v>41</v>
      </c>
      <c r="C9" s="22">
        <v>11</v>
      </c>
      <c r="D9" s="183" t="str">
        <f t="shared" si="0"/>
        <v>L11</v>
      </c>
    </row>
    <row r="10" spans="1:4" x14ac:dyDescent="0.25">
      <c r="A10" s="22" t="s">
        <v>41</v>
      </c>
      <c r="B10" s="22" t="s">
        <v>44</v>
      </c>
      <c r="C10" s="22">
        <v>12</v>
      </c>
      <c r="D10" s="183" t="str">
        <f t="shared" si="0"/>
        <v>L12</v>
      </c>
    </row>
    <row r="11" spans="1:4" x14ac:dyDescent="0.25">
      <c r="A11" s="22" t="s">
        <v>44</v>
      </c>
      <c r="B11" s="22" t="s">
        <v>9</v>
      </c>
      <c r="C11" s="22">
        <v>13</v>
      </c>
      <c r="D11" s="183" t="str">
        <f t="shared" si="0"/>
        <v>L13</v>
      </c>
    </row>
    <row r="12" spans="1:4" x14ac:dyDescent="0.25">
      <c r="A12" s="22" t="s">
        <v>45</v>
      </c>
      <c r="B12" s="22" t="s">
        <v>9</v>
      </c>
      <c r="C12" s="22">
        <v>14</v>
      </c>
      <c r="D12" s="183" t="str">
        <f t="shared" si="0"/>
        <v>L14</v>
      </c>
    </row>
    <row r="13" spans="1:4" x14ac:dyDescent="0.25">
      <c r="A13" s="22" t="s">
        <v>9</v>
      </c>
      <c r="B13" s="22" t="s">
        <v>46</v>
      </c>
      <c r="C13" s="22">
        <v>16</v>
      </c>
      <c r="D13" s="183" t="str">
        <f t="shared" si="0"/>
        <v>L16</v>
      </c>
    </row>
    <row r="14" spans="1:4" x14ac:dyDescent="0.25">
      <c r="A14" s="22" t="s">
        <v>46</v>
      </c>
      <c r="B14" s="22" t="s">
        <v>48</v>
      </c>
      <c r="C14" s="22">
        <v>17</v>
      </c>
      <c r="D14" s="183" t="str">
        <f t="shared" si="0"/>
        <v>L17</v>
      </c>
    </row>
    <row r="15" spans="1:4" x14ac:dyDescent="0.25">
      <c r="A15" s="22" t="s">
        <v>455</v>
      </c>
      <c r="B15" s="22" t="s">
        <v>56</v>
      </c>
      <c r="C15" s="22">
        <v>18</v>
      </c>
      <c r="D15" s="183" t="str">
        <f t="shared" si="0"/>
        <v>L18</v>
      </c>
    </row>
    <row r="16" spans="1:4" x14ac:dyDescent="0.25">
      <c r="A16" s="22" t="s">
        <v>58</v>
      </c>
      <c r="B16" s="22" t="s">
        <v>57</v>
      </c>
      <c r="C16" s="22">
        <v>19</v>
      </c>
      <c r="D16" s="183" t="str">
        <f t="shared" si="0"/>
        <v>L19</v>
      </c>
    </row>
    <row r="17" spans="1:4" x14ac:dyDescent="0.25">
      <c r="A17" s="22" t="s">
        <v>59</v>
      </c>
      <c r="B17" s="22" t="s">
        <v>455</v>
      </c>
      <c r="C17" s="22">
        <v>20</v>
      </c>
      <c r="D17" s="183" t="str">
        <f t="shared" si="0"/>
        <v>L20</v>
      </c>
    </row>
    <row r="18" spans="1:4" x14ac:dyDescent="0.25">
      <c r="A18" s="22" t="s">
        <v>55</v>
      </c>
      <c r="B18" s="22" t="s">
        <v>54</v>
      </c>
      <c r="C18" s="22">
        <v>21</v>
      </c>
      <c r="D18" s="183" t="str">
        <f t="shared" si="0"/>
        <v>L21</v>
      </c>
    </row>
    <row r="19" spans="1:4" x14ac:dyDescent="0.25">
      <c r="A19" s="22" t="s">
        <v>54</v>
      </c>
      <c r="B19" s="22" t="s">
        <v>50</v>
      </c>
      <c r="C19" s="22">
        <v>22</v>
      </c>
      <c r="D19" s="183" t="str">
        <f t="shared" si="0"/>
        <v>L22</v>
      </c>
    </row>
    <row r="20" spans="1:4" x14ac:dyDescent="0.25">
      <c r="A20" s="22" t="s">
        <v>56</v>
      </c>
      <c r="B20" s="22" t="s">
        <v>10</v>
      </c>
      <c r="C20" s="22">
        <v>23</v>
      </c>
      <c r="D20" s="183" t="str">
        <f t="shared" si="0"/>
        <v>L23</v>
      </c>
    </row>
    <row r="21" spans="1:4" x14ac:dyDescent="0.25">
      <c r="A21" s="22" t="s">
        <v>57</v>
      </c>
      <c r="B21" s="22" t="s">
        <v>458</v>
      </c>
      <c r="C21" s="22">
        <v>24</v>
      </c>
      <c r="D21" s="183" t="str">
        <f t="shared" si="0"/>
        <v>L24</v>
      </c>
    </row>
    <row r="22" spans="1:4" x14ac:dyDescent="0.25">
      <c r="A22" s="22" t="s">
        <v>10</v>
      </c>
      <c r="B22" s="22" t="s">
        <v>49</v>
      </c>
      <c r="C22" s="22">
        <v>25</v>
      </c>
      <c r="D22" s="183" t="str">
        <f t="shared" si="0"/>
        <v>L25</v>
      </c>
    </row>
    <row r="23" spans="1:4" x14ac:dyDescent="0.25">
      <c r="A23" s="22" t="s">
        <v>50</v>
      </c>
      <c r="B23" s="22" t="s">
        <v>49</v>
      </c>
      <c r="C23" s="22">
        <v>27</v>
      </c>
      <c r="D23" s="183" t="str">
        <f t="shared" si="0"/>
        <v>L27</v>
      </c>
    </row>
    <row r="24" spans="1:4" x14ac:dyDescent="0.25">
      <c r="A24" s="22" t="s">
        <v>49</v>
      </c>
      <c r="B24" s="22" t="s">
        <v>34</v>
      </c>
      <c r="C24" s="22">
        <v>28</v>
      </c>
      <c r="D24" s="183" t="str">
        <f t="shared" si="0"/>
        <v>L28</v>
      </c>
    </row>
    <row r="25" spans="1:4" x14ac:dyDescent="0.25">
      <c r="A25" s="22" t="s">
        <v>458</v>
      </c>
      <c r="B25" s="22" t="s">
        <v>461</v>
      </c>
      <c r="C25" s="22">
        <v>29</v>
      </c>
      <c r="D25" s="22" t="str">
        <f t="shared" si="0"/>
        <v>L29</v>
      </c>
    </row>
    <row r="26" spans="1:4" x14ac:dyDescent="0.25">
      <c r="A26" s="22" t="s">
        <v>461</v>
      </c>
      <c r="B26" s="22" t="s">
        <v>56</v>
      </c>
      <c r="C26" s="22">
        <v>30</v>
      </c>
      <c r="D26" s="22" t="str">
        <f t="shared" si="0"/>
        <v>L30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M16"/>
  <sheetViews>
    <sheetView zoomScale="85" zoomScaleNormal="85" workbookViewId="0">
      <selection activeCell="B2" sqref="B2:M6"/>
    </sheetView>
  </sheetViews>
  <sheetFormatPr defaultRowHeight="15" x14ac:dyDescent="0.25"/>
  <sheetData>
    <row r="1" spans="1:13" x14ac:dyDescent="0.25">
      <c r="B1" t="s">
        <v>19</v>
      </c>
      <c r="C1" t="s">
        <v>20</v>
      </c>
      <c r="D1" t="s">
        <v>21</v>
      </c>
      <c r="E1" t="s">
        <v>22</v>
      </c>
      <c r="F1" t="s">
        <v>23</v>
      </c>
      <c r="G1" t="s">
        <v>24</v>
      </c>
      <c r="H1" t="s">
        <v>25</v>
      </c>
      <c r="I1" t="s">
        <v>26</v>
      </c>
      <c r="J1" t="s">
        <v>27</v>
      </c>
      <c r="K1" t="s">
        <v>28</v>
      </c>
      <c r="L1" t="s">
        <v>29</v>
      </c>
      <c r="M1" t="s">
        <v>30</v>
      </c>
    </row>
    <row r="2" spans="1:13" x14ac:dyDescent="0.25">
      <c r="A2" s="8" t="s">
        <v>31</v>
      </c>
      <c r="B2" s="11">
        <v>0</v>
      </c>
      <c r="C2" s="11">
        <v>0</v>
      </c>
      <c r="D2" s="11">
        <v>0</v>
      </c>
      <c r="E2" s="22">
        <v>3.0480000000000004E-2</v>
      </c>
      <c r="F2" s="22">
        <v>0.12192000000000001</v>
      </c>
      <c r="G2" s="22">
        <v>0.15240000000000001</v>
      </c>
      <c r="H2" s="22">
        <v>0.18288000000000001</v>
      </c>
      <c r="I2" s="22">
        <v>0.15240000000000001</v>
      </c>
      <c r="J2" s="22">
        <v>9.1440000000000007E-2</v>
      </c>
      <c r="K2" s="22">
        <v>9.1440000000000007E-2</v>
      </c>
      <c r="L2" s="11">
        <v>0</v>
      </c>
      <c r="M2" s="11">
        <v>0</v>
      </c>
    </row>
    <row r="3" spans="1:13" x14ac:dyDescent="0.25">
      <c r="A3" s="8" t="s">
        <v>34</v>
      </c>
      <c r="B3" s="11">
        <v>0</v>
      </c>
      <c r="C3" s="11">
        <v>0</v>
      </c>
      <c r="D3" s="22">
        <v>0</v>
      </c>
      <c r="E3" s="22">
        <v>3.0480000000000004E-2</v>
      </c>
      <c r="F3" s="22">
        <v>0.12192000000000001</v>
      </c>
      <c r="G3" s="22">
        <v>0.15240000000000001</v>
      </c>
      <c r="H3" s="22">
        <v>0.18288000000000001</v>
      </c>
      <c r="I3" s="22">
        <v>0.15240000000000001</v>
      </c>
      <c r="J3" s="22">
        <v>9.1440000000000007E-2</v>
      </c>
      <c r="K3" s="22">
        <v>9.1440000000000007E-2</v>
      </c>
      <c r="L3" s="11">
        <v>0</v>
      </c>
      <c r="M3" s="11">
        <v>0</v>
      </c>
    </row>
    <row r="4" spans="1:13" x14ac:dyDescent="0.25">
      <c r="A4" s="8" t="s">
        <v>44</v>
      </c>
      <c r="B4" s="11">
        <v>0</v>
      </c>
      <c r="C4" s="11">
        <v>0</v>
      </c>
      <c r="D4" s="11">
        <v>0</v>
      </c>
      <c r="E4" s="22">
        <v>3.0480000000000004E-2</v>
      </c>
      <c r="F4" s="22">
        <v>0.12192000000000001</v>
      </c>
      <c r="G4" s="22">
        <v>0.15240000000000001</v>
      </c>
      <c r="H4" s="22">
        <v>0.18288000000000001</v>
      </c>
      <c r="I4" s="22">
        <v>0.15240000000000001</v>
      </c>
      <c r="J4" s="22">
        <v>9.1440000000000007E-2</v>
      </c>
      <c r="K4" s="22">
        <v>9.1440000000000007E-2</v>
      </c>
      <c r="L4" s="11">
        <v>0</v>
      </c>
      <c r="M4" s="11">
        <v>0</v>
      </c>
    </row>
    <row r="5" spans="1:13" x14ac:dyDescent="0.25">
      <c r="A5" s="8" t="s">
        <v>10</v>
      </c>
      <c r="B5" s="11">
        <v>0</v>
      </c>
      <c r="C5" s="11">
        <v>0</v>
      </c>
      <c r="D5" s="11">
        <v>0</v>
      </c>
      <c r="E5" s="22">
        <v>3.0480000000000004E-2</v>
      </c>
      <c r="F5" s="22">
        <v>0.12192000000000001</v>
      </c>
      <c r="G5" s="22">
        <v>0.15240000000000001</v>
      </c>
      <c r="H5" s="22">
        <v>0.18288000000000001</v>
      </c>
      <c r="I5" s="22">
        <v>0.15240000000000001</v>
      </c>
      <c r="J5" s="22">
        <v>9.1440000000000007E-2</v>
      </c>
      <c r="K5" s="22">
        <v>9.1440000000000007E-2</v>
      </c>
      <c r="L5" s="22">
        <v>0</v>
      </c>
      <c r="M5" s="22">
        <v>0</v>
      </c>
    </row>
    <row r="6" spans="1:13" x14ac:dyDescent="0.25">
      <c r="A6" s="8" t="s">
        <v>57</v>
      </c>
      <c r="B6" s="11">
        <v>0</v>
      </c>
      <c r="C6" s="11">
        <v>0</v>
      </c>
      <c r="D6" s="11">
        <v>0</v>
      </c>
      <c r="E6" s="22">
        <v>3.0480000000000004E-2</v>
      </c>
      <c r="F6" s="22">
        <v>0.12192000000000001</v>
      </c>
      <c r="G6" s="22">
        <v>0.15240000000000001</v>
      </c>
      <c r="H6" s="22">
        <v>0.18288000000000001</v>
      </c>
      <c r="I6" s="22">
        <v>0.15240000000000001</v>
      </c>
      <c r="J6" s="22">
        <v>9.1440000000000007E-2</v>
      </c>
      <c r="K6" s="22">
        <v>9.1440000000000007E-2</v>
      </c>
      <c r="L6" s="22">
        <v>0</v>
      </c>
      <c r="M6" s="22">
        <v>0</v>
      </c>
    </row>
    <row r="16" spans="1:13" x14ac:dyDescent="0.25">
      <c r="E16" s="22"/>
      <c r="F16" s="22"/>
      <c r="G16" s="22"/>
      <c r="H16" s="22"/>
      <c r="I16" s="22"/>
      <c r="J16" s="22"/>
      <c r="K16"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3"/>
  <sheetViews>
    <sheetView workbookViewId="0"/>
  </sheetViews>
  <sheetFormatPr defaultRowHeight="15" x14ac:dyDescent="0.25"/>
  <cols>
    <col min="1" max="1" width="10.140625" bestFit="1" customWidth="1"/>
    <col min="2" max="2" width="10.28515625" bestFit="1" customWidth="1"/>
  </cols>
  <sheetData>
    <row r="1" spans="1:1" x14ac:dyDescent="0.25">
      <c r="A1" t="s">
        <v>0</v>
      </c>
    </row>
    <row r="2" spans="1:1" x14ac:dyDescent="0.25">
      <c r="A2" t="s">
        <v>1</v>
      </c>
    </row>
    <row r="3" spans="1:1" x14ac:dyDescent="0.25">
      <c r="A3" t="s">
        <v>2</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dimension ref="A1:N55"/>
  <sheetViews>
    <sheetView topLeftCell="A21" zoomScale="85" zoomScaleNormal="85" workbookViewId="0">
      <selection activeCell="C55" sqref="C55:N55"/>
    </sheetView>
  </sheetViews>
  <sheetFormatPr defaultColWidth="9.140625" defaultRowHeight="15" x14ac:dyDescent="0.25"/>
  <cols>
    <col min="1" max="16384" width="9.140625" style="22"/>
  </cols>
  <sheetData>
    <row r="1" spans="1:14" x14ac:dyDescent="0.25">
      <c r="C1" s="22" t="s">
        <v>19</v>
      </c>
      <c r="D1" s="22" t="s">
        <v>20</v>
      </c>
      <c r="E1" s="22" t="s">
        <v>21</v>
      </c>
      <c r="F1" s="22" t="s">
        <v>22</v>
      </c>
      <c r="G1" s="22" t="s">
        <v>23</v>
      </c>
      <c r="H1" s="22" t="s">
        <v>24</v>
      </c>
      <c r="I1" s="22" t="s">
        <v>25</v>
      </c>
      <c r="J1" s="22" t="s">
        <v>26</v>
      </c>
      <c r="K1" s="22" t="s">
        <v>27</v>
      </c>
      <c r="L1" s="22" t="s">
        <v>28</v>
      </c>
      <c r="M1" s="22" t="s">
        <v>29</v>
      </c>
      <c r="N1" s="22" t="s">
        <v>30</v>
      </c>
    </row>
    <row r="2" spans="1:14" x14ac:dyDescent="0.25">
      <c r="A2" s="22" t="s">
        <v>61</v>
      </c>
      <c r="B2" s="22" t="s">
        <v>31</v>
      </c>
      <c r="C2" s="22">
        <v>0</v>
      </c>
      <c r="D2" s="22">
        <v>0</v>
      </c>
      <c r="E2" s="22">
        <v>0</v>
      </c>
      <c r="F2" s="22">
        <v>0</v>
      </c>
      <c r="G2" s="22">
        <v>0</v>
      </c>
      <c r="H2" s="22">
        <v>0</v>
      </c>
      <c r="I2" s="22">
        <v>0</v>
      </c>
      <c r="J2" s="22">
        <v>0</v>
      </c>
      <c r="K2" s="22">
        <v>0</v>
      </c>
      <c r="L2" s="22">
        <v>0</v>
      </c>
      <c r="M2" s="22">
        <v>0</v>
      </c>
      <c r="N2" s="22">
        <v>0</v>
      </c>
    </row>
    <row r="3" spans="1:14" x14ac:dyDescent="0.25">
      <c r="A3" s="22" t="s">
        <v>31</v>
      </c>
      <c r="B3" s="22" t="s">
        <v>32</v>
      </c>
      <c r="C3" s="22">
        <v>0</v>
      </c>
      <c r="D3" s="22">
        <v>0</v>
      </c>
      <c r="E3" s="22">
        <v>0</v>
      </c>
      <c r="F3" s="22">
        <v>0</v>
      </c>
      <c r="G3" s="22">
        <v>0</v>
      </c>
      <c r="H3" s="22">
        <v>0</v>
      </c>
      <c r="I3" s="22">
        <v>0</v>
      </c>
      <c r="J3" s="22">
        <v>0</v>
      </c>
      <c r="K3" s="22">
        <v>0</v>
      </c>
      <c r="L3" s="22">
        <v>0</v>
      </c>
      <c r="M3" s="22">
        <v>0</v>
      </c>
      <c r="N3" s="22">
        <v>0</v>
      </c>
    </row>
    <row r="4" spans="1:14" x14ac:dyDescent="0.25">
      <c r="A4" s="22" t="s">
        <v>32</v>
      </c>
      <c r="B4" s="22" t="s">
        <v>33</v>
      </c>
      <c r="C4" s="22">
        <v>0</v>
      </c>
      <c r="D4" s="22">
        <v>0</v>
      </c>
      <c r="E4" s="22">
        <v>0</v>
      </c>
      <c r="F4" s="22">
        <v>0</v>
      </c>
      <c r="G4" s="22">
        <v>0</v>
      </c>
      <c r="H4" s="22">
        <v>0</v>
      </c>
      <c r="I4" s="22">
        <v>0</v>
      </c>
      <c r="J4" s="22">
        <v>0</v>
      </c>
      <c r="K4" s="22">
        <v>0</v>
      </c>
      <c r="L4" s="22">
        <v>0</v>
      </c>
      <c r="M4" s="22">
        <v>0</v>
      </c>
      <c r="N4" s="22">
        <v>0</v>
      </c>
    </row>
    <row r="5" spans="1:14" x14ac:dyDescent="0.25">
      <c r="A5" s="22" t="s">
        <v>7</v>
      </c>
      <c r="B5" s="22" t="s">
        <v>33</v>
      </c>
      <c r="C5" s="22">
        <v>0</v>
      </c>
      <c r="D5" s="22">
        <v>0</v>
      </c>
      <c r="E5" s="22">
        <v>0</v>
      </c>
      <c r="F5" s="22">
        <v>0</v>
      </c>
      <c r="G5" s="22">
        <v>0</v>
      </c>
      <c r="H5" s="22">
        <v>0</v>
      </c>
      <c r="I5" s="22">
        <v>0</v>
      </c>
      <c r="J5" s="22">
        <v>0</v>
      </c>
      <c r="K5" s="22">
        <v>0</v>
      </c>
      <c r="L5" s="22">
        <v>0</v>
      </c>
      <c r="M5" s="22">
        <v>0</v>
      </c>
      <c r="N5" s="22">
        <v>0</v>
      </c>
    </row>
    <row r="6" spans="1:14" x14ac:dyDescent="0.25">
      <c r="A6" s="22" t="s">
        <v>33</v>
      </c>
      <c r="B6" s="22" t="s">
        <v>8</v>
      </c>
      <c r="C6" s="22">
        <v>0</v>
      </c>
      <c r="D6" s="22">
        <v>0</v>
      </c>
      <c r="E6" s="22">
        <v>0</v>
      </c>
      <c r="F6" s="22">
        <v>0</v>
      </c>
      <c r="G6" s="22">
        <v>0</v>
      </c>
      <c r="H6" s="22">
        <v>0</v>
      </c>
      <c r="I6" s="22">
        <v>0</v>
      </c>
      <c r="J6" s="22">
        <v>0</v>
      </c>
      <c r="K6" s="22">
        <v>0</v>
      </c>
      <c r="L6" s="22">
        <v>0</v>
      </c>
      <c r="M6" s="22">
        <v>0</v>
      </c>
      <c r="N6" s="22">
        <v>0</v>
      </c>
    </row>
    <row r="7" spans="1:14" x14ac:dyDescent="0.25">
      <c r="A7" s="22" t="s">
        <v>5</v>
      </c>
      <c r="B7" s="22" t="s">
        <v>6</v>
      </c>
      <c r="C7" s="22">
        <v>0</v>
      </c>
      <c r="D7" s="22">
        <v>0</v>
      </c>
      <c r="E7" s="22">
        <v>0</v>
      </c>
      <c r="F7" s="22">
        <v>0</v>
      </c>
      <c r="G7" s="22">
        <v>0</v>
      </c>
      <c r="H7" s="22">
        <v>0</v>
      </c>
      <c r="I7" s="22">
        <v>0</v>
      </c>
      <c r="J7" s="22">
        <v>0</v>
      </c>
      <c r="K7" s="22">
        <v>0</v>
      </c>
      <c r="L7" s="22">
        <v>0</v>
      </c>
      <c r="M7" s="22">
        <v>0</v>
      </c>
      <c r="N7" s="22">
        <v>0</v>
      </c>
    </row>
    <row r="8" spans="1:14" x14ac:dyDescent="0.25">
      <c r="A8" s="22" t="s">
        <v>32</v>
      </c>
      <c r="B8" s="22" t="s">
        <v>6</v>
      </c>
      <c r="C8" s="22">
        <v>0</v>
      </c>
      <c r="D8" s="22">
        <v>0</v>
      </c>
      <c r="E8" s="22">
        <v>0</v>
      </c>
      <c r="F8" s="22">
        <v>0</v>
      </c>
      <c r="G8" s="22">
        <v>0</v>
      </c>
      <c r="H8" s="22">
        <v>0</v>
      </c>
      <c r="I8" s="22">
        <v>0</v>
      </c>
      <c r="J8" s="22">
        <v>0</v>
      </c>
      <c r="K8" s="22">
        <v>0</v>
      </c>
      <c r="L8" s="22">
        <v>0</v>
      </c>
      <c r="M8" s="22">
        <v>0</v>
      </c>
      <c r="N8" s="22">
        <v>0</v>
      </c>
    </row>
    <row r="9" spans="1:14" x14ac:dyDescent="0.25">
      <c r="A9" s="22" t="s">
        <v>6</v>
      </c>
      <c r="B9" s="22" t="s">
        <v>8</v>
      </c>
      <c r="C9" s="22">
        <v>0</v>
      </c>
      <c r="D9" s="22">
        <v>0</v>
      </c>
      <c r="E9" s="22">
        <v>0</v>
      </c>
      <c r="F9" s="22">
        <v>0</v>
      </c>
      <c r="G9" s="22">
        <v>0</v>
      </c>
      <c r="H9" s="22">
        <v>0</v>
      </c>
      <c r="I9" s="22">
        <v>0</v>
      </c>
      <c r="J9" s="22">
        <v>0</v>
      </c>
      <c r="K9" s="22">
        <v>0</v>
      </c>
      <c r="L9" s="22">
        <v>0</v>
      </c>
      <c r="M9" s="22">
        <v>0</v>
      </c>
      <c r="N9" s="22">
        <v>0</v>
      </c>
    </row>
    <row r="10" spans="1:14" x14ac:dyDescent="0.25">
      <c r="A10" s="22" t="s">
        <v>8</v>
      </c>
      <c r="B10" s="22" t="s">
        <v>34</v>
      </c>
      <c r="C10" s="22">
        <v>0</v>
      </c>
      <c r="D10" s="22">
        <v>0</v>
      </c>
      <c r="E10" s="22">
        <v>0</v>
      </c>
      <c r="F10" s="22">
        <v>0</v>
      </c>
      <c r="G10" s="22">
        <v>0</v>
      </c>
      <c r="H10" s="22">
        <v>0</v>
      </c>
      <c r="I10" s="22">
        <v>0</v>
      </c>
      <c r="J10" s="22">
        <v>0</v>
      </c>
      <c r="K10" s="22">
        <v>0</v>
      </c>
      <c r="L10" s="22">
        <v>0</v>
      </c>
      <c r="M10" s="22">
        <v>0</v>
      </c>
      <c r="N10" s="22">
        <v>0</v>
      </c>
    </row>
    <row r="11" spans="1:14" x14ac:dyDescent="0.25">
      <c r="A11" s="22" t="s">
        <v>58</v>
      </c>
      <c r="B11" s="22" t="s">
        <v>57</v>
      </c>
      <c r="C11" s="22">
        <v>0</v>
      </c>
      <c r="D11" s="22">
        <v>0</v>
      </c>
      <c r="E11" s="22">
        <v>0</v>
      </c>
      <c r="F11" s="22">
        <v>0</v>
      </c>
      <c r="G11" s="22">
        <v>0</v>
      </c>
      <c r="H11" s="22">
        <v>0</v>
      </c>
      <c r="I11" s="22">
        <v>0</v>
      </c>
      <c r="J11" s="22">
        <v>0</v>
      </c>
      <c r="K11" s="22">
        <v>0</v>
      </c>
      <c r="L11" s="22">
        <v>0</v>
      </c>
      <c r="M11" s="22">
        <v>0</v>
      </c>
      <c r="N11" s="22">
        <v>0</v>
      </c>
    </row>
    <row r="12" spans="1:14" x14ac:dyDescent="0.25">
      <c r="A12" s="22" t="s">
        <v>59</v>
      </c>
      <c r="B12" s="22" t="s">
        <v>56</v>
      </c>
      <c r="C12" s="22">
        <v>0</v>
      </c>
      <c r="D12" s="22">
        <v>0</v>
      </c>
      <c r="E12" s="22">
        <v>0</v>
      </c>
      <c r="F12" s="22">
        <v>0</v>
      </c>
      <c r="G12" s="22">
        <v>0</v>
      </c>
      <c r="H12" s="22">
        <v>0</v>
      </c>
      <c r="I12" s="22">
        <v>0</v>
      </c>
      <c r="J12" s="22">
        <v>0</v>
      </c>
      <c r="K12" s="22">
        <v>0</v>
      </c>
      <c r="L12" s="22">
        <v>0</v>
      </c>
      <c r="M12" s="22">
        <v>0</v>
      </c>
      <c r="N12" s="22">
        <v>0</v>
      </c>
    </row>
    <row r="13" spans="1:14" x14ac:dyDescent="0.25">
      <c r="A13" s="22" t="s">
        <v>57</v>
      </c>
      <c r="B13" s="22" t="s">
        <v>56</v>
      </c>
      <c r="C13" s="22">
        <v>0</v>
      </c>
      <c r="D13" s="22">
        <v>0</v>
      </c>
      <c r="E13" s="22">
        <v>0</v>
      </c>
      <c r="F13" s="22">
        <v>0</v>
      </c>
      <c r="G13" s="22">
        <v>0</v>
      </c>
      <c r="H13" s="22">
        <v>0</v>
      </c>
      <c r="I13" s="22">
        <v>0</v>
      </c>
      <c r="J13" s="22">
        <v>0</v>
      </c>
      <c r="K13" s="22">
        <v>0</v>
      </c>
      <c r="L13" s="22">
        <v>0</v>
      </c>
      <c r="M13" s="22">
        <v>0</v>
      </c>
      <c r="N13" s="22">
        <v>0</v>
      </c>
    </row>
    <row r="14" spans="1:14" x14ac:dyDescent="0.25">
      <c r="A14" s="22" t="s">
        <v>56</v>
      </c>
      <c r="B14" s="22" t="s">
        <v>10</v>
      </c>
      <c r="C14" s="22">
        <v>0</v>
      </c>
      <c r="D14" s="22">
        <v>0</v>
      </c>
      <c r="E14" s="22">
        <v>0</v>
      </c>
      <c r="F14" s="22">
        <v>0</v>
      </c>
      <c r="G14" s="22">
        <v>0</v>
      </c>
      <c r="H14" s="22">
        <v>0</v>
      </c>
      <c r="I14" s="22">
        <v>0</v>
      </c>
      <c r="J14" s="22">
        <v>0</v>
      </c>
      <c r="K14" s="22">
        <v>0</v>
      </c>
      <c r="L14" s="22">
        <v>0</v>
      </c>
      <c r="M14" s="22">
        <v>0</v>
      </c>
      <c r="N14" s="22">
        <v>0</v>
      </c>
    </row>
    <row r="15" spans="1:14" x14ac:dyDescent="0.25">
      <c r="A15" s="22" t="s">
        <v>10</v>
      </c>
      <c r="B15" s="22" t="s">
        <v>53</v>
      </c>
      <c r="C15" s="22">
        <v>0</v>
      </c>
      <c r="D15" s="22">
        <v>0</v>
      </c>
      <c r="E15" s="22">
        <v>0</v>
      </c>
      <c r="F15" s="22">
        <v>0</v>
      </c>
      <c r="G15" s="22">
        <v>0</v>
      </c>
      <c r="H15" s="22">
        <v>0</v>
      </c>
      <c r="I15" s="22">
        <v>0</v>
      </c>
      <c r="J15" s="22">
        <v>0</v>
      </c>
      <c r="K15" s="22">
        <v>0</v>
      </c>
      <c r="L15" s="22">
        <v>0</v>
      </c>
      <c r="M15" s="22">
        <v>0</v>
      </c>
      <c r="N15" s="22">
        <v>0</v>
      </c>
    </row>
    <row r="16" spans="1:14" x14ac:dyDescent="0.25">
      <c r="A16" s="22" t="s">
        <v>10</v>
      </c>
      <c r="B16" s="22" t="s">
        <v>49</v>
      </c>
      <c r="C16" s="22">
        <v>0</v>
      </c>
      <c r="D16" s="22">
        <v>0</v>
      </c>
      <c r="E16" s="22">
        <v>0</v>
      </c>
      <c r="F16" s="22">
        <v>0</v>
      </c>
      <c r="G16" s="22">
        <v>0</v>
      </c>
      <c r="H16" s="22">
        <v>0</v>
      </c>
      <c r="I16" s="22">
        <v>0</v>
      </c>
      <c r="J16" s="22">
        <v>0</v>
      </c>
      <c r="K16" s="22">
        <v>0</v>
      </c>
      <c r="L16" s="22">
        <v>0</v>
      </c>
      <c r="M16" s="22">
        <v>0</v>
      </c>
      <c r="N16" s="22">
        <v>0</v>
      </c>
    </row>
    <row r="17" spans="1:14" x14ac:dyDescent="0.25">
      <c r="A17" s="22" t="s">
        <v>53</v>
      </c>
      <c r="B17" s="22" t="s">
        <v>49</v>
      </c>
      <c r="C17" s="22">
        <v>0</v>
      </c>
      <c r="D17" s="22">
        <v>0</v>
      </c>
      <c r="E17" s="22">
        <v>0</v>
      </c>
      <c r="F17" s="22">
        <v>0</v>
      </c>
      <c r="G17" s="22">
        <v>0</v>
      </c>
      <c r="H17" s="22">
        <v>0</v>
      </c>
      <c r="I17" s="22">
        <v>0</v>
      </c>
      <c r="J17" s="22">
        <v>0</v>
      </c>
      <c r="K17" s="22">
        <v>0</v>
      </c>
      <c r="L17" s="22">
        <v>0</v>
      </c>
      <c r="M17" s="22">
        <v>0</v>
      </c>
      <c r="N17" s="22">
        <v>0</v>
      </c>
    </row>
    <row r="18" spans="1:14" x14ac:dyDescent="0.25">
      <c r="A18" s="22" t="s">
        <v>49</v>
      </c>
      <c r="B18" s="22" t="s">
        <v>34</v>
      </c>
      <c r="C18" s="22">
        <v>0</v>
      </c>
      <c r="D18" s="22">
        <v>0</v>
      </c>
      <c r="E18" s="22">
        <v>0</v>
      </c>
      <c r="F18" s="22">
        <v>0</v>
      </c>
      <c r="G18" s="22">
        <v>0</v>
      </c>
      <c r="H18" s="22">
        <v>0</v>
      </c>
      <c r="I18" s="22">
        <v>0</v>
      </c>
      <c r="J18" s="22">
        <v>0</v>
      </c>
      <c r="K18" s="22">
        <v>0</v>
      </c>
      <c r="L18" s="22">
        <v>0</v>
      </c>
      <c r="M18" s="22">
        <v>0</v>
      </c>
      <c r="N18" s="22">
        <v>0</v>
      </c>
    </row>
    <row r="19" spans="1:14" x14ac:dyDescent="0.25">
      <c r="A19" s="22" t="s">
        <v>55</v>
      </c>
      <c r="B19" s="22" t="s">
        <v>54</v>
      </c>
      <c r="C19" s="22">
        <v>0</v>
      </c>
      <c r="D19" s="22">
        <v>0</v>
      </c>
      <c r="E19" s="22">
        <v>0</v>
      </c>
      <c r="F19" s="22">
        <v>0</v>
      </c>
      <c r="G19" s="22">
        <v>0</v>
      </c>
      <c r="H19" s="22">
        <v>0</v>
      </c>
      <c r="I19" s="22">
        <v>0</v>
      </c>
      <c r="J19" s="22">
        <v>0</v>
      </c>
      <c r="K19" s="22">
        <v>0</v>
      </c>
      <c r="L19" s="22">
        <v>0</v>
      </c>
      <c r="M19" s="22">
        <v>0</v>
      </c>
      <c r="N19" s="22">
        <v>0</v>
      </c>
    </row>
    <row r="20" spans="1:14" x14ac:dyDescent="0.25">
      <c r="A20" s="22" t="s">
        <v>54</v>
      </c>
      <c r="B20" s="22" t="s">
        <v>52</v>
      </c>
      <c r="C20" s="22">
        <v>0</v>
      </c>
      <c r="D20" s="22">
        <v>0</v>
      </c>
      <c r="E20" s="22">
        <v>0</v>
      </c>
      <c r="F20" s="22">
        <v>0</v>
      </c>
      <c r="G20" s="22">
        <v>0</v>
      </c>
      <c r="H20" s="22">
        <v>0</v>
      </c>
      <c r="I20" s="22">
        <v>0</v>
      </c>
      <c r="J20" s="22">
        <v>0</v>
      </c>
      <c r="K20" s="22">
        <v>0</v>
      </c>
      <c r="L20" s="22">
        <v>0</v>
      </c>
      <c r="M20" s="22">
        <v>0</v>
      </c>
      <c r="N20" s="22">
        <v>0</v>
      </c>
    </row>
    <row r="21" spans="1:14" x14ac:dyDescent="0.25">
      <c r="A21" s="22" t="s">
        <v>52</v>
      </c>
      <c r="B21" s="22" t="s">
        <v>50</v>
      </c>
      <c r="C21" s="22">
        <v>0</v>
      </c>
      <c r="D21" s="22">
        <v>0</v>
      </c>
      <c r="E21" s="22">
        <v>0</v>
      </c>
      <c r="F21" s="22">
        <v>0</v>
      </c>
      <c r="G21" s="22">
        <v>0</v>
      </c>
      <c r="H21" s="22">
        <v>0</v>
      </c>
      <c r="I21" s="22">
        <v>0</v>
      </c>
      <c r="J21" s="22">
        <v>0</v>
      </c>
      <c r="K21" s="22">
        <v>0</v>
      </c>
      <c r="L21" s="22">
        <v>0</v>
      </c>
      <c r="M21" s="22">
        <v>0</v>
      </c>
      <c r="N21" s="22">
        <v>0</v>
      </c>
    </row>
    <row r="22" spans="1:14" x14ac:dyDescent="0.25">
      <c r="A22" s="22" t="s">
        <v>54</v>
      </c>
      <c r="B22" s="22" t="s">
        <v>50</v>
      </c>
      <c r="C22" s="22">
        <v>0</v>
      </c>
      <c r="D22" s="22">
        <v>0</v>
      </c>
      <c r="E22" s="22">
        <v>0</v>
      </c>
      <c r="F22" s="22">
        <v>0</v>
      </c>
      <c r="G22" s="22">
        <v>0</v>
      </c>
      <c r="H22" s="22">
        <v>0</v>
      </c>
      <c r="I22" s="22">
        <v>0</v>
      </c>
      <c r="J22" s="22">
        <v>0</v>
      </c>
      <c r="K22" s="22">
        <v>0</v>
      </c>
      <c r="L22" s="22">
        <v>0</v>
      </c>
      <c r="M22" s="22">
        <v>0</v>
      </c>
      <c r="N22" s="22">
        <v>0</v>
      </c>
    </row>
    <row r="23" spans="1:14" x14ac:dyDescent="0.25">
      <c r="A23" s="22" t="s">
        <v>51</v>
      </c>
      <c r="B23" s="22" t="s">
        <v>50</v>
      </c>
      <c r="C23" s="22">
        <v>0</v>
      </c>
      <c r="D23" s="22">
        <v>0</v>
      </c>
      <c r="E23" s="22">
        <v>0</v>
      </c>
      <c r="F23" s="22">
        <v>0</v>
      </c>
      <c r="G23" s="22">
        <v>0</v>
      </c>
      <c r="H23" s="22">
        <v>0</v>
      </c>
      <c r="I23" s="22">
        <v>0</v>
      </c>
      <c r="J23" s="22">
        <v>0</v>
      </c>
      <c r="K23" s="22">
        <v>0</v>
      </c>
      <c r="L23" s="22">
        <v>0</v>
      </c>
      <c r="M23" s="22">
        <v>0</v>
      </c>
      <c r="N23" s="22">
        <v>0</v>
      </c>
    </row>
    <row r="24" spans="1:14" x14ac:dyDescent="0.25">
      <c r="A24" s="22" t="s">
        <v>50</v>
      </c>
      <c r="B24" s="22" t="s">
        <v>49</v>
      </c>
      <c r="C24" s="22">
        <v>0</v>
      </c>
      <c r="D24" s="22">
        <v>0</v>
      </c>
      <c r="E24" s="22">
        <v>0</v>
      </c>
      <c r="F24" s="22">
        <v>0</v>
      </c>
      <c r="G24" s="22">
        <v>0</v>
      </c>
      <c r="H24" s="22">
        <v>0</v>
      </c>
      <c r="I24" s="22">
        <v>0</v>
      </c>
      <c r="J24" s="22">
        <v>0</v>
      </c>
      <c r="K24" s="22">
        <v>0</v>
      </c>
      <c r="L24" s="22">
        <v>0</v>
      </c>
      <c r="M24" s="22">
        <v>0</v>
      </c>
      <c r="N24" s="22">
        <v>0</v>
      </c>
    </row>
    <row r="25" spans="1:14" x14ac:dyDescent="0.25">
      <c r="A25" s="22" t="s">
        <v>34</v>
      </c>
      <c r="B25" s="22" t="s">
        <v>35</v>
      </c>
      <c r="C25" s="22">
        <v>0</v>
      </c>
      <c r="D25" s="22">
        <v>0</v>
      </c>
      <c r="E25" s="22">
        <v>0</v>
      </c>
      <c r="F25" s="22">
        <v>0</v>
      </c>
      <c r="G25" s="22">
        <v>0</v>
      </c>
      <c r="H25" s="22">
        <v>0</v>
      </c>
      <c r="I25" s="22">
        <v>0</v>
      </c>
      <c r="J25" s="22">
        <v>0</v>
      </c>
      <c r="K25" s="22">
        <v>0</v>
      </c>
      <c r="L25" s="22">
        <v>0</v>
      </c>
      <c r="M25" s="22">
        <v>0</v>
      </c>
      <c r="N25" s="22">
        <v>0</v>
      </c>
    </row>
    <row r="26" spans="1:14" x14ac:dyDescent="0.25">
      <c r="A26" s="22" t="s">
        <v>34</v>
      </c>
      <c r="B26" s="22" t="s">
        <v>36</v>
      </c>
      <c r="C26" s="22">
        <v>0</v>
      </c>
      <c r="D26" s="22">
        <v>0</v>
      </c>
      <c r="E26" s="22">
        <v>0</v>
      </c>
      <c r="F26" s="22">
        <v>0</v>
      </c>
      <c r="G26" s="22">
        <v>0</v>
      </c>
      <c r="H26" s="22">
        <v>0</v>
      </c>
      <c r="I26" s="22">
        <v>0</v>
      </c>
      <c r="J26" s="22">
        <v>0</v>
      </c>
      <c r="K26" s="22">
        <v>0</v>
      </c>
      <c r="L26" s="22">
        <v>0</v>
      </c>
      <c r="M26" s="22">
        <v>0</v>
      </c>
      <c r="N26" s="22">
        <v>0</v>
      </c>
    </row>
    <row r="27" spans="1:14" x14ac:dyDescent="0.25">
      <c r="A27" s="22" t="s">
        <v>35</v>
      </c>
      <c r="B27" s="22" t="s">
        <v>36</v>
      </c>
      <c r="C27" s="22">
        <v>0</v>
      </c>
      <c r="D27" s="22">
        <v>0</v>
      </c>
      <c r="E27" s="22">
        <v>0</v>
      </c>
      <c r="F27" s="22">
        <v>0</v>
      </c>
      <c r="G27" s="22">
        <v>0</v>
      </c>
      <c r="H27" s="22">
        <v>0</v>
      </c>
      <c r="I27" s="22">
        <v>0</v>
      </c>
      <c r="J27" s="22">
        <v>0</v>
      </c>
      <c r="K27" s="22">
        <v>0</v>
      </c>
      <c r="L27" s="22">
        <v>0</v>
      </c>
      <c r="M27" s="22">
        <v>0</v>
      </c>
      <c r="N27" s="22">
        <v>0</v>
      </c>
    </row>
    <row r="28" spans="1:14" x14ac:dyDescent="0.25">
      <c r="A28" s="22" t="s">
        <v>44</v>
      </c>
      <c r="B28" s="22" t="s">
        <v>43</v>
      </c>
      <c r="C28" s="22">
        <v>0</v>
      </c>
      <c r="D28" s="22">
        <v>0</v>
      </c>
      <c r="E28" s="22">
        <v>0</v>
      </c>
      <c r="F28" s="22">
        <v>0</v>
      </c>
      <c r="G28" s="22">
        <v>0</v>
      </c>
      <c r="H28" s="22">
        <v>0</v>
      </c>
      <c r="I28" s="22">
        <v>0</v>
      </c>
      <c r="J28" s="22">
        <v>0</v>
      </c>
      <c r="K28" s="22">
        <v>0</v>
      </c>
      <c r="L28" s="22">
        <v>0</v>
      </c>
      <c r="M28" s="22">
        <v>0</v>
      </c>
      <c r="N28" s="22">
        <v>0</v>
      </c>
    </row>
    <row r="29" spans="1:14" x14ac:dyDescent="0.25">
      <c r="A29" s="22" t="s">
        <v>39</v>
      </c>
      <c r="B29" s="22" t="s">
        <v>42</v>
      </c>
      <c r="C29" s="22">
        <v>0</v>
      </c>
      <c r="D29" s="22">
        <v>0</v>
      </c>
      <c r="E29" s="22">
        <v>0</v>
      </c>
      <c r="F29" s="22">
        <v>0</v>
      </c>
      <c r="G29" s="22">
        <v>0</v>
      </c>
      <c r="H29" s="22">
        <v>0</v>
      </c>
      <c r="I29" s="22">
        <v>0</v>
      </c>
      <c r="J29" s="22">
        <v>0</v>
      </c>
      <c r="K29" s="22">
        <v>0</v>
      </c>
      <c r="L29" s="22">
        <v>0</v>
      </c>
      <c r="M29" s="22">
        <v>0</v>
      </c>
      <c r="N29" s="22">
        <v>0</v>
      </c>
    </row>
    <row r="30" spans="1:14" x14ac:dyDescent="0.25">
      <c r="A30" s="22" t="s">
        <v>39</v>
      </c>
      <c r="B30" s="22" t="s">
        <v>40</v>
      </c>
      <c r="C30" s="22">
        <v>0</v>
      </c>
      <c r="D30" s="22">
        <v>0</v>
      </c>
      <c r="E30" s="22">
        <v>0</v>
      </c>
      <c r="F30" s="22">
        <v>0</v>
      </c>
      <c r="G30" s="22">
        <v>0</v>
      </c>
      <c r="H30" s="22">
        <v>0</v>
      </c>
      <c r="I30" s="22">
        <v>0</v>
      </c>
      <c r="J30" s="22">
        <v>0</v>
      </c>
      <c r="K30" s="22">
        <v>0</v>
      </c>
      <c r="L30" s="22">
        <v>0</v>
      </c>
      <c r="M30" s="22">
        <v>0</v>
      </c>
      <c r="N30" s="22">
        <v>0</v>
      </c>
    </row>
    <row r="31" spans="1:14" x14ac:dyDescent="0.25">
      <c r="A31" s="22" t="s">
        <v>40</v>
      </c>
      <c r="B31" s="22" t="s">
        <v>41</v>
      </c>
      <c r="C31" s="22">
        <v>0</v>
      </c>
      <c r="D31" s="22">
        <v>0</v>
      </c>
      <c r="E31" s="22">
        <v>0</v>
      </c>
      <c r="F31" s="22">
        <v>0</v>
      </c>
      <c r="G31" s="22">
        <v>0</v>
      </c>
      <c r="H31" s="22">
        <v>0</v>
      </c>
      <c r="I31" s="22">
        <v>0</v>
      </c>
      <c r="J31" s="22">
        <v>0</v>
      </c>
      <c r="K31" s="22">
        <v>0</v>
      </c>
      <c r="L31" s="22">
        <v>0</v>
      </c>
      <c r="M31" s="22">
        <v>0</v>
      </c>
      <c r="N31" s="22">
        <v>0</v>
      </c>
    </row>
    <row r="32" spans="1:14" x14ac:dyDescent="0.25">
      <c r="A32" s="22" t="s">
        <v>39</v>
      </c>
      <c r="B32" s="22" t="s">
        <v>41</v>
      </c>
      <c r="C32" s="22">
        <v>0</v>
      </c>
      <c r="D32" s="22">
        <v>0</v>
      </c>
      <c r="E32" s="22">
        <v>0</v>
      </c>
      <c r="F32" s="22">
        <v>0</v>
      </c>
      <c r="G32" s="22">
        <v>0</v>
      </c>
      <c r="H32" s="22">
        <v>0</v>
      </c>
      <c r="I32" s="22">
        <v>0</v>
      </c>
      <c r="J32" s="22">
        <v>0</v>
      </c>
      <c r="K32" s="22">
        <v>0</v>
      </c>
      <c r="L32" s="22">
        <v>0</v>
      </c>
      <c r="M32" s="22">
        <v>0</v>
      </c>
      <c r="N32" s="22">
        <v>0</v>
      </c>
    </row>
    <row r="33" spans="1:14" x14ac:dyDescent="0.25">
      <c r="A33" s="22" t="s">
        <v>42</v>
      </c>
      <c r="B33" s="22" t="s">
        <v>41</v>
      </c>
      <c r="C33" s="22">
        <v>0</v>
      </c>
      <c r="D33" s="22">
        <v>0</v>
      </c>
      <c r="E33" s="22">
        <v>0</v>
      </c>
      <c r="F33" s="22">
        <v>0</v>
      </c>
      <c r="G33" s="22">
        <v>0</v>
      </c>
      <c r="H33" s="22">
        <v>0</v>
      </c>
      <c r="I33" s="22">
        <v>0</v>
      </c>
      <c r="J33" s="22">
        <v>0</v>
      </c>
      <c r="K33" s="22">
        <v>0</v>
      </c>
      <c r="L33" s="22">
        <v>0</v>
      </c>
      <c r="M33" s="22">
        <v>0</v>
      </c>
      <c r="N33" s="22">
        <v>0</v>
      </c>
    </row>
    <row r="34" spans="1:14" x14ac:dyDescent="0.25">
      <c r="A34" s="22" t="s">
        <v>41</v>
      </c>
      <c r="B34" s="22" t="s">
        <v>44</v>
      </c>
      <c r="C34" s="22">
        <v>0</v>
      </c>
      <c r="D34" s="22">
        <v>0</v>
      </c>
      <c r="E34" s="22">
        <v>0</v>
      </c>
      <c r="F34" s="22">
        <v>0</v>
      </c>
      <c r="G34" s="22">
        <v>0</v>
      </c>
      <c r="H34" s="22">
        <v>0</v>
      </c>
      <c r="I34" s="22">
        <v>0</v>
      </c>
      <c r="J34" s="22">
        <v>0</v>
      </c>
      <c r="K34" s="22">
        <v>0</v>
      </c>
      <c r="L34" s="22">
        <v>0</v>
      </c>
      <c r="M34" s="22">
        <v>0</v>
      </c>
      <c r="N34" s="22">
        <v>0</v>
      </c>
    </row>
    <row r="35" spans="1:14" x14ac:dyDescent="0.25">
      <c r="A35" s="22" t="s">
        <v>44</v>
      </c>
      <c r="B35" s="22" t="s">
        <v>9</v>
      </c>
      <c r="C35" s="22">
        <v>0</v>
      </c>
      <c r="D35" s="22">
        <v>0</v>
      </c>
      <c r="E35" s="22">
        <v>0</v>
      </c>
      <c r="F35" s="22">
        <v>0</v>
      </c>
      <c r="G35" s="22">
        <v>0</v>
      </c>
      <c r="H35" s="22">
        <v>0</v>
      </c>
      <c r="I35" s="22">
        <v>0</v>
      </c>
      <c r="J35" s="22">
        <v>0</v>
      </c>
      <c r="K35" s="22">
        <v>0</v>
      </c>
      <c r="L35" s="22">
        <v>0</v>
      </c>
      <c r="M35" s="22">
        <v>0</v>
      </c>
      <c r="N35" s="22">
        <v>0</v>
      </c>
    </row>
    <row r="36" spans="1:14" x14ac:dyDescent="0.25">
      <c r="A36" s="22" t="s">
        <v>45</v>
      </c>
      <c r="B36" s="22" t="s">
        <v>9</v>
      </c>
      <c r="C36" s="22">
        <v>0</v>
      </c>
      <c r="D36" s="22">
        <v>0</v>
      </c>
      <c r="E36" s="22">
        <v>0</v>
      </c>
      <c r="F36" s="22">
        <v>0</v>
      </c>
      <c r="G36" s="22">
        <v>0</v>
      </c>
      <c r="H36" s="22">
        <v>0</v>
      </c>
      <c r="I36" s="22">
        <v>0</v>
      </c>
      <c r="J36" s="22">
        <v>0</v>
      </c>
      <c r="K36" s="22">
        <v>0</v>
      </c>
      <c r="L36" s="22">
        <v>0</v>
      </c>
      <c r="M36" s="22">
        <v>0</v>
      </c>
      <c r="N36" s="22">
        <v>0</v>
      </c>
    </row>
    <row r="37" spans="1:14" x14ac:dyDescent="0.25">
      <c r="A37" s="22" t="s">
        <v>9</v>
      </c>
      <c r="B37" s="22" t="s">
        <v>46</v>
      </c>
      <c r="C37" s="22">
        <v>0</v>
      </c>
      <c r="D37" s="22">
        <v>0</v>
      </c>
      <c r="E37" s="22">
        <v>0</v>
      </c>
      <c r="F37" s="22">
        <v>0</v>
      </c>
      <c r="G37" s="22">
        <v>0</v>
      </c>
      <c r="H37" s="22">
        <v>0</v>
      </c>
      <c r="I37" s="22">
        <v>0</v>
      </c>
      <c r="J37" s="22">
        <v>0</v>
      </c>
      <c r="K37" s="22">
        <v>0</v>
      </c>
      <c r="L37" s="22">
        <v>0</v>
      </c>
      <c r="M37" s="22">
        <v>0</v>
      </c>
      <c r="N37" s="22">
        <v>0</v>
      </c>
    </row>
    <row r="38" spans="1:14" x14ac:dyDescent="0.25">
      <c r="A38" s="22" t="s">
        <v>36</v>
      </c>
      <c r="B38" s="22" t="s">
        <v>39</v>
      </c>
      <c r="C38" s="22">
        <v>0</v>
      </c>
      <c r="D38" s="22">
        <v>0</v>
      </c>
      <c r="E38" s="22">
        <v>0</v>
      </c>
      <c r="F38" s="22">
        <v>0</v>
      </c>
      <c r="G38" s="22">
        <v>0</v>
      </c>
      <c r="H38" s="22">
        <v>0</v>
      </c>
      <c r="I38" s="22">
        <v>0</v>
      </c>
      <c r="J38" s="22">
        <v>0</v>
      </c>
      <c r="K38" s="22">
        <v>0</v>
      </c>
      <c r="L38" s="22">
        <v>0</v>
      </c>
      <c r="M38" s="22">
        <v>0</v>
      </c>
      <c r="N38" s="22">
        <v>0</v>
      </c>
    </row>
    <row r="39" spans="1:14" x14ac:dyDescent="0.25">
      <c r="A39" s="22" t="s">
        <v>47</v>
      </c>
      <c r="B39" s="22" t="s">
        <v>9</v>
      </c>
      <c r="C39" s="22">
        <v>0</v>
      </c>
      <c r="D39" s="22">
        <v>0</v>
      </c>
      <c r="E39" s="22">
        <v>0</v>
      </c>
      <c r="F39" s="22">
        <v>0</v>
      </c>
      <c r="G39" s="22">
        <v>0</v>
      </c>
      <c r="H39" s="22">
        <v>0</v>
      </c>
      <c r="I39" s="22">
        <v>0</v>
      </c>
      <c r="J39" s="22">
        <v>0</v>
      </c>
      <c r="K39" s="22">
        <v>0</v>
      </c>
      <c r="L39" s="22">
        <v>0</v>
      </c>
      <c r="M39" s="22">
        <v>0</v>
      </c>
      <c r="N39" s="22">
        <v>0</v>
      </c>
    </row>
    <row r="40" spans="1:14" x14ac:dyDescent="0.25">
      <c r="A40" s="22" t="s">
        <v>60</v>
      </c>
      <c r="B40" s="22" t="s">
        <v>34</v>
      </c>
      <c r="C40" s="22">
        <v>0</v>
      </c>
      <c r="D40" s="22">
        <v>0</v>
      </c>
      <c r="E40" s="22">
        <v>0</v>
      </c>
      <c r="F40" s="22">
        <v>0</v>
      </c>
      <c r="G40" s="22">
        <v>0</v>
      </c>
      <c r="H40" s="22">
        <v>0</v>
      </c>
      <c r="I40" s="22">
        <v>0</v>
      </c>
      <c r="J40" s="22">
        <v>0</v>
      </c>
      <c r="K40" s="22">
        <v>0</v>
      </c>
      <c r="L40" s="22">
        <v>0</v>
      </c>
      <c r="M40" s="22">
        <v>0</v>
      </c>
      <c r="N40" s="22">
        <v>0</v>
      </c>
    </row>
    <row r="41" spans="1:14" x14ac:dyDescent="0.25">
      <c r="A41" s="22" t="s">
        <v>57</v>
      </c>
      <c r="B41" s="22" t="s">
        <v>62</v>
      </c>
      <c r="C41" s="22">
        <v>0</v>
      </c>
      <c r="D41" s="22">
        <v>0</v>
      </c>
      <c r="E41" s="22">
        <v>0</v>
      </c>
      <c r="F41" s="22">
        <v>0</v>
      </c>
      <c r="G41" s="22">
        <v>0</v>
      </c>
      <c r="H41" s="22">
        <v>0</v>
      </c>
      <c r="I41" s="22">
        <v>0</v>
      </c>
      <c r="J41" s="22">
        <v>0</v>
      </c>
      <c r="K41" s="22">
        <v>0</v>
      </c>
      <c r="L41" s="22">
        <v>0</v>
      </c>
      <c r="M41" s="22">
        <v>0</v>
      </c>
      <c r="N41" s="22">
        <v>0</v>
      </c>
    </row>
    <row r="42" spans="1:14" x14ac:dyDescent="0.25">
      <c r="A42" s="22" t="s">
        <v>34</v>
      </c>
      <c r="B42" s="22" t="s">
        <v>43</v>
      </c>
      <c r="C42" s="22">
        <v>0</v>
      </c>
      <c r="D42" s="22">
        <v>0</v>
      </c>
      <c r="E42" s="22">
        <v>0</v>
      </c>
      <c r="F42" s="22">
        <v>0</v>
      </c>
      <c r="G42" s="22">
        <v>0</v>
      </c>
      <c r="H42" s="22">
        <v>0</v>
      </c>
      <c r="I42" s="22">
        <v>0</v>
      </c>
      <c r="J42" s="22">
        <v>0</v>
      </c>
      <c r="K42" s="22">
        <v>0</v>
      </c>
      <c r="L42" s="22">
        <v>0</v>
      </c>
      <c r="M42" s="22">
        <v>0</v>
      </c>
      <c r="N42" s="22">
        <v>0</v>
      </c>
    </row>
    <row r="43" spans="1:14" x14ac:dyDescent="0.25">
      <c r="A43" s="22" t="s">
        <v>62</v>
      </c>
      <c r="B43" s="22" t="s">
        <v>54</v>
      </c>
      <c r="C43" s="22">
        <v>0</v>
      </c>
      <c r="D43" s="22">
        <v>0</v>
      </c>
      <c r="E43" s="22">
        <v>0</v>
      </c>
      <c r="F43" s="22">
        <v>0</v>
      </c>
      <c r="G43" s="22">
        <v>0</v>
      </c>
      <c r="H43" s="22">
        <v>0</v>
      </c>
      <c r="I43" s="22">
        <v>0</v>
      </c>
      <c r="J43" s="22">
        <v>0</v>
      </c>
      <c r="K43" s="22">
        <v>0</v>
      </c>
      <c r="L43" s="22">
        <v>0</v>
      </c>
      <c r="M43" s="22">
        <v>0</v>
      </c>
      <c r="N43" s="22">
        <v>0</v>
      </c>
    </row>
    <row r="44" spans="1:14" x14ac:dyDescent="0.25">
      <c r="A44" s="22" t="s">
        <v>62</v>
      </c>
      <c r="B44" s="22" t="s">
        <v>53</v>
      </c>
      <c r="C44" s="22">
        <v>0</v>
      </c>
      <c r="D44" s="22">
        <v>0</v>
      </c>
      <c r="E44" s="22">
        <v>0</v>
      </c>
      <c r="F44" s="22">
        <v>0</v>
      </c>
      <c r="G44" s="22">
        <v>0</v>
      </c>
      <c r="H44" s="22">
        <v>0</v>
      </c>
      <c r="I44" s="22">
        <v>0</v>
      </c>
      <c r="J44" s="22">
        <v>0</v>
      </c>
      <c r="K44" s="22">
        <v>0</v>
      </c>
      <c r="L44" s="22">
        <v>0</v>
      </c>
      <c r="M44" s="22">
        <v>0</v>
      </c>
      <c r="N44" s="22">
        <v>0</v>
      </c>
    </row>
    <row r="45" spans="1:14" x14ac:dyDescent="0.25">
      <c r="A45" s="22" t="s">
        <v>32</v>
      </c>
      <c r="B45" s="22" t="s">
        <v>63</v>
      </c>
      <c r="C45" s="22">
        <v>0</v>
      </c>
      <c r="D45" s="22">
        <v>0</v>
      </c>
      <c r="E45" s="22">
        <v>0</v>
      </c>
      <c r="F45" s="22">
        <v>0</v>
      </c>
      <c r="G45" s="22">
        <v>0</v>
      </c>
      <c r="H45" s="22">
        <v>0</v>
      </c>
      <c r="I45" s="22">
        <v>0</v>
      </c>
      <c r="J45" s="22">
        <v>0</v>
      </c>
      <c r="K45" s="22">
        <v>0</v>
      </c>
      <c r="L45" s="22">
        <v>0</v>
      </c>
      <c r="M45" s="22">
        <v>0</v>
      </c>
      <c r="N45" s="22">
        <v>0</v>
      </c>
    </row>
    <row r="46" spans="1:14" x14ac:dyDescent="0.25">
      <c r="A46" s="22" t="s">
        <v>63</v>
      </c>
      <c r="B46" s="22" t="s">
        <v>8</v>
      </c>
      <c r="C46" s="22">
        <v>0</v>
      </c>
      <c r="D46" s="22">
        <v>0</v>
      </c>
      <c r="E46" s="22">
        <v>0</v>
      </c>
      <c r="F46" s="22">
        <v>0</v>
      </c>
      <c r="G46" s="22">
        <v>0</v>
      </c>
      <c r="H46" s="22">
        <v>0</v>
      </c>
      <c r="I46" s="22">
        <v>0</v>
      </c>
      <c r="J46" s="22">
        <v>0</v>
      </c>
      <c r="K46" s="22">
        <v>0</v>
      </c>
      <c r="L46" s="22">
        <v>0</v>
      </c>
      <c r="M46" s="22">
        <v>0</v>
      </c>
      <c r="N46" s="22">
        <v>0</v>
      </c>
    </row>
    <row r="47" spans="1:14" x14ac:dyDescent="0.25">
      <c r="A47" s="183" t="s">
        <v>63</v>
      </c>
      <c r="B47" s="183" t="s">
        <v>8</v>
      </c>
      <c r="C47" s="183">
        <v>0</v>
      </c>
      <c r="D47" s="183">
        <v>0</v>
      </c>
      <c r="E47" s="183">
        <v>0</v>
      </c>
      <c r="F47" s="183">
        <v>0</v>
      </c>
      <c r="G47" s="183">
        <v>0</v>
      </c>
      <c r="H47" s="183">
        <v>0</v>
      </c>
      <c r="I47" s="183">
        <v>0</v>
      </c>
      <c r="J47" s="183">
        <v>0</v>
      </c>
      <c r="K47" s="183">
        <v>0</v>
      </c>
      <c r="L47" s="183">
        <v>0</v>
      </c>
      <c r="M47" s="183">
        <v>0</v>
      </c>
      <c r="N47" s="183">
        <v>0</v>
      </c>
    </row>
    <row r="48" spans="1:14" x14ac:dyDescent="0.25">
      <c r="A48" s="183" t="s">
        <v>36</v>
      </c>
      <c r="B48" s="183" t="s">
        <v>39</v>
      </c>
      <c r="C48" s="183">
        <v>0</v>
      </c>
      <c r="D48" s="183">
        <v>0</v>
      </c>
      <c r="E48" s="183">
        <v>0</v>
      </c>
      <c r="F48" s="183">
        <v>0</v>
      </c>
      <c r="G48" s="183">
        <v>0</v>
      </c>
      <c r="H48" s="183">
        <v>0</v>
      </c>
      <c r="I48" s="183">
        <v>0</v>
      </c>
      <c r="J48" s="183">
        <v>0</v>
      </c>
      <c r="K48" s="183">
        <v>0</v>
      </c>
      <c r="L48" s="183">
        <v>0</v>
      </c>
      <c r="M48" s="183">
        <v>0</v>
      </c>
      <c r="N48" s="183">
        <v>0</v>
      </c>
    </row>
    <row r="49" spans="1:14" x14ac:dyDescent="0.25">
      <c r="A49" s="183" t="s">
        <v>455</v>
      </c>
      <c r="B49" s="183" t="s">
        <v>56</v>
      </c>
      <c r="C49" s="183">
        <v>0</v>
      </c>
      <c r="D49" s="183">
        <v>0</v>
      </c>
      <c r="E49" s="183">
        <v>0</v>
      </c>
      <c r="F49" s="183">
        <v>0</v>
      </c>
      <c r="G49" s="183">
        <v>0</v>
      </c>
      <c r="H49" s="183">
        <v>0</v>
      </c>
      <c r="I49" s="183">
        <v>0</v>
      </c>
      <c r="J49" s="183">
        <v>0</v>
      </c>
      <c r="K49" s="183">
        <v>0</v>
      </c>
      <c r="L49" s="183">
        <v>0</v>
      </c>
      <c r="M49" s="183">
        <v>0</v>
      </c>
      <c r="N49" s="183">
        <v>0</v>
      </c>
    </row>
    <row r="50" spans="1:14" x14ac:dyDescent="0.25">
      <c r="A50" s="183" t="s">
        <v>58</v>
      </c>
      <c r="B50" s="183" t="s">
        <v>57</v>
      </c>
      <c r="C50" s="183">
        <v>0</v>
      </c>
      <c r="D50" s="183">
        <v>0</v>
      </c>
      <c r="E50" s="183">
        <v>0</v>
      </c>
      <c r="F50" s="183">
        <v>0</v>
      </c>
      <c r="G50" s="183">
        <v>0</v>
      </c>
      <c r="H50" s="183">
        <v>0</v>
      </c>
      <c r="I50" s="183">
        <v>0</v>
      </c>
      <c r="J50" s="183">
        <v>0</v>
      </c>
      <c r="K50" s="183">
        <v>0</v>
      </c>
      <c r="L50" s="183">
        <v>0</v>
      </c>
      <c r="M50" s="183">
        <v>0</v>
      </c>
      <c r="N50" s="183">
        <v>0</v>
      </c>
    </row>
    <row r="51" spans="1:14" x14ac:dyDescent="0.25">
      <c r="A51" s="183" t="s">
        <v>59</v>
      </c>
      <c r="B51" s="183" t="s">
        <v>455</v>
      </c>
      <c r="C51" s="183">
        <v>0</v>
      </c>
      <c r="D51" s="183">
        <v>0</v>
      </c>
      <c r="E51" s="183">
        <v>0</v>
      </c>
      <c r="F51" s="183">
        <v>0</v>
      </c>
      <c r="G51" s="183">
        <v>0</v>
      </c>
      <c r="H51" s="183">
        <v>0</v>
      </c>
      <c r="I51" s="183">
        <v>0</v>
      </c>
      <c r="J51" s="183">
        <v>0</v>
      </c>
      <c r="K51" s="183">
        <v>0</v>
      </c>
      <c r="L51" s="183">
        <v>0</v>
      </c>
      <c r="M51" s="183">
        <v>0</v>
      </c>
      <c r="N51" s="183">
        <v>0</v>
      </c>
    </row>
    <row r="52" spans="1:14" x14ac:dyDescent="0.25">
      <c r="A52" s="183" t="s">
        <v>57</v>
      </c>
      <c r="B52" s="183" t="s">
        <v>458</v>
      </c>
      <c r="C52" s="183">
        <v>0</v>
      </c>
      <c r="D52" s="183">
        <v>0</v>
      </c>
      <c r="E52" s="183">
        <v>0</v>
      </c>
      <c r="F52" s="183">
        <v>0</v>
      </c>
      <c r="G52" s="183">
        <v>0</v>
      </c>
      <c r="H52" s="183">
        <v>0</v>
      </c>
      <c r="I52" s="183">
        <v>0</v>
      </c>
      <c r="J52" s="183">
        <v>0</v>
      </c>
      <c r="K52" s="183">
        <v>0</v>
      </c>
      <c r="L52" s="183">
        <v>0</v>
      </c>
      <c r="M52" s="183">
        <v>0</v>
      </c>
      <c r="N52" s="183">
        <v>0</v>
      </c>
    </row>
    <row r="53" spans="1:14" x14ac:dyDescent="0.25">
      <c r="A53" s="183" t="s">
        <v>50</v>
      </c>
      <c r="B53" s="183" t="s">
        <v>49</v>
      </c>
      <c r="C53" s="183">
        <v>0</v>
      </c>
      <c r="D53" s="183">
        <v>0</v>
      </c>
      <c r="E53" s="183">
        <v>0</v>
      </c>
      <c r="F53" s="183">
        <v>0</v>
      </c>
      <c r="G53" s="183">
        <v>0</v>
      </c>
      <c r="H53" s="183">
        <v>0</v>
      </c>
      <c r="I53" s="183">
        <v>0</v>
      </c>
      <c r="J53" s="183">
        <v>0</v>
      </c>
      <c r="K53" s="183">
        <v>0</v>
      </c>
      <c r="L53" s="183">
        <v>0</v>
      </c>
      <c r="M53" s="183">
        <v>0</v>
      </c>
      <c r="N53" s="183">
        <v>0</v>
      </c>
    </row>
    <row r="54" spans="1:14" x14ac:dyDescent="0.25">
      <c r="A54" s="183" t="s">
        <v>458</v>
      </c>
      <c r="B54" s="183" t="s">
        <v>461</v>
      </c>
      <c r="C54" s="183">
        <v>0</v>
      </c>
      <c r="D54" s="183">
        <v>0</v>
      </c>
      <c r="E54" s="183">
        <v>0</v>
      </c>
      <c r="F54" s="183">
        <v>0</v>
      </c>
      <c r="G54" s="183">
        <v>0</v>
      </c>
      <c r="H54" s="183">
        <v>0</v>
      </c>
      <c r="I54" s="183">
        <v>0</v>
      </c>
      <c r="J54" s="183">
        <v>0</v>
      </c>
      <c r="K54" s="183">
        <v>0</v>
      </c>
      <c r="L54" s="183">
        <v>0</v>
      </c>
      <c r="M54" s="183">
        <v>0</v>
      </c>
      <c r="N54" s="183">
        <v>0</v>
      </c>
    </row>
    <row r="55" spans="1:14" x14ac:dyDescent="0.25">
      <c r="A55" s="22" t="s">
        <v>461</v>
      </c>
      <c r="B55" s="22" t="s">
        <v>56</v>
      </c>
      <c r="C55" s="183">
        <v>0</v>
      </c>
      <c r="D55" s="183">
        <v>0</v>
      </c>
      <c r="E55" s="183">
        <v>0</v>
      </c>
      <c r="F55" s="183">
        <v>0</v>
      </c>
      <c r="G55" s="183">
        <v>0</v>
      </c>
      <c r="H55" s="183">
        <v>0</v>
      </c>
      <c r="I55" s="183">
        <v>0</v>
      </c>
      <c r="J55" s="183">
        <v>0</v>
      </c>
      <c r="K55" s="183">
        <v>0</v>
      </c>
      <c r="L55" s="183">
        <v>0</v>
      </c>
      <c r="M55" s="183">
        <v>0</v>
      </c>
      <c r="N55" s="183">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M6"/>
  <sheetViews>
    <sheetView workbookViewId="0">
      <selection activeCell="C3" sqref="C3"/>
    </sheetView>
  </sheetViews>
  <sheetFormatPr defaultColWidth="9.140625" defaultRowHeight="15" x14ac:dyDescent="0.25"/>
  <cols>
    <col min="1" max="16384" width="9.140625" style="22"/>
  </cols>
  <sheetData>
    <row r="1" spans="1:13" x14ac:dyDescent="0.25">
      <c r="B1" s="22" t="s">
        <v>19</v>
      </c>
      <c r="C1" s="22" t="s">
        <v>20</v>
      </c>
      <c r="D1" s="22" t="s">
        <v>21</v>
      </c>
      <c r="E1" s="22" t="s">
        <v>22</v>
      </c>
      <c r="F1" s="22" t="s">
        <v>23</v>
      </c>
      <c r="G1" s="22" t="s">
        <v>24</v>
      </c>
      <c r="H1" s="22" t="s">
        <v>25</v>
      </c>
      <c r="I1" s="22" t="s">
        <v>26</v>
      </c>
      <c r="J1" s="22" t="s">
        <v>27</v>
      </c>
      <c r="K1" s="22" t="s">
        <v>28</v>
      </c>
      <c r="L1" s="22" t="s">
        <v>29</v>
      </c>
      <c r="M1" s="22" t="s">
        <v>30</v>
      </c>
    </row>
    <row r="2" spans="1:13" x14ac:dyDescent="0.25">
      <c r="A2" s="22" t="s">
        <v>31</v>
      </c>
      <c r="B2" s="22">
        <v>0</v>
      </c>
      <c r="C2" s="22">
        <v>0</v>
      </c>
      <c r="D2" s="22">
        <v>0</v>
      </c>
      <c r="E2" s="22">
        <v>3.0480000000000004E-2</v>
      </c>
      <c r="F2" s="22">
        <v>0.12192000000000001</v>
      </c>
      <c r="G2" s="22">
        <v>0.15240000000000001</v>
      </c>
      <c r="H2" s="22">
        <v>0.18288000000000001</v>
      </c>
      <c r="I2" s="22">
        <v>0.15240000000000001</v>
      </c>
      <c r="J2" s="22">
        <v>9.1440000000000007E-2</v>
      </c>
      <c r="K2" s="22">
        <v>9.1440000000000007E-2</v>
      </c>
      <c r="L2" s="22">
        <v>0</v>
      </c>
      <c r="M2" s="22">
        <v>0</v>
      </c>
    </row>
    <row r="3" spans="1:13" x14ac:dyDescent="0.25">
      <c r="A3" s="22" t="s">
        <v>34</v>
      </c>
      <c r="B3" s="22">
        <v>0</v>
      </c>
      <c r="C3" s="22">
        <v>0</v>
      </c>
      <c r="D3" s="22">
        <v>0</v>
      </c>
      <c r="E3" s="22">
        <v>3.0480000000000004E-2</v>
      </c>
      <c r="F3" s="22">
        <v>0.12192000000000001</v>
      </c>
      <c r="G3" s="22">
        <v>0.15240000000000001</v>
      </c>
      <c r="H3" s="22">
        <v>0.18288000000000001</v>
      </c>
      <c r="I3" s="22">
        <v>0.15240000000000001</v>
      </c>
      <c r="J3" s="22">
        <v>9.1440000000000007E-2</v>
      </c>
      <c r="K3" s="22">
        <v>9.1440000000000007E-2</v>
      </c>
      <c r="L3" s="22">
        <v>0</v>
      </c>
      <c r="M3" s="22">
        <v>0</v>
      </c>
    </row>
    <row r="4" spans="1:13" x14ac:dyDescent="0.25">
      <c r="A4" s="22" t="s">
        <v>44</v>
      </c>
      <c r="B4" s="22">
        <v>0</v>
      </c>
      <c r="C4" s="22">
        <v>0</v>
      </c>
      <c r="D4" s="22">
        <v>0</v>
      </c>
      <c r="E4" s="22">
        <v>3.0480000000000004E-2</v>
      </c>
      <c r="F4" s="22">
        <v>0.12192000000000001</v>
      </c>
      <c r="G4" s="22">
        <v>0.15240000000000001</v>
      </c>
      <c r="H4" s="22">
        <v>0.18288000000000001</v>
      </c>
      <c r="I4" s="22">
        <v>0.15240000000000001</v>
      </c>
      <c r="J4" s="22">
        <v>9.1440000000000007E-2</v>
      </c>
      <c r="K4" s="22">
        <v>9.1440000000000007E-2</v>
      </c>
      <c r="L4" s="22">
        <v>0</v>
      </c>
      <c r="M4" s="22">
        <v>0</v>
      </c>
    </row>
    <row r="5" spans="1:13" x14ac:dyDescent="0.25">
      <c r="A5" s="22" t="s">
        <v>10</v>
      </c>
      <c r="B5" s="22">
        <v>0</v>
      </c>
      <c r="C5" s="22">
        <v>0</v>
      </c>
      <c r="D5" s="22">
        <v>0</v>
      </c>
      <c r="E5" s="22">
        <v>3.0480000000000004E-2</v>
      </c>
      <c r="F5" s="22">
        <v>0.12192000000000001</v>
      </c>
      <c r="G5" s="22">
        <v>0.15240000000000001</v>
      </c>
      <c r="H5" s="22">
        <v>0.18288000000000001</v>
      </c>
      <c r="I5" s="22">
        <v>0.15240000000000001</v>
      </c>
      <c r="J5" s="22">
        <v>9.1440000000000007E-2</v>
      </c>
      <c r="K5" s="22">
        <v>9.1440000000000007E-2</v>
      </c>
      <c r="L5" s="22">
        <v>0</v>
      </c>
      <c r="M5" s="22">
        <v>0</v>
      </c>
    </row>
    <row r="6" spans="1:13" x14ac:dyDescent="0.25">
      <c r="A6" s="22" t="s">
        <v>57</v>
      </c>
      <c r="B6" s="22">
        <v>0</v>
      </c>
      <c r="C6" s="22">
        <v>0</v>
      </c>
      <c r="D6" s="22">
        <v>0</v>
      </c>
      <c r="E6" s="22">
        <v>3.0480000000000004E-2</v>
      </c>
      <c r="F6" s="22">
        <v>0.12192000000000001</v>
      </c>
      <c r="G6" s="22">
        <v>0.15240000000000001</v>
      </c>
      <c r="H6" s="22">
        <v>0.18288000000000001</v>
      </c>
      <c r="I6" s="22">
        <v>0.15240000000000001</v>
      </c>
      <c r="J6" s="22">
        <v>9.1440000000000007E-2</v>
      </c>
      <c r="K6" s="22">
        <v>9.1440000000000007E-2</v>
      </c>
      <c r="L6" s="22">
        <v>0</v>
      </c>
      <c r="M6" s="22">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D18"/>
  <sheetViews>
    <sheetView workbookViewId="0">
      <selection activeCell="B8" sqref="B8"/>
    </sheetView>
  </sheetViews>
  <sheetFormatPr defaultRowHeight="15" x14ac:dyDescent="0.25"/>
  <cols>
    <col min="2" max="2" width="11" customWidth="1"/>
  </cols>
  <sheetData>
    <row r="1" spans="1:4" x14ac:dyDescent="0.25">
      <c r="B1" s="14" t="s">
        <v>13</v>
      </c>
      <c r="C1" s="14" t="s">
        <v>14</v>
      </c>
      <c r="D1" s="14" t="s">
        <v>80</v>
      </c>
    </row>
    <row r="2" spans="1:4" x14ac:dyDescent="0.25">
      <c r="A2" s="15" t="s">
        <v>31</v>
      </c>
      <c r="B2" s="24">
        <v>0.58020000000000005</v>
      </c>
      <c r="C2" s="24">
        <v>8.8779000000000003</v>
      </c>
      <c r="D2" s="24">
        <v>4.7440000000000003E-2</v>
      </c>
    </row>
    <row r="3" spans="1:4" x14ac:dyDescent="0.25">
      <c r="A3" s="15" t="s">
        <v>34</v>
      </c>
      <c r="B3" s="24">
        <v>0.17180000000000001</v>
      </c>
      <c r="C3" s="24">
        <v>5.21E-2</v>
      </c>
      <c r="D3" s="24">
        <v>3.0042</v>
      </c>
    </row>
    <row r="4" spans="1:4" x14ac:dyDescent="0.25">
      <c r="A4" s="15" t="s">
        <v>44</v>
      </c>
      <c r="B4">
        <v>0.17180000000000001</v>
      </c>
      <c r="C4">
        <v>5.21E-2</v>
      </c>
      <c r="D4">
        <v>3.0042</v>
      </c>
    </row>
    <row r="5" spans="1:4" x14ac:dyDescent="0.25">
      <c r="A5" s="15" t="s">
        <v>10</v>
      </c>
      <c r="B5" s="24">
        <v>-4.0000000000000002E-4</v>
      </c>
      <c r="C5" s="24">
        <v>6.9400000000000003E-2</v>
      </c>
      <c r="D5" s="24">
        <v>0.40760000000000002</v>
      </c>
    </row>
    <row r="6" spans="1:4" x14ac:dyDescent="0.25">
      <c r="A6" s="15" t="s">
        <v>57</v>
      </c>
      <c r="B6" s="183">
        <v>1E-3</v>
      </c>
      <c r="C6" s="183">
        <v>2.9499999999999998E-2</v>
      </c>
      <c r="D6" s="183">
        <v>8.9700000000000002E-2</v>
      </c>
    </row>
    <row r="11" spans="1:4" x14ac:dyDescent="0.25">
      <c r="B11" s="22"/>
      <c r="C11" s="22"/>
      <c r="D11" s="22"/>
    </row>
    <row r="12" spans="1:4" x14ac:dyDescent="0.25">
      <c r="B12" s="24"/>
      <c r="C12" s="24"/>
      <c r="D12" s="24"/>
    </row>
    <row r="17" spans="1:4" x14ac:dyDescent="0.25">
      <c r="A17" s="183" t="s">
        <v>57</v>
      </c>
      <c r="B17" s="183">
        <v>1E-3</v>
      </c>
      <c r="C17" s="183">
        <v>2.9499999999999998E-2</v>
      </c>
      <c r="D17" s="183">
        <v>8.9700000000000002E-2</v>
      </c>
    </row>
    <row r="18" spans="1:4" x14ac:dyDescent="0.25">
      <c r="A18" s="22"/>
      <c r="B18" s="22"/>
      <c r="C18" s="22"/>
      <c r="D18" s="22"/>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tabColor theme="7" tint="0.39997558519241921"/>
  </sheetPr>
  <dimension ref="A1:Q136"/>
  <sheetViews>
    <sheetView topLeftCell="A23" zoomScale="55" zoomScaleNormal="55" workbookViewId="0">
      <selection activeCell="I58" sqref="I58"/>
    </sheetView>
  </sheetViews>
  <sheetFormatPr defaultColWidth="9.140625" defaultRowHeight="15" x14ac:dyDescent="0.25"/>
  <cols>
    <col min="1" max="1" width="9.140625" style="22"/>
    <col min="2" max="2" width="13.85546875" style="22" customWidth="1"/>
    <col min="3" max="3" width="13.140625" style="22" bestFit="1" customWidth="1"/>
    <col min="4" max="4" width="14" style="22" customWidth="1"/>
    <col min="5" max="5" width="11.28515625" style="22" customWidth="1"/>
    <col min="6" max="6" width="9.140625" style="22"/>
    <col min="7" max="7" width="10.140625" style="22" bestFit="1" customWidth="1"/>
    <col min="8" max="8" width="13.140625" style="22" bestFit="1" customWidth="1"/>
    <col min="9" max="9" width="24.85546875" style="22" bestFit="1" customWidth="1"/>
    <col min="10" max="10" width="13.42578125" style="22" customWidth="1"/>
    <col min="11" max="16384" width="9.140625" style="22"/>
  </cols>
  <sheetData>
    <row r="1" spans="1:9" x14ac:dyDescent="0.25">
      <c r="B1" s="22" t="s">
        <v>84</v>
      </c>
      <c r="C1" s="22" t="s">
        <v>85</v>
      </c>
      <c r="D1" s="22" t="s">
        <v>86</v>
      </c>
      <c r="E1" s="22" t="s">
        <v>87</v>
      </c>
      <c r="I1" s="22" t="s">
        <v>88</v>
      </c>
    </row>
    <row r="2" spans="1:9" x14ac:dyDescent="0.25">
      <c r="A2" s="22">
        <v>0</v>
      </c>
      <c r="B2" s="22">
        <v>0</v>
      </c>
      <c r="C2" s="22">
        <v>1399.0320000000002</v>
      </c>
      <c r="D2" s="22">
        <v>0</v>
      </c>
      <c r="E2" s="22">
        <f>(B3-B2/C3-C2)*2</f>
        <v>317907.2183832</v>
      </c>
      <c r="I2" s="22">
        <v>1399.0320000000002</v>
      </c>
    </row>
    <row r="3" spans="1:9" x14ac:dyDescent="0.25">
      <c r="A3" s="22">
        <v>1</v>
      </c>
      <c r="B3" s="22">
        <v>160352.64119160001</v>
      </c>
      <c r="C3" s="22">
        <v>1402.0800000000002</v>
      </c>
      <c r="D3" s="22">
        <f>E2-D2</f>
        <v>317907.2183832</v>
      </c>
      <c r="E3" s="22">
        <f t="shared" ref="E3:E18" si="0">(B4-B3/C4-C3)*2</f>
        <v>1598027.0490112202</v>
      </c>
    </row>
    <row r="4" spans="1:9" x14ac:dyDescent="0.25">
      <c r="A4" s="22">
        <v>2</v>
      </c>
      <c r="B4" s="22">
        <v>800529.72410267999</v>
      </c>
      <c r="C4" s="22">
        <v>1405.1280000000002</v>
      </c>
      <c r="D4" s="22">
        <f>E3-D3</f>
        <v>1280119.8306280202</v>
      </c>
      <c r="E4" s="22">
        <f t="shared" si="0"/>
        <v>4286102.6628393326</v>
      </c>
    </row>
    <row r="5" spans="1:9" x14ac:dyDescent="0.25">
      <c r="A5" s="22">
        <v>3</v>
      </c>
      <c r="B5" s="22">
        <v>2145024.9464014801</v>
      </c>
      <c r="C5" s="22">
        <v>1408.1760000000002</v>
      </c>
      <c r="D5" s="22">
        <f t="shared" ref="D5:D19" si="1">E4-D4</f>
        <v>3005982.8322113124</v>
      </c>
      <c r="E5" s="22">
        <f t="shared" si="0"/>
        <v>8519970.2823303919</v>
      </c>
    </row>
    <row r="6" spans="1:9" x14ac:dyDescent="0.25">
      <c r="A6" s="22">
        <v>4</v>
      </c>
      <c r="B6" s="22">
        <v>4262913.2919859197</v>
      </c>
      <c r="C6" s="22">
        <v>1411.2240000000002</v>
      </c>
      <c r="D6" s="22">
        <f t="shared" si="1"/>
        <v>5513987.45011908</v>
      </c>
      <c r="E6" s="22">
        <f t="shared" si="0"/>
        <v>14637512.681381175</v>
      </c>
    </row>
    <row r="7" spans="1:9" x14ac:dyDescent="0.25">
      <c r="A7" s="22">
        <v>5</v>
      </c>
      <c r="B7" s="22">
        <v>7323181.7750348402</v>
      </c>
      <c r="C7" s="22">
        <v>1414.2720000000002</v>
      </c>
      <c r="D7" s="22">
        <f t="shared" si="1"/>
        <v>9123525.2312620953</v>
      </c>
      <c r="E7" s="22">
        <f t="shared" si="0"/>
        <v>22771714.443631914</v>
      </c>
    </row>
    <row r="8" spans="1:9" x14ac:dyDescent="0.25">
      <c r="A8" s="22">
        <v>6</v>
      </c>
      <c r="B8" s="22">
        <v>11392438.41573552</v>
      </c>
      <c r="C8" s="22">
        <v>1417.3200000000002</v>
      </c>
      <c r="D8" s="22">
        <f t="shared" si="1"/>
        <v>13648189.212369818</v>
      </c>
      <c r="E8" s="22">
        <f t="shared" si="0"/>
        <v>32559846.592044104</v>
      </c>
    </row>
    <row r="9" spans="1:9" x14ac:dyDescent="0.25">
      <c r="A9" s="22">
        <v>7</v>
      </c>
      <c r="B9" s="22">
        <v>16289361.381355921</v>
      </c>
      <c r="C9" s="22">
        <v>1420.3680000000002</v>
      </c>
      <c r="D9" s="22">
        <f t="shared" si="1"/>
        <v>18911657.379674286</v>
      </c>
      <c r="E9" s="22">
        <f t="shared" si="0"/>
        <v>43691335.477174677</v>
      </c>
    </row>
    <row r="10" spans="1:9" x14ac:dyDescent="0.25">
      <c r="A10" s="22">
        <v>8</v>
      </c>
      <c r="B10" s="22">
        <v>21858531.958125722</v>
      </c>
      <c r="C10" s="22">
        <v>1423.4160000000002</v>
      </c>
      <c r="D10" s="22">
        <f t="shared" si="1"/>
        <v>24779678.097500391</v>
      </c>
      <c r="E10" s="22">
        <f t="shared" si="0"/>
        <v>46059203.504166842</v>
      </c>
    </row>
    <row r="11" spans="1:9" x14ac:dyDescent="0.25">
      <c r="A11" s="22">
        <v>9</v>
      </c>
      <c r="B11" s="22">
        <v>23046374.984798882</v>
      </c>
      <c r="C11" s="22">
        <v>1424.0256000000002</v>
      </c>
      <c r="D11" s="22">
        <f t="shared" si="1"/>
        <v>21279525.40666645</v>
      </c>
      <c r="E11" s="22">
        <f t="shared" si="0"/>
        <v>55718219.216748796</v>
      </c>
    </row>
    <row r="12" spans="1:9" x14ac:dyDescent="0.25">
      <c r="A12" s="22">
        <v>10</v>
      </c>
      <c r="B12" s="22">
        <v>27876689.930232</v>
      </c>
      <c r="C12" s="22">
        <v>1426.4640000000002</v>
      </c>
      <c r="D12" s="22">
        <f t="shared" si="1"/>
        <v>34438693.810082346</v>
      </c>
      <c r="E12" s="22">
        <f t="shared" si="0"/>
        <v>69279825.65379253</v>
      </c>
    </row>
    <row r="13" spans="1:9" x14ac:dyDescent="0.25">
      <c r="A13" s="22">
        <v>11</v>
      </c>
      <c r="B13" s="22">
        <v>34660840.134492002</v>
      </c>
      <c r="C13" s="22">
        <v>1429.5120000000002</v>
      </c>
      <c r="D13" s="22">
        <f t="shared" si="1"/>
        <v>34841131.843710184</v>
      </c>
      <c r="E13" s="22">
        <f t="shared" si="0"/>
        <v>84072213.437714234</v>
      </c>
    </row>
    <row r="14" spans="1:9" x14ac:dyDescent="0.25">
      <c r="A14" s="22">
        <v>12</v>
      </c>
      <c r="B14" s="22">
        <v>42061731.266411997</v>
      </c>
      <c r="C14" s="22">
        <v>1432.5600000000002</v>
      </c>
      <c r="D14" s="22">
        <f t="shared" si="1"/>
        <v>49231081.59400405</v>
      </c>
      <c r="E14" s="22">
        <f t="shared" si="0"/>
        <v>100343960.10857148</v>
      </c>
    </row>
    <row r="15" spans="1:9" x14ac:dyDescent="0.25">
      <c r="A15" s="22">
        <v>13</v>
      </c>
      <c r="B15" s="22">
        <v>50202711.511523999</v>
      </c>
      <c r="C15" s="22">
        <v>1435.6080000000002</v>
      </c>
      <c r="D15" s="22">
        <f t="shared" si="1"/>
        <v>51112878.514567435</v>
      </c>
      <c r="E15" s="22">
        <f t="shared" si="0"/>
        <v>118094899.39706072</v>
      </c>
    </row>
    <row r="16" spans="1:9" x14ac:dyDescent="0.25">
      <c r="A16" s="22">
        <v>14</v>
      </c>
      <c r="B16" s="22">
        <v>59083780.869828001</v>
      </c>
      <c r="C16" s="22">
        <v>1438.6560000000002</v>
      </c>
      <c r="D16" s="22">
        <f t="shared" si="1"/>
        <v>66982020.882493287</v>
      </c>
      <c r="E16" s="22">
        <f t="shared" si="0"/>
        <v>137571733.92546424</v>
      </c>
    </row>
    <row r="17" spans="1:13" x14ac:dyDescent="0.25">
      <c r="A17" s="22">
        <v>15</v>
      </c>
      <c r="B17" s="22">
        <v>68828287.526856005</v>
      </c>
      <c r="C17" s="22">
        <v>1441.7040000000002</v>
      </c>
      <c r="D17" s="22">
        <f t="shared" si="1"/>
        <v>70589713.042970955</v>
      </c>
      <c r="E17" s="22">
        <f t="shared" si="0"/>
        <v>159020995.50987345</v>
      </c>
    </row>
    <row r="18" spans="1:13" x14ac:dyDescent="0.25">
      <c r="A18" s="22">
        <v>16</v>
      </c>
      <c r="B18" s="22">
        <v>79559579.668139994</v>
      </c>
      <c r="C18" s="22">
        <v>1444.7520000000002</v>
      </c>
      <c r="D18" s="22">
        <f t="shared" si="1"/>
        <v>88431282.466902494</v>
      </c>
      <c r="E18" s="22">
        <f t="shared" si="0"/>
        <v>182195824.60997781</v>
      </c>
    </row>
    <row r="19" spans="1:13" x14ac:dyDescent="0.25">
      <c r="A19" s="22">
        <v>17</v>
      </c>
      <c r="B19" s="22">
        <v>91154309.108148009</v>
      </c>
      <c r="C19" s="22">
        <v>1447.8000000000002</v>
      </c>
      <c r="D19" s="22">
        <f t="shared" si="1"/>
        <v>93764542.143075317</v>
      </c>
      <c r="E19" s="22">
        <f>(B19/C19)*2</f>
        <v>125921.1342839453</v>
      </c>
    </row>
    <row r="25" spans="1:13" x14ac:dyDescent="0.25">
      <c r="A25" s="27" t="s">
        <v>54</v>
      </c>
      <c r="B25" s="27" t="s">
        <v>89</v>
      </c>
      <c r="I25" s="28" t="s">
        <v>90</v>
      </c>
    </row>
    <row r="26" spans="1:13" x14ac:dyDescent="0.25">
      <c r="A26" s="29"/>
      <c r="B26" s="29" t="s">
        <v>84</v>
      </c>
      <c r="C26" s="29" t="s">
        <v>85</v>
      </c>
      <c r="D26" s="29" t="s">
        <v>86</v>
      </c>
      <c r="E26" s="29" t="s">
        <v>87</v>
      </c>
      <c r="F26" s="29" t="s">
        <v>91</v>
      </c>
      <c r="G26" s="29" t="s">
        <v>92</v>
      </c>
      <c r="H26" s="29"/>
      <c r="I26" s="29" t="s">
        <v>93</v>
      </c>
      <c r="J26" s="29" t="s">
        <v>94</v>
      </c>
      <c r="K26" s="29"/>
      <c r="L26" s="29" t="s">
        <v>91</v>
      </c>
      <c r="M26" s="29" t="s">
        <v>95</v>
      </c>
    </row>
    <row r="27" spans="1:13" x14ac:dyDescent="0.25">
      <c r="B27" s="22">
        <f>I27*1233.48/1000000</f>
        <v>0</v>
      </c>
      <c r="C27" s="22">
        <f t="shared" ref="C27:C40" si="2">J27*0.3048</f>
        <v>1690.4208000000001</v>
      </c>
      <c r="D27" s="22">
        <v>0</v>
      </c>
      <c r="E27" s="22">
        <f>(B28-B27)/(C28-C27)*2*1000000</f>
        <v>19078.008998875132</v>
      </c>
      <c r="F27" s="22" t="s">
        <v>19</v>
      </c>
      <c r="G27" s="22">
        <f>M27*0.3048</f>
        <v>0</v>
      </c>
      <c r="I27" s="22">
        <v>0</v>
      </c>
      <c r="J27" s="22">
        <v>5546</v>
      </c>
      <c r="L27" s="22" t="s">
        <v>19</v>
      </c>
      <c r="M27" s="22">
        <v>0</v>
      </c>
    </row>
    <row r="28" spans="1:13" x14ac:dyDescent="0.25">
      <c r="B28" s="22">
        <f t="shared" ref="B28:B40" si="3">I28*1233.48/1000000</f>
        <v>4.0704840000000006E-2</v>
      </c>
      <c r="C28" s="22">
        <f t="shared" si="2"/>
        <v>1694.6880000000001</v>
      </c>
      <c r="D28" s="22">
        <f>(E27-D27)/1000000</f>
        <v>1.9078008998875132E-2</v>
      </c>
      <c r="E28" s="22">
        <f t="shared" ref="E28:E40" si="4">(B29-B28)/(C29-C28)*2*1000000</f>
        <v>142044.44881889754</v>
      </c>
      <c r="F28" s="22" t="s">
        <v>20</v>
      </c>
      <c r="G28" s="22">
        <f t="shared" ref="G28:G38" si="5">M28*0.3048</f>
        <v>0</v>
      </c>
      <c r="I28" s="22">
        <v>33</v>
      </c>
      <c r="J28" s="22">
        <v>5560</v>
      </c>
      <c r="L28" s="22" t="s">
        <v>20</v>
      </c>
      <c r="M28" s="22">
        <v>0</v>
      </c>
    </row>
    <row r="29" spans="1:13" x14ac:dyDescent="0.25">
      <c r="B29" s="22">
        <f t="shared" si="3"/>
        <v>0.47365632000000002</v>
      </c>
      <c r="C29" s="22">
        <f t="shared" si="2"/>
        <v>1700.7840000000001</v>
      </c>
      <c r="D29" s="22">
        <f t="shared" ref="D29:D40" si="6">(E28-D28)/1000000</f>
        <v>0.14204442974088854</v>
      </c>
      <c r="E29" s="22">
        <f t="shared" si="4"/>
        <v>297848.18897637783</v>
      </c>
      <c r="F29" s="22" t="s">
        <v>21</v>
      </c>
      <c r="G29" s="22">
        <f t="shared" si="5"/>
        <v>0</v>
      </c>
      <c r="I29" s="22">
        <v>384</v>
      </c>
      <c r="J29" s="22">
        <v>5580</v>
      </c>
      <c r="L29" s="22" t="s">
        <v>21</v>
      </c>
      <c r="M29" s="22">
        <v>0</v>
      </c>
    </row>
    <row r="30" spans="1:13" x14ac:dyDescent="0.25">
      <c r="B30" s="22">
        <f t="shared" si="3"/>
        <v>1.3814976000000001</v>
      </c>
      <c r="C30" s="22">
        <f t="shared" si="2"/>
        <v>1706.88</v>
      </c>
      <c r="D30" s="22">
        <f t="shared" si="6"/>
        <v>0.29784804693194811</v>
      </c>
      <c r="E30" s="22">
        <f t="shared" si="4"/>
        <v>475909.60629921238</v>
      </c>
      <c r="F30" s="22" t="s">
        <v>22</v>
      </c>
      <c r="G30" s="22">
        <f t="shared" si="5"/>
        <v>3.0480000000000004E-2</v>
      </c>
      <c r="I30" s="22">
        <v>1120</v>
      </c>
      <c r="J30" s="22">
        <v>5600</v>
      </c>
      <c r="L30" s="22" t="s">
        <v>22</v>
      </c>
      <c r="M30" s="22">
        <v>0.1</v>
      </c>
    </row>
    <row r="31" spans="1:13" x14ac:dyDescent="0.25">
      <c r="B31" s="22">
        <f t="shared" si="3"/>
        <v>2.8320700800000003</v>
      </c>
      <c r="C31" s="22">
        <f t="shared" si="2"/>
        <v>1712.9760000000001</v>
      </c>
      <c r="D31" s="22">
        <f t="shared" si="6"/>
        <v>0.47590930845116547</v>
      </c>
      <c r="E31" s="22">
        <f t="shared" si="4"/>
        <v>698486.37795275543</v>
      </c>
      <c r="F31" s="22" t="s">
        <v>23</v>
      </c>
      <c r="G31" s="22">
        <f t="shared" si="5"/>
        <v>0.12192000000000001</v>
      </c>
      <c r="I31" s="22">
        <v>2296</v>
      </c>
      <c r="J31" s="22">
        <v>5620</v>
      </c>
      <c r="L31" s="22" t="s">
        <v>23</v>
      </c>
      <c r="M31" s="22">
        <v>0.4</v>
      </c>
    </row>
    <row r="32" spans="1:13" x14ac:dyDescent="0.25">
      <c r="B32" s="22">
        <f t="shared" si="3"/>
        <v>4.9610565600000003</v>
      </c>
      <c r="C32" s="22">
        <f t="shared" si="2"/>
        <v>1719.0720000000001</v>
      </c>
      <c r="D32" s="22">
        <f t="shared" si="6"/>
        <v>0.69848590204344696</v>
      </c>
      <c r="E32" s="22">
        <f t="shared" si="4"/>
        <v>985812.75590551109</v>
      </c>
      <c r="F32" s="22" t="s">
        <v>24</v>
      </c>
      <c r="G32" s="22">
        <f t="shared" si="5"/>
        <v>0.15240000000000001</v>
      </c>
      <c r="I32" s="22">
        <v>4022</v>
      </c>
      <c r="J32" s="22">
        <v>5640</v>
      </c>
      <c r="L32" s="22" t="s">
        <v>24</v>
      </c>
      <c r="M32" s="22">
        <v>0.5</v>
      </c>
    </row>
    <row r="33" spans="1:13" x14ac:dyDescent="0.25">
      <c r="B33" s="22">
        <f t="shared" si="3"/>
        <v>7.96581384</v>
      </c>
      <c r="C33" s="22">
        <f t="shared" si="2"/>
        <v>1725.1680000000001</v>
      </c>
      <c r="D33" s="22">
        <f t="shared" si="6"/>
        <v>0.98581205741960909</v>
      </c>
      <c r="E33" s="22">
        <f t="shared" si="4"/>
        <v>1573415.4330708655</v>
      </c>
      <c r="F33" s="22" t="s">
        <v>25</v>
      </c>
      <c r="G33" s="22">
        <f t="shared" si="5"/>
        <v>0.18288000000000001</v>
      </c>
      <c r="I33" s="22">
        <v>6458</v>
      </c>
      <c r="J33" s="22">
        <v>5660</v>
      </c>
      <c r="L33" s="22" t="s">
        <v>25</v>
      </c>
      <c r="M33" s="22">
        <v>0.6</v>
      </c>
    </row>
    <row r="34" spans="1:13" x14ac:dyDescent="0.25">
      <c r="B34" s="22">
        <f t="shared" si="3"/>
        <v>12.76158408</v>
      </c>
      <c r="C34" s="22">
        <f t="shared" si="2"/>
        <v>1731.2640000000001</v>
      </c>
      <c r="D34" s="22">
        <f t="shared" si="6"/>
        <v>1.5734144472588079</v>
      </c>
      <c r="E34" s="22">
        <f t="shared" si="4"/>
        <v>2167088.3858267707</v>
      </c>
      <c r="F34" s="22" t="s">
        <v>26</v>
      </c>
      <c r="G34" s="22">
        <f t="shared" si="5"/>
        <v>0.15240000000000001</v>
      </c>
      <c r="I34" s="22">
        <v>10346</v>
      </c>
      <c r="J34" s="22">
        <v>5680</v>
      </c>
      <c r="L34" s="22" t="s">
        <v>26</v>
      </c>
      <c r="M34" s="22">
        <v>0.5</v>
      </c>
    </row>
    <row r="35" spans="1:13" x14ac:dyDescent="0.25">
      <c r="B35" s="22">
        <f t="shared" si="3"/>
        <v>19.366869480000002</v>
      </c>
      <c r="C35" s="22">
        <f t="shared" si="2"/>
        <v>1737.3600000000001</v>
      </c>
      <c r="D35" s="22">
        <f t="shared" si="6"/>
        <v>2.1670868124123235</v>
      </c>
      <c r="E35" s="22">
        <f t="shared" si="4"/>
        <v>2838865.5511810998</v>
      </c>
      <c r="F35" s="22" t="s">
        <v>27</v>
      </c>
      <c r="G35" s="22">
        <f t="shared" si="5"/>
        <v>9.1440000000000007E-2</v>
      </c>
      <c r="I35" s="22">
        <v>15701</v>
      </c>
      <c r="J35" s="22">
        <v>5700</v>
      </c>
      <c r="L35" s="22" t="s">
        <v>27</v>
      </c>
      <c r="M35" s="22">
        <v>0.3</v>
      </c>
    </row>
    <row r="36" spans="1:13" x14ac:dyDescent="0.25">
      <c r="B36" s="22">
        <f t="shared" si="3"/>
        <v>28.01973168</v>
      </c>
      <c r="C36" s="22">
        <f t="shared" si="2"/>
        <v>1743.4560000000001</v>
      </c>
      <c r="D36" s="22">
        <f t="shared" si="6"/>
        <v>2.8388633840942878</v>
      </c>
      <c r="E36" s="22">
        <f t="shared" si="4"/>
        <v>3569726.7322834623</v>
      </c>
      <c r="F36" s="22" t="s">
        <v>28</v>
      </c>
      <c r="G36" s="22">
        <f t="shared" si="5"/>
        <v>9.1440000000000007E-2</v>
      </c>
      <c r="I36" s="22">
        <v>22716</v>
      </c>
      <c r="J36" s="22">
        <v>5720</v>
      </c>
      <c r="L36" s="22" t="s">
        <v>28</v>
      </c>
      <c r="M36" s="22">
        <v>0.3</v>
      </c>
    </row>
    <row r="37" spans="1:13" x14ac:dyDescent="0.25">
      <c r="B37" s="22">
        <f t="shared" si="3"/>
        <v>38.90025876</v>
      </c>
      <c r="C37" s="22">
        <f t="shared" si="2"/>
        <v>1749.5520000000001</v>
      </c>
      <c r="D37" s="22">
        <f t="shared" si="6"/>
        <v>3.5697238934200781</v>
      </c>
      <c r="E37" s="22">
        <f t="shared" si="4"/>
        <v>4366146.8897637799</v>
      </c>
      <c r="F37" s="22" t="s">
        <v>29</v>
      </c>
      <c r="G37" s="22">
        <f t="shared" si="5"/>
        <v>0</v>
      </c>
      <c r="I37" s="22">
        <v>31537</v>
      </c>
      <c r="J37" s="22">
        <v>5740</v>
      </c>
      <c r="L37" s="22" t="s">
        <v>29</v>
      </c>
      <c r="M37" s="22">
        <v>0</v>
      </c>
    </row>
    <row r="38" spans="1:13" x14ac:dyDescent="0.25">
      <c r="B38" s="22">
        <f t="shared" si="3"/>
        <v>52.208274480000007</v>
      </c>
      <c r="C38" s="22">
        <f t="shared" si="2"/>
        <v>1755.6480000000001</v>
      </c>
      <c r="D38" s="22">
        <f t="shared" si="6"/>
        <v>4.3661433200398871</v>
      </c>
      <c r="E38" s="22">
        <f t="shared" si="4"/>
        <v>5181991.929133852</v>
      </c>
      <c r="F38" s="22" t="s">
        <v>30</v>
      </c>
      <c r="G38" s="22">
        <f t="shared" si="5"/>
        <v>0</v>
      </c>
      <c r="I38" s="22">
        <v>42326</v>
      </c>
      <c r="J38" s="22">
        <v>5760</v>
      </c>
      <c r="L38" s="22" t="s">
        <v>30</v>
      </c>
      <c r="M38" s="22">
        <v>0</v>
      </c>
    </row>
    <row r="39" spans="1:13" x14ac:dyDescent="0.25">
      <c r="B39" s="22">
        <f t="shared" si="3"/>
        <v>68.002985879999997</v>
      </c>
      <c r="C39" s="22">
        <f t="shared" si="2"/>
        <v>1761.7440000000001</v>
      </c>
      <c r="D39" s="22">
        <f t="shared" si="6"/>
        <v>5.1819875629905319</v>
      </c>
      <c r="E39" s="22">
        <f t="shared" si="4"/>
        <v>6052064.7637795247</v>
      </c>
      <c r="I39" s="22">
        <v>55131</v>
      </c>
      <c r="J39" s="22">
        <v>5780</v>
      </c>
    </row>
    <row r="40" spans="1:13" x14ac:dyDescent="0.25">
      <c r="B40" s="22">
        <f t="shared" si="3"/>
        <v>86.449679279999998</v>
      </c>
      <c r="C40" s="22">
        <f t="shared" si="2"/>
        <v>1767.8400000000001</v>
      </c>
      <c r="D40" s="22">
        <f t="shared" si="6"/>
        <v>6.0520595817919611</v>
      </c>
      <c r="E40" s="22">
        <f t="shared" si="4"/>
        <v>97802.605756177029</v>
      </c>
      <c r="I40" s="22">
        <v>70086</v>
      </c>
      <c r="J40" s="22">
        <v>5800</v>
      </c>
    </row>
    <row r="45" spans="1:13" x14ac:dyDescent="0.25">
      <c r="A45" s="27" t="s">
        <v>34</v>
      </c>
      <c r="B45" s="27" t="s">
        <v>96</v>
      </c>
      <c r="I45" s="28" t="s">
        <v>90</v>
      </c>
    </row>
    <row r="46" spans="1:13" x14ac:dyDescent="0.25">
      <c r="A46" s="29"/>
      <c r="B46" s="29" t="s">
        <v>84</v>
      </c>
      <c r="C46" s="29" t="s">
        <v>85</v>
      </c>
      <c r="D46" s="29" t="s">
        <v>86</v>
      </c>
      <c r="E46" s="29" t="s">
        <v>87</v>
      </c>
      <c r="F46" s="29" t="s">
        <v>91</v>
      </c>
      <c r="G46" s="29" t="s">
        <v>92</v>
      </c>
      <c r="H46" s="29"/>
      <c r="I46" s="29" t="s">
        <v>93</v>
      </c>
      <c r="J46" s="29" t="s">
        <v>94</v>
      </c>
      <c r="K46" s="29"/>
      <c r="L46" s="29" t="s">
        <v>91</v>
      </c>
      <c r="M46" s="29" t="s">
        <v>95</v>
      </c>
    </row>
    <row r="47" spans="1:13" x14ac:dyDescent="0.25">
      <c r="B47" s="22">
        <f>I47*1233.48/1000000</f>
        <v>0</v>
      </c>
      <c r="C47" s="22">
        <f t="shared" ref="C47:C53" si="7">J47*0.3048</f>
        <v>1284.1224</v>
      </c>
      <c r="D47" s="22">
        <v>0</v>
      </c>
      <c r="E47" s="22">
        <f>(B48-B47)/(C48-C47)*2*1000000</f>
        <v>3570750.3473829674</v>
      </c>
      <c r="F47" s="22" t="s">
        <v>19</v>
      </c>
      <c r="G47" s="22">
        <f>M47*0.3048</f>
        <v>0</v>
      </c>
      <c r="I47" s="22">
        <v>0</v>
      </c>
      <c r="J47" s="22">
        <v>4213</v>
      </c>
      <c r="L47" s="22" t="s">
        <v>19</v>
      </c>
      <c r="M47" s="22">
        <v>0</v>
      </c>
    </row>
    <row r="48" spans="1:13" x14ac:dyDescent="0.25">
      <c r="B48" s="22">
        <f t="shared" ref="B48:B53" si="8">I48*1233.48/1000000</f>
        <v>9.2510999999999992</v>
      </c>
      <c r="C48" s="22">
        <f t="shared" si="7"/>
        <v>1289.3040000000001</v>
      </c>
      <c r="D48" s="22">
        <f t="shared" ref="D48:D53" si="9">(E47-D47)/1000000</f>
        <v>3.5707503473829671</v>
      </c>
      <c r="E48" s="22">
        <f t="shared" ref="E48:E53" si="10">(B49-B48)/(C49-C48)*2*1000000</f>
        <v>11128838.582677158</v>
      </c>
      <c r="F48" s="22" t="s">
        <v>20</v>
      </c>
      <c r="G48" s="22">
        <f t="shared" ref="G48:G58" si="11">M48*0.3048</f>
        <v>0</v>
      </c>
      <c r="I48" s="22">
        <v>7500</v>
      </c>
      <c r="J48" s="22">
        <v>4230</v>
      </c>
      <c r="L48" s="22" t="s">
        <v>20</v>
      </c>
      <c r="M48" s="22">
        <v>0</v>
      </c>
    </row>
    <row r="49" spans="1:13" x14ac:dyDescent="0.25">
      <c r="B49" s="22">
        <f t="shared" si="8"/>
        <v>26.211449999999999</v>
      </c>
      <c r="C49" s="22">
        <f t="shared" si="7"/>
        <v>1292.3520000000001</v>
      </c>
      <c r="D49" s="22">
        <f t="shared" si="9"/>
        <v>11.128835011926808</v>
      </c>
      <c r="E49" s="22">
        <f t="shared" si="10"/>
        <v>17199114.173228335</v>
      </c>
      <c r="F49" s="22" t="s">
        <v>21</v>
      </c>
      <c r="G49" s="22">
        <f t="shared" si="11"/>
        <v>0</v>
      </c>
      <c r="I49" s="22">
        <v>21250</v>
      </c>
      <c r="J49" s="22">
        <v>4240</v>
      </c>
      <c r="L49" s="22" t="s">
        <v>21</v>
      </c>
      <c r="M49" s="22">
        <v>0</v>
      </c>
    </row>
    <row r="50" spans="1:13" x14ac:dyDescent="0.25">
      <c r="B50" s="22">
        <f t="shared" si="8"/>
        <v>52.422899999999998</v>
      </c>
      <c r="C50" s="22">
        <f t="shared" si="7"/>
        <v>1295.4000000000001</v>
      </c>
      <c r="D50" s="22">
        <f t="shared" si="9"/>
        <v>17.199103044393322</v>
      </c>
      <c r="E50" s="22">
        <f t="shared" si="10"/>
        <v>22257677.165354315</v>
      </c>
      <c r="F50" s="22" t="s">
        <v>22</v>
      </c>
      <c r="G50" s="22">
        <f t="shared" si="11"/>
        <v>3.0480000000000004E-2</v>
      </c>
      <c r="I50" s="22">
        <v>42500</v>
      </c>
      <c r="J50" s="22">
        <v>4250</v>
      </c>
      <c r="L50" s="22" t="s">
        <v>22</v>
      </c>
      <c r="M50" s="22">
        <v>0.1</v>
      </c>
    </row>
    <row r="51" spans="1:13" x14ac:dyDescent="0.25">
      <c r="B51" s="22">
        <f t="shared" si="8"/>
        <v>86.343599999999995</v>
      </c>
      <c r="C51" s="22">
        <f t="shared" si="7"/>
        <v>1298.4480000000001</v>
      </c>
      <c r="D51" s="22">
        <f t="shared" si="9"/>
        <v>22.257659966251268</v>
      </c>
      <c r="E51" s="22">
        <f t="shared" si="10"/>
        <v>25292814.960629907</v>
      </c>
      <c r="F51" s="22" t="s">
        <v>23</v>
      </c>
      <c r="G51" s="22">
        <f t="shared" si="11"/>
        <v>0.12192000000000001</v>
      </c>
      <c r="I51" s="22">
        <v>70000</v>
      </c>
      <c r="J51" s="22">
        <v>4260</v>
      </c>
      <c r="L51" s="22" t="s">
        <v>23</v>
      </c>
      <c r="M51" s="22">
        <v>0.4</v>
      </c>
    </row>
    <row r="52" spans="1:13" x14ac:dyDescent="0.25">
      <c r="B52" s="22">
        <f t="shared" si="8"/>
        <v>117.1806</v>
      </c>
      <c r="C52" s="22">
        <f t="shared" si="7"/>
        <v>1300.8864000000001</v>
      </c>
      <c r="D52" s="22">
        <f t="shared" si="9"/>
        <v>25.292792702969937</v>
      </c>
      <c r="E52" s="22">
        <f t="shared" si="10"/>
        <v>28906074.240721423</v>
      </c>
      <c r="F52" s="22" t="s">
        <v>24</v>
      </c>
      <c r="G52" s="22">
        <f t="shared" si="11"/>
        <v>0.15240000000000001</v>
      </c>
      <c r="I52" s="22">
        <v>95000</v>
      </c>
      <c r="J52" s="22">
        <v>4268</v>
      </c>
      <c r="L52" s="22" t="s">
        <v>24</v>
      </c>
      <c r="M52" s="22">
        <v>0.5</v>
      </c>
    </row>
    <row r="53" spans="1:13" x14ac:dyDescent="0.25">
      <c r="B53" s="22">
        <f t="shared" si="8"/>
        <v>148.01759999999999</v>
      </c>
      <c r="C53" s="22">
        <f t="shared" si="7"/>
        <v>1303.02</v>
      </c>
      <c r="D53" s="22">
        <f t="shared" si="9"/>
        <v>28.906048947928721</v>
      </c>
      <c r="E53" s="22">
        <f t="shared" si="10"/>
        <v>227191.60104986874</v>
      </c>
      <c r="F53" s="22" t="s">
        <v>25</v>
      </c>
      <c r="G53" s="22">
        <f t="shared" si="11"/>
        <v>0.18288000000000001</v>
      </c>
      <c r="I53" s="22">
        <v>120000</v>
      </c>
      <c r="J53" s="22">
        <v>4275</v>
      </c>
      <c r="L53" s="22" t="s">
        <v>25</v>
      </c>
      <c r="M53" s="22">
        <v>0.6</v>
      </c>
    </row>
    <row r="54" spans="1:13" x14ac:dyDescent="0.25">
      <c r="F54" s="22" t="s">
        <v>26</v>
      </c>
      <c r="G54" s="22">
        <f t="shared" si="11"/>
        <v>0.15240000000000001</v>
      </c>
      <c r="L54" s="22" t="s">
        <v>26</v>
      </c>
      <c r="M54" s="22">
        <v>0.5</v>
      </c>
    </row>
    <row r="55" spans="1:13" x14ac:dyDescent="0.25">
      <c r="F55" s="22" t="s">
        <v>27</v>
      </c>
      <c r="G55" s="22">
        <f t="shared" si="11"/>
        <v>9.1440000000000007E-2</v>
      </c>
      <c r="L55" s="22" t="s">
        <v>27</v>
      </c>
      <c r="M55" s="22">
        <v>0.3</v>
      </c>
    </row>
    <row r="56" spans="1:13" x14ac:dyDescent="0.25">
      <c r="F56" s="22" t="s">
        <v>28</v>
      </c>
      <c r="G56" s="22">
        <f t="shared" si="11"/>
        <v>9.1440000000000007E-2</v>
      </c>
      <c r="L56" s="22" t="s">
        <v>28</v>
      </c>
      <c r="M56" s="22">
        <v>0.3</v>
      </c>
    </row>
    <row r="57" spans="1:13" x14ac:dyDescent="0.25">
      <c r="F57" s="22" t="s">
        <v>29</v>
      </c>
      <c r="G57" s="22">
        <f t="shared" si="11"/>
        <v>0</v>
      </c>
      <c r="L57" s="22" t="s">
        <v>29</v>
      </c>
      <c r="M57" s="22">
        <v>0</v>
      </c>
    </row>
    <row r="58" spans="1:13" x14ac:dyDescent="0.25">
      <c r="F58" s="22" t="s">
        <v>30</v>
      </c>
      <c r="G58" s="22">
        <f t="shared" si="11"/>
        <v>0</v>
      </c>
      <c r="L58" s="22" t="s">
        <v>30</v>
      </c>
      <c r="M58" s="22">
        <v>0</v>
      </c>
    </row>
    <row r="62" spans="1:13" x14ac:dyDescent="0.25">
      <c r="A62" s="27" t="s">
        <v>31</v>
      </c>
      <c r="B62" s="27" t="s">
        <v>97</v>
      </c>
      <c r="I62" s="28" t="s">
        <v>90</v>
      </c>
    </row>
    <row r="63" spans="1:13" x14ac:dyDescent="0.25">
      <c r="A63" s="29"/>
      <c r="B63" s="29" t="s">
        <v>84</v>
      </c>
      <c r="C63" s="29" t="s">
        <v>85</v>
      </c>
      <c r="D63" s="29" t="s">
        <v>86</v>
      </c>
      <c r="E63" s="29" t="s">
        <v>87</v>
      </c>
      <c r="F63" s="29" t="s">
        <v>91</v>
      </c>
      <c r="G63" s="29" t="s">
        <v>92</v>
      </c>
      <c r="H63" s="29"/>
      <c r="I63" s="29" t="s">
        <v>93</v>
      </c>
      <c r="J63" s="29" t="s">
        <v>94</v>
      </c>
      <c r="K63" s="29"/>
      <c r="L63" s="29" t="s">
        <v>91</v>
      </c>
      <c r="M63" s="29" t="s">
        <v>95</v>
      </c>
    </row>
    <row r="64" spans="1:13" x14ac:dyDescent="0.25">
      <c r="B64" s="22">
        <f>(I64*1233.48)/1000000</f>
        <v>0</v>
      </c>
      <c r="C64" s="22">
        <f t="shared" ref="C64:C72" si="12">J64*0.3048</f>
        <v>13621.816800000001</v>
      </c>
      <c r="D64" s="22">
        <v>0</v>
      </c>
      <c r="E64" s="22">
        <f>(B65-B64)/(C65-C64)*2*1000000</f>
        <v>-985.17919494297439</v>
      </c>
      <c r="F64" s="22" t="s">
        <v>19</v>
      </c>
      <c r="G64" s="22">
        <f>M64*0.3048</f>
        <v>0</v>
      </c>
      <c r="I64" s="22">
        <v>0</v>
      </c>
      <c r="J64" s="22">
        <v>44691</v>
      </c>
      <c r="L64" s="22" t="s">
        <v>19</v>
      </c>
      <c r="M64" s="22">
        <v>0</v>
      </c>
    </row>
    <row r="65" spans="1:13" x14ac:dyDescent="0.25">
      <c r="B65" s="22">
        <f t="shared" ref="B65:B72" si="13">(I65*1233.48)/1000000</f>
        <v>5.9996467199999994</v>
      </c>
      <c r="C65" s="22">
        <f t="shared" si="12"/>
        <v>1442.0088000000001</v>
      </c>
      <c r="D65" s="22">
        <f>(E64-D64)/1000000</f>
        <v>-9.851791949429744E-4</v>
      </c>
      <c r="E65" s="22">
        <f t="shared" ref="E65:E72" si="14">(B66-B65)/(C66-C65)*2*1000000</f>
        <v>2258790.0157479965</v>
      </c>
      <c r="F65" s="22" t="s">
        <v>20</v>
      </c>
      <c r="G65" s="22">
        <f t="shared" ref="G65:G75" si="15">M65*0.3048</f>
        <v>0</v>
      </c>
      <c r="I65" s="22">
        <v>4864</v>
      </c>
      <c r="J65" s="22">
        <v>4731</v>
      </c>
      <c r="L65" s="22" t="s">
        <v>20</v>
      </c>
      <c r="M65" s="22">
        <v>0</v>
      </c>
    </row>
    <row r="66" spans="1:13" x14ac:dyDescent="0.25">
      <c r="B66" s="22">
        <f t="shared" si="13"/>
        <v>14.60563668</v>
      </c>
      <c r="C66" s="22">
        <f t="shared" si="12"/>
        <v>1449.6288000000002</v>
      </c>
      <c r="D66" s="22">
        <f t="shared" ref="D66:D72" si="16">(E65-D65)/1000000</f>
        <v>2.2587900167331756</v>
      </c>
      <c r="E66" s="22">
        <f t="shared" si="14"/>
        <v>3050030.2047244534</v>
      </c>
      <c r="F66" s="22" t="s">
        <v>21</v>
      </c>
      <c r="G66" s="22">
        <f t="shared" si="15"/>
        <v>0</v>
      </c>
      <c r="I66" s="22">
        <v>11841</v>
      </c>
      <c r="J66" s="22">
        <v>4756</v>
      </c>
      <c r="L66" s="22" t="s">
        <v>21</v>
      </c>
      <c r="M66" s="22">
        <v>0</v>
      </c>
    </row>
    <row r="67" spans="1:13" x14ac:dyDescent="0.25">
      <c r="B67" s="22">
        <f t="shared" si="13"/>
        <v>26.22625176</v>
      </c>
      <c r="C67" s="22">
        <f t="shared" si="12"/>
        <v>1457.2488000000001</v>
      </c>
      <c r="D67" s="22">
        <f t="shared" si="16"/>
        <v>3.0500279459344366</v>
      </c>
      <c r="E67" s="22">
        <f t="shared" si="14"/>
        <v>3739613.5118110781</v>
      </c>
      <c r="F67" s="22" t="s">
        <v>22</v>
      </c>
      <c r="G67" s="22">
        <f t="shared" si="15"/>
        <v>3.0480000000000004E-2</v>
      </c>
      <c r="I67" s="22">
        <v>21262</v>
      </c>
      <c r="J67" s="22">
        <v>4781</v>
      </c>
      <c r="L67" s="22" t="s">
        <v>22</v>
      </c>
      <c r="M67" s="22">
        <v>0.1</v>
      </c>
    </row>
    <row r="68" spans="1:13" x14ac:dyDescent="0.25">
      <c r="B68" s="22">
        <f t="shared" si="13"/>
        <v>40.474179240000005</v>
      </c>
      <c r="C68" s="22">
        <f t="shared" si="12"/>
        <v>1464.8688</v>
      </c>
      <c r="D68" s="22">
        <f t="shared" si="16"/>
        <v>3.7396104617831321</v>
      </c>
      <c r="E68" s="22">
        <f t="shared" si="14"/>
        <v>4421750.614173159</v>
      </c>
      <c r="F68" s="22" t="s">
        <v>23</v>
      </c>
      <c r="G68" s="22">
        <f t="shared" si="15"/>
        <v>0.12192000000000001</v>
      </c>
      <c r="I68" s="22">
        <v>32813</v>
      </c>
      <c r="J68" s="22">
        <v>4806</v>
      </c>
      <c r="L68" s="22" t="s">
        <v>23</v>
      </c>
      <c r="M68" s="22">
        <v>0.4</v>
      </c>
    </row>
    <row r="69" spans="1:13" x14ac:dyDescent="0.25">
      <c r="B69" s="22">
        <f t="shared" si="13"/>
        <v>57.321049080000002</v>
      </c>
      <c r="C69" s="22">
        <f t="shared" si="12"/>
        <v>1472.4888000000001</v>
      </c>
      <c r="D69" s="22">
        <f t="shared" si="16"/>
        <v>4.4217468745626975</v>
      </c>
      <c r="E69" s="22">
        <f t="shared" si="14"/>
        <v>5518932.6929134652</v>
      </c>
      <c r="F69" s="22" t="s">
        <v>24</v>
      </c>
      <c r="G69" s="22">
        <f t="shared" si="15"/>
        <v>0.15240000000000001</v>
      </c>
      <c r="I69" s="22">
        <v>46471</v>
      </c>
      <c r="J69" s="22">
        <v>4831</v>
      </c>
      <c r="L69" s="22" t="s">
        <v>24</v>
      </c>
      <c r="M69" s="22">
        <v>0.5</v>
      </c>
    </row>
    <row r="70" spans="1:13" x14ac:dyDescent="0.25">
      <c r="B70" s="22">
        <f t="shared" si="13"/>
        <v>78.348182640000005</v>
      </c>
      <c r="C70" s="22">
        <f t="shared" si="12"/>
        <v>1480.1088</v>
      </c>
      <c r="D70" s="22">
        <f t="shared" si="16"/>
        <v>5.5189282711665912</v>
      </c>
      <c r="E70" s="22">
        <f t="shared" si="14"/>
        <v>8608136.4094486833</v>
      </c>
      <c r="F70" s="22" t="s">
        <v>25</v>
      </c>
      <c r="G70" s="22">
        <f t="shared" si="15"/>
        <v>0.18288000000000001</v>
      </c>
      <c r="I70" s="22">
        <v>63518</v>
      </c>
      <c r="J70" s="22">
        <v>4856</v>
      </c>
      <c r="L70" s="22" t="s">
        <v>25</v>
      </c>
      <c r="M70" s="22">
        <v>0.6</v>
      </c>
    </row>
    <row r="71" spans="1:13" x14ac:dyDescent="0.25">
      <c r="B71" s="22">
        <f t="shared" si="13"/>
        <v>111.14518235999999</v>
      </c>
      <c r="C71" s="22">
        <f t="shared" si="12"/>
        <v>1487.7288000000001</v>
      </c>
      <c r="D71" s="22">
        <f t="shared" si="16"/>
        <v>8.6081308905204121</v>
      </c>
      <c r="E71" s="22">
        <f t="shared" si="14"/>
        <v>9929028.3779528979</v>
      </c>
      <c r="F71" s="22" t="s">
        <v>26</v>
      </c>
      <c r="G71" s="22">
        <f t="shared" si="15"/>
        <v>0.15240000000000001</v>
      </c>
      <c r="I71" s="22">
        <v>90107</v>
      </c>
      <c r="J71" s="22">
        <v>4881</v>
      </c>
      <c r="L71" s="22" t="s">
        <v>26</v>
      </c>
      <c r="M71" s="22">
        <v>0.5</v>
      </c>
    </row>
    <row r="72" spans="1:13" x14ac:dyDescent="0.25">
      <c r="B72" s="22">
        <f t="shared" si="13"/>
        <v>148.97478047999999</v>
      </c>
      <c r="C72" s="22">
        <f t="shared" si="12"/>
        <v>1495.3488</v>
      </c>
      <c r="D72" s="22">
        <f t="shared" si="16"/>
        <v>9.9290197698220073</v>
      </c>
      <c r="E72" s="22">
        <f t="shared" si="14"/>
        <v>199250.87776176367</v>
      </c>
      <c r="F72" s="22" t="s">
        <v>27</v>
      </c>
      <c r="G72" s="22">
        <f t="shared" si="15"/>
        <v>9.1440000000000007E-2</v>
      </c>
      <c r="I72" s="22">
        <v>120776</v>
      </c>
      <c r="J72" s="22">
        <v>4906</v>
      </c>
      <c r="L72" s="22" t="s">
        <v>27</v>
      </c>
      <c r="M72" s="22">
        <v>0.3</v>
      </c>
    </row>
    <row r="73" spans="1:13" x14ac:dyDescent="0.25">
      <c r="F73" s="22" t="s">
        <v>28</v>
      </c>
      <c r="G73" s="22">
        <f t="shared" si="15"/>
        <v>9.1440000000000007E-2</v>
      </c>
      <c r="L73" s="22" t="s">
        <v>28</v>
      </c>
      <c r="M73" s="22">
        <v>0.3</v>
      </c>
    </row>
    <row r="74" spans="1:13" x14ac:dyDescent="0.25">
      <c r="F74" s="22" t="s">
        <v>29</v>
      </c>
      <c r="G74" s="22">
        <f t="shared" si="15"/>
        <v>0</v>
      </c>
      <c r="L74" s="22" t="s">
        <v>29</v>
      </c>
      <c r="M74" s="22">
        <v>0</v>
      </c>
    </row>
    <row r="75" spans="1:13" x14ac:dyDescent="0.25">
      <c r="F75" s="22" t="s">
        <v>30</v>
      </c>
      <c r="G75" s="22">
        <f t="shared" si="15"/>
        <v>0</v>
      </c>
      <c r="L75" s="22" t="s">
        <v>30</v>
      </c>
      <c r="M75" s="22">
        <v>0</v>
      </c>
    </row>
    <row r="80" spans="1:13" x14ac:dyDescent="0.25">
      <c r="A80" s="27" t="s">
        <v>44</v>
      </c>
      <c r="B80" s="27" t="s">
        <v>98</v>
      </c>
      <c r="I80" s="28" t="s">
        <v>90</v>
      </c>
    </row>
    <row r="81" spans="1:15" x14ac:dyDescent="0.25">
      <c r="A81" s="29"/>
      <c r="B81" s="29" t="s">
        <v>100</v>
      </c>
      <c r="C81" s="29" t="s">
        <v>85</v>
      </c>
      <c r="D81" s="29" t="s">
        <v>101</v>
      </c>
      <c r="E81" s="29" t="s">
        <v>87</v>
      </c>
      <c r="F81" s="29" t="s">
        <v>91</v>
      </c>
      <c r="G81" s="29" t="s">
        <v>92</v>
      </c>
      <c r="H81" s="29"/>
      <c r="I81" s="29" t="s">
        <v>93</v>
      </c>
      <c r="J81" s="29" t="s">
        <v>94</v>
      </c>
      <c r="K81" s="29"/>
      <c r="L81" s="29" t="s">
        <v>91</v>
      </c>
      <c r="M81" s="29" t="s">
        <v>95</v>
      </c>
    </row>
    <row r="82" spans="1:15" x14ac:dyDescent="0.25">
      <c r="B82" s="22">
        <f>I82*1233.48/1000000</f>
        <v>0</v>
      </c>
      <c r="C82" s="22">
        <f t="shared" ref="C82:C88" si="17">J82*0.3048</f>
        <v>1284.1224</v>
      </c>
      <c r="D82" s="22">
        <v>0</v>
      </c>
      <c r="E82" s="22">
        <f>(B83-B82)/(C83-C82)*2*1000000</f>
        <v>3570750.3473829674</v>
      </c>
      <c r="F82" s="22" t="s">
        <v>19</v>
      </c>
      <c r="G82" s="22">
        <f>M82*0.3048</f>
        <v>0</v>
      </c>
      <c r="I82" s="22">
        <v>0</v>
      </c>
      <c r="J82" s="22">
        <v>4213</v>
      </c>
      <c r="L82" s="22" t="s">
        <v>19</v>
      </c>
      <c r="M82" s="22">
        <v>0</v>
      </c>
    </row>
    <row r="83" spans="1:15" x14ac:dyDescent="0.25">
      <c r="B83" s="22">
        <f t="shared" ref="B83:B88" si="18">I83*1233.48/1000000</f>
        <v>9.2510999999999992</v>
      </c>
      <c r="C83" s="22">
        <f t="shared" si="17"/>
        <v>1289.3040000000001</v>
      </c>
      <c r="D83" s="22">
        <f t="shared" ref="D83:D88" si="19">(E82-D82)/1000000</f>
        <v>3.5707503473829671</v>
      </c>
      <c r="E83" s="22">
        <f t="shared" ref="E83:E88" si="20">(B84-B83)/(C84-C83)*2*1000000</f>
        <v>11128838.582677158</v>
      </c>
      <c r="F83" s="22" t="s">
        <v>20</v>
      </c>
      <c r="G83" s="22">
        <f t="shared" ref="G83:G93" si="21">M83*0.3048</f>
        <v>0</v>
      </c>
      <c r="I83" s="22">
        <v>7500</v>
      </c>
      <c r="J83" s="22">
        <v>4230</v>
      </c>
      <c r="L83" s="22" t="s">
        <v>20</v>
      </c>
      <c r="M83" s="22">
        <v>0</v>
      </c>
    </row>
    <row r="84" spans="1:15" x14ac:dyDescent="0.25">
      <c r="B84" s="22">
        <f t="shared" si="18"/>
        <v>26.211449999999999</v>
      </c>
      <c r="C84" s="22">
        <f t="shared" si="17"/>
        <v>1292.3520000000001</v>
      </c>
      <c r="D84" s="22">
        <f t="shared" si="19"/>
        <v>11.128835011926808</v>
      </c>
      <c r="E84" s="22">
        <f t="shared" si="20"/>
        <v>17199114.173228335</v>
      </c>
      <c r="F84" s="22" t="s">
        <v>21</v>
      </c>
      <c r="G84" s="22">
        <f t="shared" si="21"/>
        <v>0</v>
      </c>
      <c r="I84" s="22">
        <v>21250</v>
      </c>
      <c r="J84" s="22">
        <v>4240</v>
      </c>
      <c r="L84" s="22" t="s">
        <v>21</v>
      </c>
      <c r="M84" s="22">
        <v>0</v>
      </c>
    </row>
    <row r="85" spans="1:15" x14ac:dyDescent="0.25">
      <c r="B85" s="22">
        <f t="shared" si="18"/>
        <v>52.422899999999998</v>
      </c>
      <c r="C85" s="22">
        <f t="shared" si="17"/>
        <v>1295.4000000000001</v>
      </c>
      <c r="D85" s="22">
        <f t="shared" si="19"/>
        <v>17.199103044393322</v>
      </c>
      <c r="E85" s="22">
        <f t="shared" si="20"/>
        <v>22257677.165354315</v>
      </c>
      <c r="F85" s="22" t="s">
        <v>22</v>
      </c>
      <c r="G85" s="22">
        <f t="shared" si="21"/>
        <v>3.0480000000000004E-2</v>
      </c>
      <c r="I85" s="22">
        <v>42500</v>
      </c>
      <c r="J85" s="22">
        <v>4250</v>
      </c>
      <c r="L85" s="22" t="s">
        <v>22</v>
      </c>
      <c r="M85" s="22">
        <v>0.1</v>
      </c>
    </row>
    <row r="86" spans="1:15" x14ac:dyDescent="0.25">
      <c r="B86" s="22">
        <f t="shared" si="18"/>
        <v>86.343599999999995</v>
      </c>
      <c r="C86" s="22">
        <f t="shared" si="17"/>
        <v>1298.4480000000001</v>
      </c>
      <c r="D86" s="22">
        <f t="shared" si="19"/>
        <v>22.257659966251268</v>
      </c>
      <c r="E86" s="22">
        <f t="shared" si="20"/>
        <v>25292814.960629907</v>
      </c>
      <c r="F86" s="22" t="s">
        <v>23</v>
      </c>
      <c r="G86" s="22">
        <f t="shared" si="21"/>
        <v>0.12192000000000001</v>
      </c>
      <c r="I86" s="22">
        <v>70000</v>
      </c>
      <c r="J86" s="22">
        <v>4260</v>
      </c>
      <c r="L86" s="22" t="s">
        <v>23</v>
      </c>
      <c r="M86" s="22">
        <v>0.4</v>
      </c>
    </row>
    <row r="87" spans="1:15" x14ac:dyDescent="0.25">
      <c r="B87" s="22">
        <f t="shared" si="18"/>
        <v>117.1806</v>
      </c>
      <c r="C87" s="22">
        <f t="shared" si="17"/>
        <v>1300.8864000000001</v>
      </c>
      <c r="D87" s="22">
        <f t="shared" si="19"/>
        <v>25.292792702969937</v>
      </c>
      <c r="E87" s="22">
        <f t="shared" si="20"/>
        <v>28906074.240721423</v>
      </c>
      <c r="F87" s="22" t="s">
        <v>24</v>
      </c>
      <c r="G87" s="22">
        <f t="shared" si="21"/>
        <v>0.15240000000000001</v>
      </c>
      <c r="I87" s="22">
        <v>95000</v>
      </c>
      <c r="J87" s="22">
        <v>4268</v>
      </c>
      <c r="L87" s="22" t="s">
        <v>24</v>
      </c>
      <c r="M87" s="22">
        <v>0.5</v>
      </c>
    </row>
    <row r="88" spans="1:15" x14ac:dyDescent="0.25">
      <c r="B88" s="22">
        <f t="shared" si="18"/>
        <v>148.01759999999999</v>
      </c>
      <c r="C88" s="22">
        <f t="shared" si="17"/>
        <v>1303.02</v>
      </c>
      <c r="D88" s="22">
        <f t="shared" si="19"/>
        <v>28.906048947928721</v>
      </c>
      <c r="E88" s="22">
        <f t="shared" si="20"/>
        <v>227191.60104986874</v>
      </c>
      <c r="F88" s="22" t="s">
        <v>25</v>
      </c>
      <c r="G88" s="22">
        <f t="shared" si="21"/>
        <v>0.18288000000000001</v>
      </c>
      <c r="I88" s="22">
        <v>120000</v>
      </c>
      <c r="J88" s="22">
        <v>4275</v>
      </c>
      <c r="L88" s="22" t="s">
        <v>25</v>
      </c>
      <c r="M88" s="22">
        <v>0.6</v>
      </c>
    </row>
    <row r="89" spans="1:15" x14ac:dyDescent="0.25">
      <c r="F89" s="22" t="s">
        <v>26</v>
      </c>
      <c r="G89" s="22">
        <f t="shared" si="21"/>
        <v>0.15240000000000001</v>
      </c>
      <c r="L89" s="22" t="s">
        <v>26</v>
      </c>
      <c r="M89" s="22">
        <v>0.5</v>
      </c>
    </row>
    <row r="90" spans="1:15" x14ac:dyDescent="0.25">
      <c r="F90" s="22" t="s">
        <v>27</v>
      </c>
      <c r="G90" s="22">
        <f t="shared" si="21"/>
        <v>9.1440000000000007E-2</v>
      </c>
      <c r="L90" s="22" t="s">
        <v>27</v>
      </c>
      <c r="M90" s="22">
        <v>0.3</v>
      </c>
    </row>
    <row r="91" spans="1:15" x14ac:dyDescent="0.25">
      <c r="F91" s="22" t="s">
        <v>28</v>
      </c>
      <c r="G91" s="22">
        <f t="shared" si="21"/>
        <v>9.1440000000000007E-2</v>
      </c>
      <c r="L91" s="22" t="s">
        <v>28</v>
      </c>
      <c r="M91" s="22">
        <v>0.3</v>
      </c>
    </row>
    <row r="92" spans="1:15" x14ac:dyDescent="0.25">
      <c r="F92" s="22" t="s">
        <v>29</v>
      </c>
      <c r="G92" s="22">
        <f t="shared" si="21"/>
        <v>0</v>
      </c>
      <c r="L92" s="22" t="s">
        <v>29</v>
      </c>
      <c r="M92" s="22">
        <v>0</v>
      </c>
    </row>
    <row r="93" spans="1:15" x14ac:dyDescent="0.25">
      <c r="F93" s="22" t="s">
        <v>30</v>
      </c>
      <c r="G93" s="22">
        <f t="shared" si="21"/>
        <v>0</v>
      </c>
      <c r="L93" s="22" t="s">
        <v>30</v>
      </c>
      <c r="M93" s="22">
        <v>0</v>
      </c>
    </row>
    <row r="96" spans="1:15" x14ac:dyDescent="0.25">
      <c r="A96" s="27" t="s">
        <v>10</v>
      </c>
      <c r="B96" s="27" t="s">
        <v>99</v>
      </c>
      <c r="I96" s="28" t="s">
        <v>90</v>
      </c>
      <c r="O96" s="22" t="s">
        <v>450</v>
      </c>
    </row>
    <row r="97" spans="1:17" ht="45" x14ac:dyDescent="0.25">
      <c r="A97" s="29"/>
      <c r="B97" s="29" t="s">
        <v>100</v>
      </c>
      <c r="C97" s="29" t="s">
        <v>85</v>
      </c>
      <c r="D97" s="29" t="s">
        <v>101</v>
      </c>
      <c r="E97" s="29" t="s">
        <v>87</v>
      </c>
      <c r="F97" s="29" t="s">
        <v>91</v>
      </c>
      <c r="G97" s="29" t="s">
        <v>92</v>
      </c>
      <c r="H97" s="29" t="s">
        <v>454</v>
      </c>
      <c r="I97" s="29" t="s">
        <v>93</v>
      </c>
      <c r="J97" s="29" t="s">
        <v>94</v>
      </c>
      <c r="K97" s="29"/>
      <c r="L97" s="29" t="s">
        <v>91</v>
      </c>
      <c r="M97" s="29" t="s">
        <v>95</v>
      </c>
      <c r="O97" s="182" t="s">
        <v>451</v>
      </c>
      <c r="P97" s="182" t="s">
        <v>452</v>
      </c>
      <c r="Q97" s="182" t="s">
        <v>453</v>
      </c>
    </row>
    <row r="98" spans="1:17" x14ac:dyDescent="0.25">
      <c r="B98" s="22">
        <f>Q98*0.00123348185532</f>
        <v>0</v>
      </c>
      <c r="C98" s="22">
        <f t="shared" ref="C98:C115" si="22">J98*0.3048</f>
        <v>1399.0320000000002</v>
      </c>
      <c r="D98" s="22">
        <v>0</v>
      </c>
      <c r="E98" s="22">
        <f>(B99-B98)/(C99-C98)*2*1000000</f>
        <v>105218.26849842514</v>
      </c>
      <c r="F98" s="22" t="s">
        <v>19</v>
      </c>
      <c r="G98" s="22">
        <f>M98*0.3048</f>
        <v>0</v>
      </c>
      <c r="H98" s="22">
        <f>P98*0.0040468564224</f>
        <v>4.0468564224000001E-3</v>
      </c>
      <c r="I98" s="22">
        <v>0</v>
      </c>
      <c r="J98" s="22">
        <v>4590</v>
      </c>
      <c r="L98" s="22" t="s">
        <v>19</v>
      </c>
      <c r="M98" s="22">
        <v>0</v>
      </c>
      <c r="O98" s="183">
        <v>4590</v>
      </c>
      <c r="P98" s="183">
        <v>1</v>
      </c>
      <c r="Q98" s="183">
        <v>0</v>
      </c>
    </row>
    <row r="99" spans="1:17" x14ac:dyDescent="0.25">
      <c r="B99" s="183">
        <f t="shared" ref="B99:B115" si="23">Q99*0.00123348185532</f>
        <v>0.1603526411916</v>
      </c>
      <c r="C99" s="22">
        <f t="shared" si="22"/>
        <v>1402.0800000000002</v>
      </c>
      <c r="D99" s="22">
        <f>(E98-D98)/1000000</f>
        <v>0.10521826849842514</v>
      </c>
      <c r="E99" s="22">
        <f t="shared" ref="E99:E115" si="24">(B100-B99)/(C100-C99)*2*1000000</f>
        <v>420063.70269755885</v>
      </c>
      <c r="F99" s="22" t="s">
        <v>20</v>
      </c>
      <c r="G99" s="22">
        <f t="shared" ref="G99:G109" si="25">M99*0.3048</f>
        <v>0</v>
      </c>
      <c r="H99" s="181">
        <f t="shared" ref="H99:H115" si="26">P99*0.0040468564224</f>
        <v>0.1052182669824</v>
      </c>
      <c r="I99" s="22">
        <v>130</v>
      </c>
      <c r="J99" s="22">
        <v>4600</v>
      </c>
      <c r="L99" s="22" t="s">
        <v>20</v>
      </c>
      <c r="M99" s="22">
        <v>0</v>
      </c>
      <c r="O99" s="183">
        <v>4600</v>
      </c>
      <c r="P99" s="183">
        <v>26</v>
      </c>
      <c r="Q99" s="183">
        <v>130</v>
      </c>
    </row>
    <row r="100" spans="1:17" x14ac:dyDescent="0.25">
      <c r="B100" s="183">
        <f t="shared" si="23"/>
        <v>0.80052972410267997</v>
      </c>
      <c r="C100" s="22">
        <f t="shared" si="22"/>
        <v>1405.1280000000002</v>
      </c>
      <c r="D100" s="22">
        <f t="shared" ref="D100:D115" si="27">(E99-D99)/1000000</f>
        <v>0.42006359747929034</v>
      </c>
      <c r="E100" s="22">
        <f t="shared" si="24"/>
        <v>882214.71279448771</v>
      </c>
      <c r="F100" s="22" t="s">
        <v>21</v>
      </c>
      <c r="G100" s="22">
        <f t="shared" si="25"/>
        <v>0</v>
      </c>
      <c r="H100" s="181">
        <f t="shared" si="26"/>
        <v>0.30756108810240002</v>
      </c>
      <c r="I100" s="22">
        <v>649</v>
      </c>
      <c r="J100" s="22">
        <v>4610</v>
      </c>
      <c r="L100" s="22" t="s">
        <v>21</v>
      </c>
      <c r="M100" s="22">
        <v>0</v>
      </c>
      <c r="O100" s="183">
        <v>4610</v>
      </c>
      <c r="P100" s="183">
        <v>76</v>
      </c>
      <c r="Q100" s="183">
        <v>649</v>
      </c>
    </row>
    <row r="101" spans="1:17" x14ac:dyDescent="0.25">
      <c r="B101" s="183">
        <f t="shared" si="23"/>
        <v>2.1450249464014801</v>
      </c>
      <c r="C101" s="22">
        <f>J101*0.3048</f>
        <v>1408.1760000000002</v>
      </c>
      <c r="D101" s="22">
        <f t="shared" si="27"/>
        <v>0.88221429273089025</v>
      </c>
      <c r="E101" s="22">
        <f t="shared" si="24"/>
        <v>1389690.5154753535</v>
      </c>
      <c r="F101" s="22" t="s">
        <v>22</v>
      </c>
      <c r="G101" s="22">
        <f t="shared" si="25"/>
        <v>3.0480000000000004E-2</v>
      </c>
      <c r="H101" s="181">
        <f t="shared" si="26"/>
        <v>0.57465361198080001</v>
      </c>
      <c r="I101" s="22">
        <v>1739</v>
      </c>
      <c r="J101" s="22">
        <v>4620</v>
      </c>
      <c r="L101" s="22" t="s">
        <v>22</v>
      </c>
      <c r="M101" s="22">
        <v>0.1</v>
      </c>
      <c r="O101" s="183">
        <v>4620</v>
      </c>
      <c r="P101" s="183">
        <v>142</v>
      </c>
      <c r="Q101" s="183">
        <v>1739</v>
      </c>
    </row>
    <row r="102" spans="1:17" x14ac:dyDescent="0.25">
      <c r="B102" s="183">
        <f t="shared" si="23"/>
        <v>4.2629132919859201</v>
      </c>
      <c r="C102" s="22">
        <f t="shared" si="22"/>
        <v>1411.2240000000002</v>
      </c>
      <c r="D102" s="22">
        <f t="shared" si="27"/>
        <v>1.3896896332610609</v>
      </c>
      <c r="E102" s="22">
        <f t="shared" si="24"/>
        <v>2008050.1857276363</v>
      </c>
      <c r="F102" s="22" t="s">
        <v>23</v>
      </c>
      <c r="G102" s="22">
        <f t="shared" si="25"/>
        <v>0.12192000000000001</v>
      </c>
      <c r="H102" s="181">
        <f t="shared" si="26"/>
        <v>0.82960556659200002</v>
      </c>
      <c r="I102" s="22">
        <v>3456</v>
      </c>
      <c r="J102" s="22">
        <v>4630</v>
      </c>
      <c r="L102" s="22" t="s">
        <v>23</v>
      </c>
      <c r="M102" s="22">
        <v>0.4</v>
      </c>
      <c r="O102" s="183">
        <v>4630</v>
      </c>
      <c r="P102" s="183">
        <v>205</v>
      </c>
      <c r="Q102" s="183">
        <v>3456</v>
      </c>
    </row>
    <row r="103" spans="1:17" x14ac:dyDescent="0.25">
      <c r="B103" s="183">
        <f t="shared" si="23"/>
        <v>7.3231817750348398</v>
      </c>
      <c r="C103" s="22">
        <f t="shared" si="22"/>
        <v>1414.2720000000002</v>
      </c>
      <c r="D103" s="22">
        <f t="shared" si="27"/>
        <v>2.0080487960380031</v>
      </c>
      <c r="E103" s="22">
        <f t="shared" si="24"/>
        <v>2670115.9059715727</v>
      </c>
      <c r="F103" s="22" t="s">
        <v>24</v>
      </c>
      <c r="G103" s="22">
        <f t="shared" si="25"/>
        <v>0.15240000000000001</v>
      </c>
      <c r="H103" s="181">
        <f t="shared" si="26"/>
        <v>1.1776352189184001</v>
      </c>
      <c r="I103" s="22">
        <v>5937</v>
      </c>
      <c r="J103" s="22">
        <v>4640</v>
      </c>
      <c r="L103" s="22" t="s">
        <v>24</v>
      </c>
      <c r="M103" s="22">
        <v>0.5</v>
      </c>
      <c r="O103" s="183">
        <v>4640</v>
      </c>
      <c r="P103" s="183">
        <v>291</v>
      </c>
      <c r="Q103" s="183">
        <v>5937</v>
      </c>
    </row>
    <row r="104" spans="1:17" x14ac:dyDescent="0.25">
      <c r="B104" s="183">
        <f t="shared" si="23"/>
        <v>11.392438415735519</v>
      </c>
      <c r="C104" s="22">
        <f t="shared" si="22"/>
        <v>1417.3200000000002</v>
      </c>
      <c r="D104" s="22">
        <f t="shared" si="27"/>
        <v>2.6701138979227768</v>
      </c>
      <c r="E104" s="22">
        <f t="shared" si="24"/>
        <v>3213204.0456826761</v>
      </c>
      <c r="F104" s="22" t="s">
        <v>25</v>
      </c>
      <c r="G104" s="22">
        <f t="shared" si="25"/>
        <v>0.18288000000000001</v>
      </c>
      <c r="H104" s="181">
        <f t="shared" si="26"/>
        <v>1.4851963070208001</v>
      </c>
      <c r="I104" s="22">
        <v>9236</v>
      </c>
      <c r="J104" s="22">
        <v>4650</v>
      </c>
      <c r="L104" s="22" t="s">
        <v>25</v>
      </c>
      <c r="M104" s="22">
        <v>0.6</v>
      </c>
      <c r="O104" s="183">
        <v>4650</v>
      </c>
      <c r="P104" s="183">
        <v>367</v>
      </c>
      <c r="Q104" s="183">
        <v>9236</v>
      </c>
    </row>
    <row r="105" spans="1:17" x14ac:dyDescent="0.25">
      <c r="B105" s="183">
        <f t="shared" si="23"/>
        <v>16.289361381355921</v>
      </c>
      <c r="C105" s="22">
        <f t="shared" si="22"/>
        <v>1420.3680000000002</v>
      </c>
      <c r="D105" s="22">
        <f t="shared" si="27"/>
        <v>3.2132013755687781</v>
      </c>
      <c r="E105" s="22">
        <f t="shared" si="24"/>
        <v>3654311.4020799189</v>
      </c>
      <c r="F105" s="22" t="s">
        <v>26</v>
      </c>
      <c r="G105" s="22">
        <f t="shared" si="25"/>
        <v>0.15240000000000001</v>
      </c>
      <c r="H105" s="181">
        <f t="shared" si="26"/>
        <v>1.7280076923648</v>
      </c>
      <c r="I105" s="22">
        <v>13206</v>
      </c>
      <c r="J105" s="22">
        <v>4660</v>
      </c>
      <c r="L105" s="22" t="s">
        <v>26</v>
      </c>
      <c r="M105" s="22">
        <v>0.5</v>
      </c>
      <c r="O105" s="183">
        <v>4660</v>
      </c>
      <c r="P105" s="183">
        <v>427</v>
      </c>
      <c r="Q105" s="183">
        <v>13206</v>
      </c>
    </row>
    <row r="106" spans="1:17" x14ac:dyDescent="0.25">
      <c r="B106" s="183">
        <f t="shared" si="23"/>
        <v>21.85853195812572</v>
      </c>
      <c r="C106" s="22">
        <f t="shared" si="22"/>
        <v>1423.4160000000002</v>
      </c>
      <c r="D106" s="22">
        <f t="shared" si="27"/>
        <v>3.6543081888785434</v>
      </c>
      <c r="E106" s="22">
        <f t="shared" si="24"/>
        <v>3897122.7909224406</v>
      </c>
      <c r="F106" s="22" t="s">
        <v>27</v>
      </c>
      <c r="G106" s="22">
        <f t="shared" si="25"/>
        <v>9.1440000000000007E-2</v>
      </c>
      <c r="H106" s="181">
        <f t="shared" si="26"/>
        <v>1.9141630877952001</v>
      </c>
      <c r="I106" s="22">
        <v>17721</v>
      </c>
      <c r="J106" s="22">
        <v>4670</v>
      </c>
      <c r="L106" s="22" t="s">
        <v>27</v>
      </c>
      <c r="M106" s="22">
        <v>0.3</v>
      </c>
      <c r="O106" s="183">
        <v>4670</v>
      </c>
      <c r="P106" s="183">
        <v>473</v>
      </c>
      <c r="Q106" s="183">
        <v>17721</v>
      </c>
    </row>
    <row r="107" spans="1:17" x14ac:dyDescent="0.25">
      <c r="B107" s="183">
        <f t="shared" si="23"/>
        <v>23.046374984798881</v>
      </c>
      <c r="C107" s="22">
        <f t="shared" si="22"/>
        <v>1424.0256000000002</v>
      </c>
      <c r="D107" s="22">
        <f t="shared" si="27"/>
        <v>3.8971191366142519</v>
      </c>
      <c r="E107" s="22">
        <f t="shared" si="24"/>
        <v>3961872.4946137769</v>
      </c>
      <c r="F107" s="22" t="s">
        <v>28</v>
      </c>
      <c r="G107" s="22">
        <f t="shared" si="25"/>
        <v>9.1440000000000007E-2</v>
      </c>
      <c r="H107" s="181">
        <f t="shared" si="26"/>
        <v>1.9384442263296</v>
      </c>
      <c r="I107" s="22">
        <v>18684</v>
      </c>
      <c r="J107" s="22">
        <v>4672</v>
      </c>
      <c r="L107" s="22" t="s">
        <v>28</v>
      </c>
      <c r="M107" s="22">
        <v>0.3</v>
      </c>
      <c r="O107" s="183">
        <v>4672</v>
      </c>
      <c r="P107" s="183">
        <v>479</v>
      </c>
      <c r="Q107" s="183">
        <v>18684</v>
      </c>
    </row>
    <row r="108" spans="1:17" x14ac:dyDescent="0.25">
      <c r="B108" s="183">
        <f t="shared" si="23"/>
        <v>27.876689930232001</v>
      </c>
      <c r="C108" s="22">
        <f t="shared" si="22"/>
        <v>1426.4640000000002</v>
      </c>
      <c r="D108" s="22">
        <f t="shared" si="27"/>
        <v>3.9618685974946404</v>
      </c>
      <c r="E108" s="22">
        <f t="shared" si="24"/>
        <v>4451542.128779524</v>
      </c>
      <c r="F108" s="22" t="s">
        <v>29</v>
      </c>
      <c r="G108" s="22">
        <f t="shared" si="25"/>
        <v>0</v>
      </c>
      <c r="H108" s="181">
        <f t="shared" si="26"/>
        <v>2.0881779139584</v>
      </c>
      <c r="I108" s="22">
        <v>22600</v>
      </c>
      <c r="J108" s="22">
        <v>4680</v>
      </c>
      <c r="L108" s="22" t="s">
        <v>29</v>
      </c>
      <c r="M108" s="22">
        <v>0</v>
      </c>
      <c r="O108" s="183">
        <v>4680</v>
      </c>
      <c r="P108" s="183">
        <v>516</v>
      </c>
      <c r="Q108" s="183">
        <v>22600</v>
      </c>
    </row>
    <row r="109" spans="1:17" x14ac:dyDescent="0.25">
      <c r="B109" s="183">
        <f t="shared" si="23"/>
        <v>34.660840134491998</v>
      </c>
      <c r="C109" s="22">
        <f t="shared" si="22"/>
        <v>1429.5120000000002</v>
      </c>
      <c r="D109" s="22">
        <f t="shared" si="27"/>
        <v>4.4515381669109271</v>
      </c>
      <c r="E109" s="22">
        <f t="shared" si="24"/>
        <v>4856227.7768503902</v>
      </c>
      <c r="F109" s="22" t="s">
        <v>30</v>
      </c>
      <c r="G109" s="22">
        <f t="shared" si="25"/>
        <v>0</v>
      </c>
      <c r="H109" s="181">
        <f t="shared" si="26"/>
        <v>2.3148018736128</v>
      </c>
      <c r="I109" s="22">
        <v>28100</v>
      </c>
      <c r="J109" s="22">
        <v>4690</v>
      </c>
      <c r="L109" s="22" t="s">
        <v>30</v>
      </c>
      <c r="M109" s="22">
        <v>0</v>
      </c>
      <c r="O109" s="183">
        <v>4690</v>
      </c>
      <c r="P109" s="183">
        <v>572</v>
      </c>
      <c r="Q109" s="183">
        <v>28100</v>
      </c>
    </row>
    <row r="110" spans="1:17" x14ac:dyDescent="0.25">
      <c r="B110" s="183">
        <f t="shared" si="23"/>
        <v>42.061731266411996</v>
      </c>
      <c r="C110" s="22">
        <f t="shared" si="22"/>
        <v>1432.5600000000002</v>
      </c>
      <c r="D110" s="22">
        <f t="shared" si="27"/>
        <v>4.8562233253122233</v>
      </c>
      <c r="E110" s="22">
        <f t="shared" si="24"/>
        <v>5341850.5545354327</v>
      </c>
      <c r="H110" s="181">
        <f t="shared" si="26"/>
        <v>2.5454726896896003</v>
      </c>
      <c r="I110" s="22">
        <v>34100</v>
      </c>
      <c r="J110" s="22">
        <v>4700</v>
      </c>
      <c r="O110" s="183">
        <v>4700</v>
      </c>
      <c r="P110" s="183">
        <v>629</v>
      </c>
      <c r="Q110" s="183">
        <v>34100</v>
      </c>
    </row>
    <row r="111" spans="1:17" x14ac:dyDescent="0.25">
      <c r="B111" s="183">
        <f t="shared" si="23"/>
        <v>50.202711511524001</v>
      </c>
      <c r="C111" s="22">
        <f t="shared" si="22"/>
        <v>1435.6080000000002</v>
      </c>
      <c r="D111" s="22">
        <f t="shared" si="27"/>
        <v>5.3418456983121079</v>
      </c>
      <c r="E111" s="22">
        <f t="shared" si="24"/>
        <v>5827473.3322204668</v>
      </c>
      <c r="H111" s="181">
        <f t="shared" si="26"/>
        <v>2.8004246443008003</v>
      </c>
      <c r="I111" s="22">
        <v>40700</v>
      </c>
      <c r="J111" s="22">
        <v>4710</v>
      </c>
      <c r="O111" s="183">
        <v>4710</v>
      </c>
      <c r="P111" s="183">
        <v>692</v>
      </c>
      <c r="Q111" s="183">
        <v>40700</v>
      </c>
    </row>
    <row r="112" spans="1:17" x14ac:dyDescent="0.25">
      <c r="B112" s="183">
        <f t="shared" si="23"/>
        <v>59.083780869827997</v>
      </c>
      <c r="C112" s="22">
        <f t="shared" si="22"/>
        <v>1438.6560000000002</v>
      </c>
      <c r="D112" s="22">
        <f t="shared" si="27"/>
        <v>5.8274679903747684</v>
      </c>
      <c r="E112" s="22">
        <f t="shared" si="24"/>
        <v>6394033.2395196846</v>
      </c>
      <c r="H112" s="181">
        <f t="shared" si="26"/>
        <v>3.0634703117568001</v>
      </c>
      <c r="I112" s="22">
        <v>47900</v>
      </c>
      <c r="J112" s="22">
        <v>4720</v>
      </c>
      <c r="O112" s="183">
        <v>4720</v>
      </c>
      <c r="P112" s="183">
        <v>757</v>
      </c>
      <c r="Q112" s="183">
        <v>47900</v>
      </c>
    </row>
    <row r="113" spans="1:17" x14ac:dyDescent="0.25">
      <c r="B113" s="183">
        <f t="shared" si="23"/>
        <v>68.828287526856002</v>
      </c>
      <c r="C113" s="22">
        <f t="shared" si="22"/>
        <v>1441.7040000000002</v>
      </c>
      <c r="D113" s="22">
        <f t="shared" si="27"/>
        <v>6.3940274120516944</v>
      </c>
      <c r="E113" s="22">
        <f t="shared" si="24"/>
        <v>7041530.2764330674</v>
      </c>
      <c r="H113" s="181">
        <f t="shared" si="26"/>
        <v>3.3427034049024003</v>
      </c>
      <c r="I113" s="22">
        <v>55800</v>
      </c>
      <c r="J113" s="22">
        <v>4730</v>
      </c>
      <c r="O113" s="183">
        <v>4730</v>
      </c>
      <c r="P113" s="183">
        <v>826</v>
      </c>
      <c r="Q113" s="183">
        <v>55800</v>
      </c>
    </row>
    <row r="114" spans="1:17" x14ac:dyDescent="0.25">
      <c r="B114" s="183">
        <f t="shared" si="23"/>
        <v>79.559579668140003</v>
      </c>
      <c r="C114" s="22">
        <f t="shared" si="22"/>
        <v>1444.7520000000002</v>
      </c>
      <c r="D114" s="22">
        <f t="shared" si="27"/>
        <v>7.0415238824056559</v>
      </c>
      <c r="E114" s="22">
        <f t="shared" si="24"/>
        <v>7608090.1837322759</v>
      </c>
      <c r="H114" s="181">
        <f t="shared" si="26"/>
        <v>3.6421707801600003</v>
      </c>
      <c r="I114" s="22">
        <v>64500</v>
      </c>
      <c r="J114" s="22">
        <v>4740</v>
      </c>
      <c r="O114" s="183">
        <v>4740</v>
      </c>
      <c r="P114" s="183">
        <v>900</v>
      </c>
      <c r="Q114" s="183">
        <v>64500</v>
      </c>
    </row>
    <row r="115" spans="1:17" x14ac:dyDescent="0.25">
      <c r="B115" s="183">
        <f t="shared" si="23"/>
        <v>91.154309108147999</v>
      </c>
      <c r="C115" s="22">
        <f t="shared" si="22"/>
        <v>1447.8000000000002</v>
      </c>
      <c r="D115" s="22">
        <f t="shared" si="27"/>
        <v>7.6080831422083941</v>
      </c>
      <c r="E115" s="22">
        <f t="shared" si="24"/>
        <v>125921.13428394527</v>
      </c>
      <c r="H115" s="181">
        <f t="shared" si="26"/>
        <v>3.9497318682624001</v>
      </c>
      <c r="I115" s="22">
        <v>73900</v>
      </c>
      <c r="J115" s="22">
        <v>4750</v>
      </c>
      <c r="O115" s="184">
        <v>4750</v>
      </c>
      <c r="P115" s="184">
        <v>976</v>
      </c>
      <c r="Q115" s="184">
        <v>73900</v>
      </c>
    </row>
    <row r="120" spans="1:17" x14ac:dyDescent="0.25">
      <c r="A120" s="27" t="s">
        <v>57</v>
      </c>
      <c r="B120" s="27" t="s">
        <v>353</v>
      </c>
      <c r="I120" s="28" t="s">
        <v>90</v>
      </c>
    </row>
    <row r="121" spans="1:17" x14ac:dyDescent="0.25">
      <c r="A121" s="29"/>
      <c r="B121" s="29" t="s">
        <v>100</v>
      </c>
      <c r="C121" s="29" t="s">
        <v>85</v>
      </c>
      <c r="D121" s="29" t="s">
        <v>101</v>
      </c>
      <c r="E121" s="29" t="s">
        <v>87</v>
      </c>
      <c r="F121" s="29" t="s">
        <v>91</v>
      </c>
      <c r="G121" s="29" t="s">
        <v>92</v>
      </c>
      <c r="H121" s="29"/>
      <c r="I121" s="29" t="s">
        <v>93</v>
      </c>
      <c r="J121" s="29" t="s">
        <v>94</v>
      </c>
      <c r="K121" s="29" t="s">
        <v>354</v>
      </c>
      <c r="L121" s="29" t="s">
        <v>91</v>
      </c>
      <c r="M121" s="29" t="s">
        <v>95</v>
      </c>
    </row>
    <row r="122" spans="1:17" x14ac:dyDescent="0.25">
      <c r="B122" s="22">
        <f>I122*1233.48/1000000</f>
        <v>0</v>
      </c>
      <c r="C122" s="22">
        <f t="shared" ref="C122:C136" si="28">J122*0.3048</f>
        <v>1597.152</v>
      </c>
      <c r="D122" s="22">
        <f>K122*4046.856/1000000</f>
        <v>0</v>
      </c>
      <c r="E122" s="22">
        <f>(B123-B122)/(C123-C122)*2*1000000</f>
        <v>101171.25984251962</v>
      </c>
      <c r="F122" s="22" t="s">
        <v>19</v>
      </c>
      <c r="G122" s="22">
        <f>M122*0.3048</f>
        <v>0</v>
      </c>
      <c r="I122" s="147">
        <v>0</v>
      </c>
      <c r="J122" s="147">
        <v>5240</v>
      </c>
      <c r="K122" s="147">
        <v>0</v>
      </c>
      <c r="L122" s="22" t="s">
        <v>19</v>
      </c>
      <c r="M122" s="22">
        <v>0</v>
      </c>
    </row>
    <row r="123" spans="1:17" x14ac:dyDescent="0.25">
      <c r="B123" s="22">
        <f t="shared" ref="B123:B136" si="29">I123*1233.48/1000000</f>
        <v>0.30836999999999998</v>
      </c>
      <c r="C123" s="22">
        <f t="shared" si="28"/>
        <v>1603.248</v>
      </c>
      <c r="D123" s="22">
        <f t="shared" ref="D123:D136" si="30">K123*4046.856/1000000</f>
        <v>0.10117140000000001</v>
      </c>
      <c r="E123" s="22">
        <f t="shared" ref="E123:E136" si="31">(B124-B123)/(C124-C123)*2*1000000</f>
        <v>256300.52493438305</v>
      </c>
      <c r="F123" s="22" t="s">
        <v>20</v>
      </c>
      <c r="G123" s="22">
        <f t="shared" ref="G123:G133" si="32">M123*0.3048</f>
        <v>0</v>
      </c>
      <c r="I123" s="147">
        <v>250</v>
      </c>
      <c r="J123" s="147">
        <v>5260</v>
      </c>
      <c r="K123" s="147">
        <v>25</v>
      </c>
      <c r="L123" s="22" t="s">
        <v>20</v>
      </c>
      <c r="M123" s="22">
        <v>0</v>
      </c>
    </row>
    <row r="124" spans="1:17" x14ac:dyDescent="0.25">
      <c r="B124" s="22">
        <f t="shared" si="29"/>
        <v>1.4801759999999999</v>
      </c>
      <c r="C124" s="22">
        <f t="shared" si="28"/>
        <v>1612.3920000000001</v>
      </c>
      <c r="D124" s="22">
        <f t="shared" si="30"/>
        <v>0.15378052800000003</v>
      </c>
      <c r="E124" s="22">
        <f t="shared" si="31"/>
        <v>566559.05511810991</v>
      </c>
      <c r="F124" s="22" t="s">
        <v>21</v>
      </c>
      <c r="G124" s="22">
        <f t="shared" si="32"/>
        <v>0</v>
      </c>
      <c r="I124" s="147">
        <v>1200</v>
      </c>
      <c r="J124" s="147">
        <v>5290</v>
      </c>
      <c r="K124" s="147">
        <v>38</v>
      </c>
      <c r="L124" s="22" t="s">
        <v>21</v>
      </c>
      <c r="M124" s="22">
        <v>0</v>
      </c>
    </row>
    <row r="125" spans="1:17" x14ac:dyDescent="0.25">
      <c r="B125" s="22">
        <f t="shared" si="29"/>
        <v>3.2070479999999999</v>
      </c>
      <c r="C125" s="22">
        <f t="shared" si="28"/>
        <v>1618.4880000000001</v>
      </c>
      <c r="D125" s="22">
        <f t="shared" si="30"/>
        <v>0.28327992000000002</v>
      </c>
      <c r="E125" s="22">
        <f t="shared" si="31"/>
        <v>822859.58005249291</v>
      </c>
      <c r="F125" s="22" t="s">
        <v>22</v>
      </c>
      <c r="G125" s="22">
        <f t="shared" si="32"/>
        <v>3.0480000000000004E-2</v>
      </c>
      <c r="I125" s="147">
        <v>2600</v>
      </c>
      <c r="J125" s="147">
        <v>5310</v>
      </c>
      <c r="K125" s="147">
        <v>70</v>
      </c>
      <c r="L125" s="22" t="s">
        <v>22</v>
      </c>
      <c r="M125" s="22">
        <v>0.1</v>
      </c>
    </row>
    <row r="126" spans="1:17" x14ac:dyDescent="0.25">
      <c r="B126" s="22">
        <f t="shared" si="29"/>
        <v>6.9691619999999999</v>
      </c>
      <c r="C126" s="22">
        <f t="shared" si="28"/>
        <v>1627.6320000000001</v>
      </c>
      <c r="D126" s="22">
        <f t="shared" si="30"/>
        <v>0.41277931200000001</v>
      </c>
      <c r="E126" s="22">
        <f t="shared" si="31"/>
        <v>1173586.6141732277</v>
      </c>
      <c r="F126" s="22" t="s">
        <v>23</v>
      </c>
      <c r="G126" s="22">
        <f t="shared" si="32"/>
        <v>0.12192000000000001</v>
      </c>
      <c r="I126" s="147">
        <v>5650</v>
      </c>
      <c r="J126" s="147">
        <v>5340</v>
      </c>
      <c r="K126" s="147">
        <v>102</v>
      </c>
      <c r="L126" s="22" t="s">
        <v>23</v>
      </c>
      <c r="M126" s="22">
        <v>0.4</v>
      </c>
    </row>
    <row r="127" spans="1:17" x14ac:dyDescent="0.25">
      <c r="B127" s="22">
        <f t="shared" si="29"/>
        <v>12.3348</v>
      </c>
      <c r="C127" s="22">
        <f t="shared" si="28"/>
        <v>1636.7760000000001</v>
      </c>
      <c r="D127" s="22">
        <f t="shared" si="30"/>
        <v>0.51395071199999998</v>
      </c>
      <c r="E127" s="22">
        <f t="shared" si="31"/>
        <v>1214055.1181102358</v>
      </c>
      <c r="F127" s="22" t="s">
        <v>24</v>
      </c>
      <c r="G127" s="22">
        <f t="shared" si="32"/>
        <v>0.15240000000000001</v>
      </c>
      <c r="I127" s="147">
        <v>10000</v>
      </c>
      <c r="J127" s="147">
        <v>5370</v>
      </c>
      <c r="K127" s="147">
        <v>127</v>
      </c>
      <c r="L127" s="22" t="s">
        <v>24</v>
      </c>
      <c r="M127" s="22">
        <v>0.5</v>
      </c>
    </row>
    <row r="128" spans="1:17" x14ac:dyDescent="0.25">
      <c r="B128" s="22">
        <f t="shared" si="29"/>
        <v>14.18502</v>
      </c>
      <c r="C128" s="22">
        <f t="shared" si="28"/>
        <v>1639.8240000000001</v>
      </c>
      <c r="D128" s="22">
        <f t="shared" si="30"/>
        <v>0.66773123999999995</v>
      </c>
      <c r="E128" s="22">
        <f t="shared" si="31"/>
        <v>1011712.5984251965</v>
      </c>
      <c r="F128" s="22" t="s">
        <v>25</v>
      </c>
      <c r="G128" s="22">
        <f t="shared" si="32"/>
        <v>0.18288000000000001</v>
      </c>
      <c r="I128" s="147">
        <v>11500</v>
      </c>
      <c r="J128" s="147">
        <v>5380</v>
      </c>
      <c r="K128" s="147">
        <v>165</v>
      </c>
      <c r="L128" s="22" t="s">
        <v>25</v>
      </c>
      <c r="M128" s="22">
        <v>0.6</v>
      </c>
    </row>
    <row r="129" spans="2:13" x14ac:dyDescent="0.25">
      <c r="B129" s="22">
        <f t="shared" si="29"/>
        <v>14.80176</v>
      </c>
      <c r="C129" s="22">
        <f t="shared" si="28"/>
        <v>1641.0432000000001</v>
      </c>
      <c r="D129" s="22">
        <f t="shared" si="30"/>
        <v>0.74057464800000006</v>
      </c>
      <c r="E129" s="22">
        <f t="shared" si="31"/>
        <v>1618740.1574797104</v>
      </c>
      <c r="F129" s="22" t="s">
        <v>26</v>
      </c>
      <c r="G129" s="22">
        <f t="shared" si="32"/>
        <v>0.15240000000000001</v>
      </c>
      <c r="I129" s="147">
        <v>12000</v>
      </c>
      <c r="J129" s="147">
        <v>5384</v>
      </c>
      <c r="K129" s="147">
        <v>183</v>
      </c>
      <c r="L129" s="22" t="s">
        <v>26</v>
      </c>
      <c r="M129" s="22">
        <v>0.5</v>
      </c>
    </row>
    <row r="130" spans="2:13" x14ac:dyDescent="0.25">
      <c r="B130" s="22">
        <f t="shared" si="29"/>
        <v>15.048456</v>
      </c>
      <c r="C130" s="22">
        <f t="shared" si="28"/>
        <v>1641.3480000000002</v>
      </c>
      <c r="D130" s="22">
        <f t="shared" si="30"/>
        <v>0.75676207200000001</v>
      </c>
      <c r="E130" s="22">
        <f t="shared" si="31"/>
        <v>1618740.1574809179</v>
      </c>
      <c r="F130" s="22" t="s">
        <v>27</v>
      </c>
      <c r="G130" s="22">
        <f t="shared" si="32"/>
        <v>9.1440000000000007E-2</v>
      </c>
      <c r="I130" s="147">
        <v>12200</v>
      </c>
      <c r="J130" s="147">
        <v>5385</v>
      </c>
      <c r="K130" s="147">
        <v>187</v>
      </c>
      <c r="L130" s="22" t="s">
        <v>27</v>
      </c>
      <c r="M130" s="22">
        <v>0.3</v>
      </c>
    </row>
    <row r="131" spans="2:13" x14ac:dyDescent="0.25">
      <c r="B131" s="22">
        <f t="shared" si="29"/>
        <v>15.295152</v>
      </c>
      <c r="C131" s="22">
        <f t="shared" si="28"/>
        <v>1641.6528000000001</v>
      </c>
      <c r="D131" s="22">
        <f t="shared" si="30"/>
        <v>0.77699635200000006</v>
      </c>
      <c r="E131" s="22">
        <f t="shared" si="31"/>
        <v>1618740.1574803141</v>
      </c>
      <c r="F131" s="22" t="s">
        <v>28</v>
      </c>
      <c r="G131" s="22">
        <f t="shared" si="32"/>
        <v>9.1440000000000007E-2</v>
      </c>
      <c r="I131" s="147">
        <v>12400</v>
      </c>
      <c r="J131" s="147">
        <v>5386</v>
      </c>
      <c r="K131" s="147">
        <v>192</v>
      </c>
      <c r="L131" s="22" t="s">
        <v>28</v>
      </c>
      <c r="M131" s="22">
        <v>0.3</v>
      </c>
    </row>
    <row r="132" spans="2:13" x14ac:dyDescent="0.25">
      <c r="B132" s="22">
        <f t="shared" si="29"/>
        <v>15.788544</v>
      </c>
      <c r="C132" s="22">
        <f t="shared" si="28"/>
        <v>1642.2624000000001</v>
      </c>
      <c r="D132" s="22">
        <f t="shared" si="30"/>
        <v>0.81746491200000004</v>
      </c>
      <c r="E132" s="22">
        <f t="shared" si="31"/>
        <v>1618740.15748032</v>
      </c>
      <c r="F132" s="22" t="s">
        <v>29</v>
      </c>
      <c r="G132" s="22">
        <f t="shared" si="32"/>
        <v>0</v>
      </c>
      <c r="I132" s="147">
        <v>12800</v>
      </c>
      <c r="J132" s="147">
        <v>5388</v>
      </c>
      <c r="K132" s="147">
        <v>202</v>
      </c>
      <c r="L132" s="22" t="s">
        <v>29</v>
      </c>
      <c r="M132" s="22">
        <v>0</v>
      </c>
    </row>
    <row r="133" spans="2:13" x14ac:dyDescent="0.25">
      <c r="B133" s="22">
        <f t="shared" si="29"/>
        <v>16.281936000000002</v>
      </c>
      <c r="C133" s="22">
        <f t="shared" si="28"/>
        <v>1642.8720000000001</v>
      </c>
      <c r="D133" s="22">
        <f t="shared" si="30"/>
        <v>0.85793347200000003</v>
      </c>
      <c r="E133" s="22">
        <f t="shared" si="31"/>
        <v>1214055.1181102239</v>
      </c>
      <c r="F133" s="22" t="s">
        <v>30</v>
      </c>
      <c r="G133" s="22">
        <f t="shared" si="32"/>
        <v>0</v>
      </c>
      <c r="I133" s="147">
        <v>13200</v>
      </c>
      <c r="J133" s="147">
        <v>5390</v>
      </c>
      <c r="K133" s="147">
        <v>212</v>
      </c>
      <c r="L133" s="22" t="s">
        <v>30</v>
      </c>
      <c r="M133" s="22">
        <v>0</v>
      </c>
    </row>
    <row r="134" spans="2:13" x14ac:dyDescent="0.25">
      <c r="B134" s="22">
        <f t="shared" si="29"/>
        <v>16.651979999999998</v>
      </c>
      <c r="C134" s="22">
        <f t="shared" si="28"/>
        <v>1643.4816000000001</v>
      </c>
      <c r="D134" s="22">
        <f t="shared" si="30"/>
        <v>0.89840203200000002</v>
      </c>
      <c r="E134" s="22">
        <f t="shared" si="31"/>
        <v>2023425.196850393</v>
      </c>
      <c r="I134" s="147">
        <v>13500</v>
      </c>
      <c r="J134" s="147">
        <v>5392</v>
      </c>
      <c r="K134" s="147">
        <v>222</v>
      </c>
    </row>
    <row r="135" spans="2:13" x14ac:dyDescent="0.25">
      <c r="B135" s="22">
        <f t="shared" si="29"/>
        <v>17.268719999999998</v>
      </c>
      <c r="C135" s="22">
        <f t="shared" si="28"/>
        <v>1644.0912000000001</v>
      </c>
      <c r="D135" s="22">
        <f t="shared" si="30"/>
        <v>0.9429174480000001</v>
      </c>
      <c r="E135" s="22">
        <f t="shared" si="31"/>
        <v>2697900.2624668549</v>
      </c>
      <c r="I135" s="147">
        <v>14000</v>
      </c>
      <c r="J135" s="147">
        <v>5394</v>
      </c>
      <c r="K135" s="147">
        <v>233</v>
      </c>
    </row>
    <row r="136" spans="2:13" x14ac:dyDescent="0.25">
      <c r="B136" s="22">
        <f t="shared" si="29"/>
        <v>18.502199999999998</v>
      </c>
      <c r="C136" s="22">
        <f t="shared" si="28"/>
        <v>1645.0056000000002</v>
      </c>
      <c r="D136" s="22">
        <f t="shared" si="30"/>
        <v>1.011714</v>
      </c>
      <c r="E136" s="22">
        <f t="shared" si="31"/>
        <v>22494.999409120548</v>
      </c>
      <c r="I136" s="147">
        <v>15000</v>
      </c>
      <c r="J136" s="147">
        <v>5397</v>
      </c>
      <c r="K136" s="147">
        <v>250</v>
      </c>
    </row>
  </sheetData>
  <pageMargins left="0.7" right="0.7" top="0.75" bottom="0.75" header="0.3" footer="0.3"/>
  <pageSetup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T13"/>
  <sheetViews>
    <sheetView workbookViewId="0">
      <selection activeCell="E24" sqref="E24"/>
    </sheetView>
  </sheetViews>
  <sheetFormatPr defaultRowHeight="15" x14ac:dyDescent="0.25"/>
  <cols>
    <col min="20" max="20" width="16.5703125" bestFit="1" customWidth="1"/>
  </cols>
  <sheetData>
    <row r="1" spans="1:20" x14ac:dyDescent="0.25">
      <c r="B1" t="s">
        <v>19</v>
      </c>
      <c r="C1" t="s">
        <v>20</v>
      </c>
      <c r="D1" t="s">
        <v>21</v>
      </c>
      <c r="E1" t="s">
        <v>22</v>
      </c>
      <c r="F1" t="s">
        <v>23</v>
      </c>
      <c r="G1" t="s">
        <v>24</v>
      </c>
      <c r="H1" t="s">
        <v>25</v>
      </c>
      <c r="I1" t="s">
        <v>26</v>
      </c>
      <c r="J1" t="s">
        <v>27</v>
      </c>
      <c r="K1" t="s">
        <v>28</v>
      </c>
      <c r="L1" t="s">
        <v>29</v>
      </c>
      <c r="M1" t="s">
        <v>30</v>
      </c>
      <c r="R1" t="s">
        <v>350</v>
      </c>
    </row>
    <row r="2" spans="1:20" x14ac:dyDescent="0.25">
      <c r="A2" s="12" t="s">
        <v>6</v>
      </c>
      <c r="B2" s="22">
        <v>0.27</v>
      </c>
      <c r="C2" s="22">
        <v>0.27</v>
      </c>
      <c r="D2" s="22">
        <v>0.27</v>
      </c>
      <c r="E2" s="22">
        <v>0.73</v>
      </c>
      <c r="F2" s="22">
        <v>0.73</v>
      </c>
      <c r="G2" s="22">
        <v>0.73</v>
      </c>
      <c r="H2" s="22">
        <v>0.73</v>
      </c>
      <c r="I2" s="22">
        <v>0.73</v>
      </c>
      <c r="J2" s="22">
        <v>0.73</v>
      </c>
      <c r="K2" s="22">
        <v>0.73</v>
      </c>
      <c r="L2" s="22">
        <v>0.27</v>
      </c>
      <c r="M2" s="22">
        <v>0.27</v>
      </c>
      <c r="R2" t="s">
        <v>351</v>
      </c>
      <c r="S2" s="13" t="s">
        <v>6</v>
      </c>
      <c r="T2" s="13" t="s">
        <v>72</v>
      </c>
    </row>
    <row r="3" spans="1:20" x14ac:dyDescent="0.25">
      <c r="A3" s="12" t="s">
        <v>35</v>
      </c>
      <c r="B3" s="22">
        <v>1</v>
      </c>
      <c r="C3" s="22">
        <v>1</v>
      </c>
      <c r="D3" s="22">
        <v>1</v>
      </c>
      <c r="E3" s="22">
        <v>1</v>
      </c>
      <c r="F3" s="22">
        <v>1</v>
      </c>
      <c r="G3" s="22">
        <v>1</v>
      </c>
      <c r="H3" s="22">
        <v>1</v>
      </c>
      <c r="I3" s="22">
        <v>1</v>
      </c>
      <c r="J3" s="22">
        <v>1</v>
      </c>
      <c r="K3" s="22">
        <v>1</v>
      </c>
      <c r="L3" s="22">
        <v>1</v>
      </c>
      <c r="M3" s="22">
        <v>1</v>
      </c>
      <c r="R3" s="22" t="s">
        <v>352</v>
      </c>
      <c r="S3" s="13" t="s">
        <v>35</v>
      </c>
      <c r="T3" s="13" t="s">
        <v>73</v>
      </c>
    </row>
    <row r="4" spans="1:20" x14ac:dyDescent="0.25">
      <c r="A4" s="12" t="s">
        <v>40</v>
      </c>
      <c r="B4" s="183">
        <v>0.27</v>
      </c>
      <c r="C4" s="183">
        <v>0.27</v>
      </c>
      <c r="D4" s="183">
        <v>0.27</v>
      </c>
      <c r="E4" s="183">
        <v>0.73</v>
      </c>
      <c r="F4" s="183">
        <v>0.73</v>
      </c>
      <c r="G4" s="183">
        <v>0.73</v>
      </c>
      <c r="H4" s="183">
        <v>0.73</v>
      </c>
      <c r="I4" s="183">
        <v>0.73</v>
      </c>
      <c r="J4" s="183">
        <v>0.73</v>
      </c>
      <c r="K4" s="183">
        <v>0.73</v>
      </c>
      <c r="L4" s="183">
        <v>0.27</v>
      </c>
      <c r="M4" s="183">
        <v>0.27</v>
      </c>
      <c r="R4" s="22" t="s">
        <v>352</v>
      </c>
      <c r="S4" s="13" t="s">
        <v>40</v>
      </c>
      <c r="T4" s="13" t="s">
        <v>74</v>
      </c>
    </row>
    <row r="5" spans="1:20" x14ac:dyDescent="0.25">
      <c r="A5" s="12" t="s">
        <v>43</v>
      </c>
      <c r="B5" s="183">
        <v>1</v>
      </c>
      <c r="C5" s="183">
        <v>1</v>
      </c>
      <c r="D5" s="183">
        <v>1</v>
      </c>
      <c r="E5" s="183">
        <v>1</v>
      </c>
      <c r="F5" s="183">
        <v>1</v>
      </c>
      <c r="G5" s="183">
        <v>1</v>
      </c>
      <c r="H5" s="183">
        <v>1</v>
      </c>
      <c r="I5" s="183">
        <v>1</v>
      </c>
      <c r="J5" s="183">
        <v>1</v>
      </c>
      <c r="K5" s="183">
        <v>1</v>
      </c>
      <c r="L5" s="183">
        <v>1</v>
      </c>
      <c r="M5" s="183">
        <v>1</v>
      </c>
      <c r="R5" s="22" t="s">
        <v>352</v>
      </c>
      <c r="S5" s="13" t="s">
        <v>43</v>
      </c>
      <c r="T5" s="13" t="s">
        <v>75</v>
      </c>
    </row>
    <row r="6" spans="1:20" x14ac:dyDescent="0.25">
      <c r="A6" s="12" t="s">
        <v>42</v>
      </c>
      <c r="B6" s="183">
        <v>1</v>
      </c>
      <c r="C6" s="183">
        <v>1</v>
      </c>
      <c r="D6" s="183">
        <v>1</v>
      </c>
      <c r="E6" s="183">
        <v>1</v>
      </c>
      <c r="F6" s="183">
        <v>1</v>
      </c>
      <c r="G6" s="183">
        <v>1</v>
      </c>
      <c r="H6" s="183">
        <v>1</v>
      </c>
      <c r="I6" s="183">
        <v>1</v>
      </c>
      <c r="J6" s="183">
        <v>1</v>
      </c>
      <c r="K6" s="183">
        <v>1</v>
      </c>
      <c r="L6" s="183">
        <v>1</v>
      </c>
      <c r="M6" s="183">
        <v>1</v>
      </c>
      <c r="R6" s="22" t="s">
        <v>352</v>
      </c>
      <c r="S6" s="13" t="s">
        <v>42</v>
      </c>
      <c r="T6" s="13" t="s">
        <v>76</v>
      </c>
    </row>
    <row r="7" spans="1:20" x14ac:dyDescent="0.25">
      <c r="A7" s="12" t="s">
        <v>53</v>
      </c>
      <c r="B7" s="183">
        <v>1</v>
      </c>
      <c r="C7" s="183">
        <v>1</v>
      </c>
      <c r="D7" s="183">
        <v>1</v>
      </c>
      <c r="E7" s="183">
        <v>1</v>
      </c>
      <c r="F7" s="183">
        <v>1</v>
      </c>
      <c r="G7" s="183">
        <v>1</v>
      </c>
      <c r="H7" s="183">
        <v>1</v>
      </c>
      <c r="I7" s="183">
        <v>1</v>
      </c>
      <c r="J7" s="183">
        <v>1</v>
      </c>
      <c r="K7" s="183">
        <v>1</v>
      </c>
      <c r="L7" s="183">
        <v>1</v>
      </c>
      <c r="M7" s="183">
        <v>1</v>
      </c>
      <c r="R7" s="22" t="s">
        <v>352</v>
      </c>
      <c r="S7" s="13" t="s">
        <v>53</v>
      </c>
      <c r="T7" s="13" t="s">
        <v>77</v>
      </c>
    </row>
    <row r="8" spans="1:20" x14ac:dyDescent="0.25">
      <c r="A8" s="12" t="s">
        <v>52</v>
      </c>
      <c r="B8" s="183">
        <v>0.27</v>
      </c>
      <c r="C8" s="183">
        <v>0.27</v>
      </c>
      <c r="D8" s="183">
        <v>0.27</v>
      </c>
      <c r="E8" s="183">
        <v>0.73</v>
      </c>
      <c r="F8" s="183">
        <v>0.73</v>
      </c>
      <c r="G8" s="183">
        <v>0.73</v>
      </c>
      <c r="H8" s="183">
        <v>0.73</v>
      </c>
      <c r="I8" s="183">
        <v>0.73</v>
      </c>
      <c r="J8" s="183">
        <v>0.73</v>
      </c>
      <c r="K8" s="183">
        <v>0.73</v>
      </c>
      <c r="L8" s="183">
        <v>0.27</v>
      </c>
      <c r="M8" s="183">
        <v>0.27</v>
      </c>
      <c r="R8" t="s">
        <v>352</v>
      </c>
      <c r="S8" s="13" t="s">
        <v>52</v>
      </c>
      <c r="T8" s="13" t="s">
        <v>78</v>
      </c>
    </row>
    <row r="9" spans="1:20" x14ac:dyDescent="0.25">
      <c r="A9" s="12" t="s">
        <v>63</v>
      </c>
      <c r="B9" s="183">
        <v>1</v>
      </c>
      <c r="C9" s="183">
        <v>1</v>
      </c>
      <c r="D9" s="183">
        <v>1</v>
      </c>
      <c r="E9" s="183">
        <v>1</v>
      </c>
      <c r="F9" s="183">
        <v>1</v>
      </c>
      <c r="G9" s="183">
        <v>1</v>
      </c>
      <c r="H9" s="183">
        <v>1</v>
      </c>
      <c r="I9" s="183">
        <v>1</v>
      </c>
      <c r="J9" s="183">
        <v>1</v>
      </c>
      <c r="K9" s="183">
        <v>1</v>
      </c>
      <c r="L9" s="183">
        <v>1</v>
      </c>
      <c r="M9" s="183">
        <v>1</v>
      </c>
      <c r="R9" t="s">
        <v>351</v>
      </c>
      <c r="S9" s="13" t="s">
        <v>63</v>
      </c>
      <c r="T9" s="13" t="s">
        <v>79</v>
      </c>
    </row>
    <row r="10" spans="1:20" x14ac:dyDescent="0.25">
      <c r="A10" s="183" t="s">
        <v>62</v>
      </c>
      <c r="B10" s="183">
        <v>1</v>
      </c>
      <c r="C10" s="183">
        <v>1</v>
      </c>
      <c r="D10" s="183">
        <v>1</v>
      </c>
      <c r="E10" s="183">
        <v>1</v>
      </c>
      <c r="F10" s="183">
        <v>1</v>
      </c>
      <c r="G10" s="183">
        <v>1</v>
      </c>
      <c r="H10" s="183">
        <v>1</v>
      </c>
      <c r="I10" s="183">
        <v>1</v>
      </c>
      <c r="J10" s="183">
        <v>1</v>
      </c>
      <c r="K10" s="183">
        <v>1</v>
      </c>
      <c r="L10" s="183">
        <v>1</v>
      </c>
      <c r="M10" s="183">
        <v>1</v>
      </c>
    </row>
    <row r="11" spans="1:20" x14ac:dyDescent="0.25">
      <c r="A11" s="183" t="s">
        <v>456</v>
      </c>
      <c r="B11" s="183">
        <v>0.27</v>
      </c>
      <c r="C11" s="183">
        <v>0.27</v>
      </c>
      <c r="D11" s="183">
        <v>0.27</v>
      </c>
      <c r="E11" s="183">
        <v>0.73</v>
      </c>
      <c r="F11" s="183">
        <v>0.73</v>
      </c>
      <c r="G11" s="183">
        <v>0.73</v>
      </c>
      <c r="H11" s="183">
        <v>0.73</v>
      </c>
      <c r="I11" s="183">
        <v>0.73</v>
      </c>
      <c r="J11" s="183">
        <v>0.73</v>
      </c>
      <c r="K11" s="183">
        <v>0.73</v>
      </c>
      <c r="L11" s="183">
        <v>0.27</v>
      </c>
      <c r="M11" s="183">
        <v>0.27</v>
      </c>
    </row>
    <row r="12" spans="1:20" x14ac:dyDescent="0.25">
      <c r="A12" s="183" t="s">
        <v>457</v>
      </c>
      <c r="B12" s="183">
        <v>0.27</v>
      </c>
      <c r="C12" s="183">
        <v>0.27</v>
      </c>
      <c r="D12" s="183">
        <v>0.27</v>
      </c>
      <c r="E12" s="183">
        <v>0.73</v>
      </c>
      <c r="F12" s="183">
        <v>0.73</v>
      </c>
      <c r="G12" s="183">
        <v>0.73</v>
      </c>
      <c r="H12" s="183">
        <v>0.73</v>
      </c>
      <c r="I12" s="183">
        <v>0.73</v>
      </c>
      <c r="J12" s="183">
        <v>0.73</v>
      </c>
      <c r="K12" s="183">
        <v>0.73</v>
      </c>
      <c r="L12" s="183">
        <v>0.27</v>
      </c>
      <c r="M12" s="183">
        <v>0.27</v>
      </c>
    </row>
    <row r="13" spans="1:20" x14ac:dyDescent="0.25">
      <c r="A13" s="183" t="s">
        <v>459</v>
      </c>
      <c r="B13" s="183">
        <v>0.27</v>
      </c>
      <c r="C13" s="183">
        <v>0.27</v>
      </c>
      <c r="D13" s="183">
        <v>0.27</v>
      </c>
      <c r="E13" s="183">
        <v>0.73</v>
      </c>
      <c r="F13" s="183">
        <v>0.73</v>
      </c>
      <c r="G13" s="183">
        <v>0.73</v>
      </c>
      <c r="H13" s="183">
        <v>0.73</v>
      </c>
      <c r="I13" s="183">
        <v>0.73</v>
      </c>
      <c r="J13" s="183">
        <v>0.73</v>
      </c>
      <c r="K13" s="183">
        <v>0.73</v>
      </c>
      <c r="L13" s="183">
        <v>0.27</v>
      </c>
      <c r="M13" s="183">
        <v>0.27</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G5"/>
  <sheetViews>
    <sheetView workbookViewId="0">
      <selection activeCell="B5" sqref="B5"/>
    </sheetView>
  </sheetViews>
  <sheetFormatPr defaultRowHeight="15" x14ac:dyDescent="0.25"/>
  <sheetData>
    <row r="1" spans="1:7" x14ac:dyDescent="0.25">
      <c r="A1" s="16" t="s">
        <v>31</v>
      </c>
      <c r="B1" s="22">
        <v>0</v>
      </c>
    </row>
    <row r="2" spans="1:7" x14ac:dyDescent="0.25">
      <c r="A2" s="16" t="s">
        <v>34</v>
      </c>
      <c r="B2" s="22">
        <v>0</v>
      </c>
    </row>
    <row r="3" spans="1:7" x14ac:dyDescent="0.25">
      <c r="A3" s="16" t="s">
        <v>44</v>
      </c>
      <c r="B3" s="22">
        <v>0</v>
      </c>
    </row>
    <row r="4" spans="1:7" x14ac:dyDescent="0.25">
      <c r="A4" s="16" t="s">
        <v>10</v>
      </c>
      <c r="B4" s="183">
        <v>4.2</v>
      </c>
      <c r="F4" s="183">
        <v>4.2</v>
      </c>
    </row>
    <row r="5" spans="1:7" x14ac:dyDescent="0.25">
      <c r="A5" s="16" t="s">
        <v>57</v>
      </c>
      <c r="B5" s="183">
        <f>2000*1233.48/1000000</f>
        <v>2.4669599999999998</v>
      </c>
      <c r="F5" s="183">
        <f>2000*1233.48/1000000</f>
        <v>2.4669599999999998</v>
      </c>
      <c r="G5" s="22"/>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J5"/>
  <sheetViews>
    <sheetView workbookViewId="0">
      <selection sqref="A1:B5"/>
    </sheetView>
  </sheetViews>
  <sheetFormatPr defaultRowHeight="15" x14ac:dyDescent="0.25"/>
  <sheetData>
    <row r="1" spans="1:10" x14ac:dyDescent="0.25">
      <c r="A1" s="16" t="s">
        <v>31</v>
      </c>
      <c r="B1" s="22">
        <v>0</v>
      </c>
    </row>
    <row r="2" spans="1:10" x14ac:dyDescent="0.25">
      <c r="A2" s="16" t="s">
        <v>34</v>
      </c>
      <c r="B2" s="22">
        <v>0</v>
      </c>
    </row>
    <row r="3" spans="1:10" x14ac:dyDescent="0.25">
      <c r="A3" s="16" t="s">
        <v>44</v>
      </c>
      <c r="B3" s="22">
        <v>0</v>
      </c>
    </row>
    <row r="4" spans="1:10" x14ac:dyDescent="0.25">
      <c r="A4" s="16" t="s">
        <v>10</v>
      </c>
      <c r="B4" s="183">
        <f>23046340/1000000</f>
        <v>23.046340000000001</v>
      </c>
      <c r="G4" s="183">
        <f>23046340/1000000</f>
        <v>23.046340000000001</v>
      </c>
      <c r="J4" s="22"/>
    </row>
    <row r="5" spans="1:10" x14ac:dyDescent="0.25">
      <c r="A5" s="16" t="s">
        <v>57</v>
      </c>
      <c r="B5" s="183">
        <f>13000*1233.48/1000000</f>
        <v>16.035240000000002</v>
      </c>
      <c r="G5" s="183">
        <f>13000*1233.48/1000000</f>
        <v>16.035240000000002</v>
      </c>
      <c r="J5" s="22"/>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H5"/>
  <sheetViews>
    <sheetView workbookViewId="0">
      <selection activeCell="B6" sqref="B6"/>
    </sheetView>
  </sheetViews>
  <sheetFormatPr defaultRowHeight="15" x14ac:dyDescent="0.25"/>
  <cols>
    <col min="1" max="1" width="13.28515625" bestFit="1" customWidth="1"/>
    <col min="4" max="5" width="11" bestFit="1" customWidth="1"/>
  </cols>
  <sheetData>
    <row r="1" spans="1:8" x14ac:dyDescent="0.25">
      <c r="A1" s="22" t="s">
        <v>31</v>
      </c>
      <c r="B1" s="22">
        <v>0</v>
      </c>
      <c r="G1" t="s">
        <v>102</v>
      </c>
      <c r="H1" s="22"/>
    </row>
    <row r="2" spans="1:8" x14ac:dyDescent="0.25">
      <c r="A2" s="22" t="s">
        <v>34</v>
      </c>
      <c r="B2" s="22">
        <v>0</v>
      </c>
      <c r="H2" s="22"/>
    </row>
    <row r="3" spans="1:8" x14ac:dyDescent="0.25">
      <c r="A3" s="22" t="s">
        <v>44</v>
      </c>
      <c r="B3" s="22">
        <v>0</v>
      </c>
      <c r="H3" s="22"/>
    </row>
    <row r="4" spans="1:8" x14ac:dyDescent="0.25">
      <c r="A4" s="22" t="s">
        <v>10</v>
      </c>
      <c r="B4" s="22">
        <v>5</v>
      </c>
      <c r="F4" s="183">
        <v>5</v>
      </c>
      <c r="H4" s="22">
        <v>12.796140767087245</v>
      </c>
    </row>
    <row r="5" spans="1:8" x14ac:dyDescent="0.25">
      <c r="A5" s="22" t="s">
        <v>57</v>
      </c>
      <c r="B5" s="183">
        <v>3</v>
      </c>
      <c r="F5" s="22">
        <v>3</v>
      </c>
      <c r="H5" s="22">
        <v>3</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M45"/>
  <sheetViews>
    <sheetView zoomScale="85" zoomScaleNormal="85" workbookViewId="0">
      <selection activeCell="J25" sqref="J25"/>
    </sheetView>
  </sheetViews>
  <sheetFormatPr defaultRowHeight="15" x14ac:dyDescent="0.25"/>
  <sheetData>
    <row r="1" spans="1:13" x14ac:dyDescent="0.25">
      <c r="A1" s="17"/>
      <c r="B1" s="17" t="s">
        <v>19</v>
      </c>
      <c r="C1" s="17" t="s">
        <v>20</v>
      </c>
      <c r="D1" s="17" t="s">
        <v>21</v>
      </c>
      <c r="E1" s="17" t="s">
        <v>22</v>
      </c>
      <c r="F1" s="17" t="s">
        <v>23</v>
      </c>
      <c r="G1" s="17" t="s">
        <v>24</v>
      </c>
      <c r="H1" s="17" t="s">
        <v>25</v>
      </c>
      <c r="I1" s="17" t="s">
        <v>26</v>
      </c>
      <c r="J1" s="17" t="s">
        <v>27</v>
      </c>
      <c r="K1" s="17" t="s">
        <v>28</v>
      </c>
      <c r="L1" s="17" t="s">
        <v>29</v>
      </c>
      <c r="M1" s="17" t="s">
        <v>30</v>
      </c>
    </row>
    <row r="2" spans="1:13" x14ac:dyDescent="0.25">
      <c r="A2" s="17" t="s">
        <v>6</v>
      </c>
      <c r="B2" s="22">
        <v>2.3769159599999998</v>
      </c>
      <c r="C2" s="22">
        <v>2.3769159599999998</v>
      </c>
      <c r="D2" s="22">
        <v>2.3769159599999998</v>
      </c>
      <c r="E2" s="22">
        <v>8.8748886000000002</v>
      </c>
      <c r="F2" s="22">
        <v>8.8748886000000002</v>
      </c>
      <c r="G2" s="22">
        <v>8.8748886000000002</v>
      </c>
      <c r="H2" s="22">
        <v>8.8748886000000002</v>
      </c>
      <c r="I2" s="22">
        <v>8.8748886000000002</v>
      </c>
      <c r="J2" s="22">
        <v>8.8748886000000002</v>
      </c>
      <c r="K2" s="22">
        <v>8.8748886000000002</v>
      </c>
      <c r="L2" s="22">
        <v>2.3769159599999998</v>
      </c>
      <c r="M2" s="22">
        <v>2.3769159599999998</v>
      </c>
    </row>
    <row r="3" spans="1:13" x14ac:dyDescent="0.25">
      <c r="A3" s="17" t="s">
        <v>35</v>
      </c>
      <c r="B3" s="22">
        <v>1.57515396</v>
      </c>
      <c r="C3" s="22">
        <v>0.97074875999999999</v>
      </c>
      <c r="D3" s="22">
        <v>0.36757703999999997</v>
      </c>
      <c r="E3" s="22">
        <v>3.1379731200000003</v>
      </c>
      <c r="F3" s="22">
        <v>42.490919040000001</v>
      </c>
      <c r="G3" s="22">
        <v>56.682106439999998</v>
      </c>
      <c r="H3" s="22">
        <v>59.722264595999995</v>
      </c>
      <c r="I3" s="22">
        <v>56.020529441999997</v>
      </c>
      <c r="J3" s="22">
        <v>43.83417876</v>
      </c>
      <c r="K3" s="22">
        <v>20.588014680000001</v>
      </c>
      <c r="L3" s="22">
        <v>5.6444044800000004</v>
      </c>
      <c r="M3" s="22">
        <v>1.9254622800000001</v>
      </c>
    </row>
    <row r="4" spans="1:13" x14ac:dyDescent="0.25">
      <c r="A4" s="17" t="s">
        <v>40</v>
      </c>
      <c r="B4" s="17">
        <v>0</v>
      </c>
      <c r="C4" s="17">
        <v>0</v>
      </c>
      <c r="D4" s="17">
        <v>0</v>
      </c>
      <c r="E4" s="17">
        <v>0</v>
      </c>
      <c r="F4" s="17">
        <v>0</v>
      </c>
      <c r="G4" s="17">
        <v>0</v>
      </c>
      <c r="H4" s="17">
        <v>0</v>
      </c>
      <c r="I4" s="17">
        <v>0</v>
      </c>
      <c r="J4" s="17">
        <v>0</v>
      </c>
      <c r="K4" s="17">
        <v>0</v>
      </c>
      <c r="L4" s="17">
        <v>0</v>
      </c>
      <c r="M4" s="17">
        <v>0</v>
      </c>
    </row>
    <row r="5" spans="1:13" x14ac:dyDescent="0.25">
      <c r="A5" s="17" t="s">
        <v>43</v>
      </c>
      <c r="B5" s="17">
        <v>0</v>
      </c>
      <c r="C5" s="17">
        <v>0</v>
      </c>
      <c r="D5" s="17">
        <v>0</v>
      </c>
      <c r="E5" s="17">
        <v>0</v>
      </c>
      <c r="F5" s="17">
        <v>0</v>
      </c>
      <c r="G5" s="17">
        <v>0</v>
      </c>
      <c r="H5" s="17">
        <v>0</v>
      </c>
      <c r="I5" s="17">
        <v>0</v>
      </c>
      <c r="J5" s="17">
        <v>0</v>
      </c>
      <c r="K5" s="17">
        <v>0</v>
      </c>
      <c r="L5" s="17">
        <v>0</v>
      </c>
      <c r="M5" s="17">
        <v>0</v>
      </c>
    </row>
    <row r="6" spans="1:13" x14ac:dyDescent="0.25">
      <c r="A6" s="17" t="s">
        <v>42</v>
      </c>
      <c r="B6" s="17">
        <v>0</v>
      </c>
      <c r="C6" s="17">
        <v>0</v>
      </c>
      <c r="D6" s="17">
        <v>0</v>
      </c>
      <c r="E6" s="17">
        <v>0</v>
      </c>
      <c r="F6" s="17">
        <v>0</v>
      </c>
      <c r="G6" s="17">
        <v>0</v>
      </c>
      <c r="H6" s="17">
        <v>0</v>
      </c>
      <c r="I6" s="17">
        <v>0</v>
      </c>
      <c r="J6" s="17">
        <v>0</v>
      </c>
      <c r="K6" s="17">
        <v>0</v>
      </c>
      <c r="L6" s="17">
        <v>0</v>
      </c>
      <c r="M6" s="17">
        <v>0</v>
      </c>
    </row>
    <row r="7" spans="1:13" x14ac:dyDescent="0.25">
      <c r="A7" s="17" t="s">
        <v>53</v>
      </c>
      <c r="B7" s="17">
        <f>B25*0.0744661151309</f>
        <v>0</v>
      </c>
      <c r="C7" s="183">
        <f t="shared" ref="C7:M7" si="0">C25*0.0744661151309</f>
        <v>0</v>
      </c>
      <c r="D7" s="183">
        <f t="shared" si="0"/>
        <v>0</v>
      </c>
      <c r="E7" s="183">
        <f t="shared" si="0"/>
        <v>0</v>
      </c>
      <c r="F7" s="183">
        <f t="shared" si="0"/>
        <v>1.6015533761367167</v>
      </c>
      <c r="G7" s="183">
        <f t="shared" si="0"/>
        <v>2.1768927656599741</v>
      </c>
      <c r="H7" s="183">
        <f t="shared" si="0"/>
        <v>2.0624711758513152</v>
      </c>
      <c r="I7" s="183">
        <f t="shared" si="0"/>
        <v>1.8378717640855335</v>
      </c>
      <c r="J7" s="183">
        <f t="shared" si="0"/>
        <v>1.0392987468435968</v>
      </c>
      <c r="K7" s="183">
        <f t="shared" si="0"/>
        <v>0</v>
      </c>
      <c r="L7" s="183">
        <f t="shared" si="0"/>
        <v>0</v>
      </c>
      <c r="M7" s="183">
        <f t="shared" si="0"/>
        <v>0</v>
      </c>
    </row>
    <row r="8" spans="1:13" x14ac:dyDescent="0.25">
      <c r="A8" s="17" t="s">
        <v>52</v>
      </c>
      <c r="B8" s="183">
        <f t="shared" ref="B8:M13" si="1">B26*0.0744661151309</f>
        <v>0</v>
      </c>
      <c r="C8" s="183">
        <f t="shared" si="1"/>
        <v>0</v>
      </c>
      <c r="D8" s="183">
        <f t="shared" si="1"/>
        <v>0</v>
      </c>
      <c r="E8" s="183">
        <f t="shared" si="1"/>
        <v>0</v>
      </c>
      <c r="F8" s="183">
        <f t="shared" si="1"/>
        <v>0</v>
      </c>
      <c r="G8" s="183">
        <f t="shared" si="1"/>
        <v>0</v>
      </c>
      <c r="H8" s="183">
        <f t="shared" si="1"/>
        <v>0</v>
      </c>
      <c r="I8" s="183">
        <f t="shared" si="1"/>
        <v>0</v>
      </c>
      <c r="J8" s="183">
        <f t="shared" si="1"/>
        <v>0</v>
      </c>
      <c r="K8" s="183">
        <f t="shared" si="1"/>
        <v>0</v>
      </c>
      <c r="L8" s="183">
        <f t="shared" si="1"/>
        <v>0</v>
      </c>
      <c r="M8" s="183">
        <f t="shared" si="1"/>
        <v>0</v>
      </c>
    </row>
    <row r="9" spans="1:13" x14ac:dyDescent="0.25">
      <c r="A9" s="17" t="s">
        <v>63</v>
      </c>
      <c r="B9" s="183">
        <f t="shared" si="1"/>
        <v>0</v>
      </c>
      <c r="C9" s="183">
        <f t="shared" si="1"/>
        <v>0</v>
      </c>
      <c r="D9" s="183">
        <f t="shared" si="1"/>
        <v>0</v>
      </c>
      <c r="E9" s="183">
        <f t="shared" si="1"/>
        <v>0</v>
      </c>
      <c r="F9" s="183">
        <f t="shared" si="1"/>
        <v>0</v>
      </c>
      <c r="G9" s="183">
        <f t="shared" si="1"/>
        <v>0</v>
      </c>
      <c r="H9" s="183">
        <f t="shared" si="1"/>
        <v>0</v>
      </c>
      <c r="I9" s="183">
        <f t="shared" si="1"/>
        <v>0</v>
      </c>
      <c r="J9" s="183">
        <f t="shared" si="1"/>
        <v>0</v>
      </c>
      <c r="K9" s="183">
        <f t="shared" si="1"/>
        <v>0</v>
      </c>
      <c r="L9" s="183">
        <f t="shared" si="1"/>
        <v>0</v>
      </c>
      <c r="M9" s="183">
        <f t="shared" si="1"/>
        <v>0</v>
      </c>
    </row>
    <row r="10" spans="1:13" x14ac:dyDescent="0.25">
      <c r="A10" s="183" t="s">
        <v>62</v>
      </c>
      <c r="B10" s="183">
        <f t="shared" si="1"/>
        <v>0</v>
      </c>
      <c r="C10" s="183">
        <f t="shared" si="1"/>
        <v>0</v>
      </c>
      <c r="D10" s="183">
        <f t="shared" si="1"/>
        <v>0</v>
      </c>
      <c r="E10" s="183">
        <f t="shared" si="1"/>
        <v>0</v>
      </c>
      <c r="F10" s="183">
        <f t="shared" si="1"/>
        <v>2.8759877465198329</v>
      </c>
      <c r="G10" s="183">
        <f t="shared" si="1"/>
        <v>2.4447225597474467</v>
      </c>
      <c r="H10" s="183">
        <f t="shared" si="1"/>
        <v>1.9548556288234324</v>
      </c>
      <c r="I10" s="183">
        <f t="shared" si="1"/>
        <v>1.7756565259600428</v>
      </c>
      <c r="J10" s="183">
        <f t="shared" si="1"/>
        <v>0.96979703938808515</v>
      </c>
      <c r="K10" s="183">
        <f t="shared" si="1"/>
        <v>0</v>
      </c>
      <c r="L10" s="183">
        <f t="shared" si="1"/>
        <v>0</v>
      </c>
      <c r="M10" s="183">
        <f t="shared" si="1"/>
        <v>0</v>
      </c>
    </row>
    <row r="11" spans="1:13" x14ac:dyDescent="0.25">
      <c r="A11" s="183" t="s">
        <v>456</v>
      </c>
      <c r="B11" s="183">
        <f t="shared" si="1"/>
        <v>0</v>
      </c>
      <c r="C11" s="183">
        <f t="shared" si="1"/>
        <v>0</v>
      </c>
      <c r="D11" s="183">
        <f t="shared" si="1"/>
        <v>0</v>
      </c>
      <c r="E11" s="183">
        <f t="shared" si="1"/>
        <v>0</v>
      </c>
      <c r="F11" s="183">
        <f t="shared" si="1"/>
        <v>0.89566779477801473</v>
      </c>
      <c r="G11" s="183">
        <f t="shared" si="1"/>
        <v>1.7569038763216982</v>
      </c>
      <c r="H11" s="183">
        <f>H29*0.0744661151309*0.5</f>
        <v>1.2348163381625545</v>
      </c>
      <c r="I11" s="183">
        <f>I29*0.0744661151309*0.3</f>
        <v>0.72345031916042346</v>
      </c>
      <c r="J11" s="183">
        <v>0</v>
      </c>
      <c r="K11" s="183">
        <f t="shared" si="1"/>
        <v>0</v>
      </c>
      <c r="L11" s="183">
        <f t="shared" si="1"/>
        <v>0</v>
      </c>
      <c r="M11" s="183">
        <f t="shared" si="1"/>
        <v>0</v>
      </c>
    </row>
    <row r="12" spans="1:13" x14ac:dyDescent="0.25">
      <c r="A12" s="183" t="s">
        <v>457</v>
      </c>
      <c r="B12" s="183">
        <f t="shared" si="1"/>
        <v>0</v>
      </c>
      <c r="C12" s="183">
        <f t="shared" si="1"/>
        <v>0</v>
      </c>
      <c r="D12" s="183">
        <f t="shared" si="1"/>
        <v>0</v>
      </c>
      <c r="E12" s="183">
        <f t="shared" si="1"/>
        <v>0</v>
      </c>
      <c r="F12" s="183">
        <f t="shared" si="1"/>
        <v>2.8759877465198329</v>
      </c>
      <c r="G12" s="183">
        <f t="shared" si="1"/>
        <v>2.4447225597474467</v>
      </c>
      <c r="H12" s="183">
        <f t="shared" si="1"/>
        <v>1.9548556288234324</v>
      </c>
      <c r="I12" s="183">
        <f t="shared" si="1"/>
        <v>1.7756565259600428</v>
      </c>
      <c r="J12" s="183">
        <f t="shared" si="1"/>
        <v>0.96979703938808515</v>
      </c>
      <c r="K12" s="183">
        <f t="shared" si="1"/>
        <v>0</v>
      </c>
      <c r="L12" s="183">
        <f t="shared" si="1"/>
        <v>0</v>
      </c>
      <c r="M12" s="183">
        <f t="shared" si="1"/>
        <v>0</v>
      </c>
    </row>
    <row r="13" spans="1:13" x14ac:dyDescent="0.25">
      <c r="A13" s="183" t="s">
        <v>459</v>
      </c>
      <c r="B13" s="183">
        <f t="shared" si="1"/>
        <v>0</v>
      </c>
      <c r="C13" s="183">
        <f t="shared" si="1"/>
        <v>0</v>
      </c>
      <c r="D13" s="183">
        <f t="shared" si="1"/>
        <v>0</v>
      </c>
      <c r="E13" s="183">
        <f t="shared" si="1"/>
        <v>0</v>
      </c>
      <c r="F13" s="183">
        <f t="shared" si="1"/>
        <v>2.4287711340325639</v>
      </c>
      <c r="G13" s="183">
        <f t="shared" si="1"/>
        <v>4.3567641759251918</v>
      </c>
      <c r="H13" s="183">
        <f t="shared" si="1"/>
        <v>4.2909297244621509</v>
      </c>
      <c r="I13" s="183">
        <f t="shared" si="1"/>
        <v>3.0648811708230723</v>
      </c>
      <c r="J13" s="183">
        <f t="shared" si="1"/>
        <v>0</v>
      </c>
      <c r="K13" s="183">
        <f t="shared" si="1"/>
        <v>0</v>
      </c>
      <c r="L13" s="183">
        <f t="shared" si="1"/>
        <v>0</v>
      </c>
      <c r="M13" s="183">
        <f t="shared" si="1"/>
        <v>0</v>
      </c>
    </row>
    <row r="14" spans="1:13" s="183" customFormat="1" x14ac:dyDescent="0.25"/>
    <row r="15" spans="1:13" s="183" customFormat="1" x14ac:dyDescent="0.25"/>
    <row r="16" spans="1:13" s="183" customFormat="1" x14ac:dyDescent="0.25"/>
    <row r="17" spans="1:13" s="183" customFormat="1" x14ac:dyDescent="0.25"/>
    <row r="18" spans="1:13" s="183" customFormat="1" x14ac:dyDescent="0.25"/>
    <row r="19" spans="1:13" s="183" customFormat="1" x14ac:dyDescent="0.25"/>
    <row r="20" spans="1:13" s="183" customFormat="1" x14ac:dyDescent="0.25"/>
    <row r="21" spans="1:13" x14ac:dyDescent="0.25">
      <c r="F21" s="18"/>
      <c r="G21" s="18"/>
      <c r="H21" s="18"/>
      <c r="I21" s="18"/>
      <c r="J21" s="18"/>
      <c r="K21" s="18"/>
      <c r="L21" s="18"/>
      <c r="M21" s="18"/>
    </row>
    <row r="23" spans="1:13" x14ac:dyDescent="0.25">
      <c r="B23" s="22"/>
      <c r="C23" s="22"/>
      <c r="L23" s="22"/>
      <c r="M23" s="22"/>
    </row>
    <row r="24" spans="1:13" x14ac:dyDescent="0.25">
      <c r="A24" t="s">
        <v>460</v>
      </c>
      <c r="B24" s="22"/>
      <c r="C24" s="22"/>
      <c r="L24" s="22"/>
      <c r="M24" s="22"/>
    </row>
    <row r="25" spans="1:13" x14ac:dyDescent="0.25">
      <c r="A25" s="183" t="s">
        <v>53</v>
      </c>
      <c r="B25" s="183">
        <v>0</v>
      </c>
      <c r="C25" s="183">
        <v>0</v>
      </c>
      <c r="D25" s="183">
        <v>0</v>
      </c>
      <c r="E25" s="183">
        <v>0</v>
      </c>
      <c r="F25" s="183">
        <v>21.507142857142899</v>
      </c>
      <c r="G25" s="183">
        <v>29.233333333333299</v>
      </c>
      <c r="H25" s="183">
        <v>27.6967741935484</v>
      </c>
      <c r="I25" s="183">
        <v>24.6806451612903</v>
      </c>
      <c r="J25" s="183">
        <v>13.956666666666701</v>
      </c>
      <c r="K25" s="183">
        <v>0</v>
      </c>
      <c r="L25" s="183">
        <v>0</v>
      </c>
      <c r="M25" s="183">
        <v>0</v>
      </c>
    </row>
    <row r="26" spans="1:13" x14ac:dyDescent="0.25">
      <c r="A26" s="183" t="s">
        <v>52</v>
      </c>
      <c r="B26" s="183">
        <v>0</v>
      </c>
      <c r="C26" s="183">
        <v>0</v>
      </c>
      <c r="D26" s="183">
        <v>0</v>
      </c>
      <c r="E26" s="183">
        <v>0</v>
      </c>
      <c r="F26" s="183">
        <v>0</v>
      </c>
      <c r="G26" s="183">
        <v>0</v>
      </c>
      <c r="H26" s="183">
        <v>0</v>
      </c>
      <c r="I26" s="183">
        <v>0</v>
      </c>
      <c r="J26" s="183">
        <v>0</v>
      </c>
      <c r="K26" s="183">
        <v>0</v>
      </c>
      <c r="L26" s="183">
        <v>0</v>
      </c>
      <c r="M26" s="183">
        <v>0</v>
      </c>
    </row>
    <row r="27" spans="1:13" x14ac:dyDescent="0.25">
      <c r="A27" s="183" t="s">
        <v>63</v>
      </c>
      <c r="B27" s="183">
        <v>0</v>
      </c>
      <c r="C27" s="183">
        <v>0</v>
      </c>
      <c r="D27" s="183">
        <v>0</v>
      </c>
      <c r="E27" s="183">
        <v>0</v>
      </c>
      <c r="F27" s="183">
        <v>0</v>
      </c>
      <c r="G27" s="183">
        <v>0</v>
      </c>
      <c r="H27" s="183">
        <v>0</v>
      </c>
      <c r="I27" s="183">
        <v>0</v>
      </c>
      <c r="J27" s="183">
        <v>0</v>
      </c>
      <c r="K27" s="183">
        <v>0</v>
      </c>
      <c r="L27" s="183">
        <v>0</v>
      </c>
      <c r="M27" s="183">
        <v>0</v>
      </c>
    </row>
    <row r="28" spans="1:13" x14ac:dyDescent="0.25">
      <c r="A28" s="183" t="s">
        <v>62</v>
      </c>
      <c r="B28" s="183"/>
      <c r="C28" s="183"/>
      <c r="D28" s="183"/>
      <c r="E28" s="183"/>
      <c r="F28" s="183">
        <v>38.621428571428602</v>
      </c>
      <c r="G28" s="183">
        <v>32.83</v>
      </c>
      <c r="H28" s="183">
        <v>26.251612903225801</v>
      </c>
      <c r="I28" s="183">
        <v>23.845161290322601</v>
      </c>
      <c r="J28" s="183">
        <v>13.0233333333333</v>
      </c>
      <c r="K28" s="183"/>
      <c r="L28" s="183"/>
      <c r="M28" s="183"/>
    </row>
    <row r="29" spans="1:13" x14ac:dyDescent="0.25">
      <c r="A29" s="183" t="s">
        <v>456</v>
      </c>
      <c r="B29" s="183"/>
      <c r="C29" s="183"/>
      <c r="D29" s="183"/>
      <c r="E29" s="183"/>
      <c r="F29" s="183">
        <v>12.0278571428571</v>
      </c>
      <c r="G29" s="183">
        <v>23.593333333333302</v>
      </c>
      <c r="H29" s="183">
        <v>33.1645161290323</v>
      </c>
      <c r="I29" s="183">
        <v>32.383870967741899</v>
      </c>
      <c r="J29" s="183">
        <v>13.22</v>
      </c>
      <c r="K29" s="183"/>
      <c r="L29" s="183"/>
      <c r="M29" s="183"/>
    </row>
    <row r="30" spans="1:13" x14ac:dyDescent="0.25">
      <c r="A30" s="183" t="s">
        <v>457</v>
      </c>
      <c r="B30" s="183"/>
      <c r="C30" s="183"/>
      <c r="D30" s="183"/>
      <c r="E30" s="183"/>
      <c r="F30" s="183">
        <v>38.621428571428602</v>
      </c>
      <c r="G30" s="183">
        <v>32.83</v>
      </c>
      <c r="H30" s="183">
        <v>26.251612903225801</v>
      </c>
      <c r="I30" s="183">
        <v>23.845161290322601</v>
      </c>
      <c r="J30" s="183">
        <v>13.0233333333333</v>
      </c>
      <c r="K30" s="183"/>
      <c r="L30" s="183"/>
      <c r="M30" s="183"/>
    </row>
    <row r="31" spans="1:13" x14ac:dyDescent="0.25">
      <c r="A31" s="183" t="s">
        <v>459</v>
      </c>
      <c r="B31" s="183"/>
      <c r="C31" s="183"/>
      <c r="D31" s="183"/>
      <c r="E31" s="183"/>
      <c r="F31" s="183">
        <v>32.615789473684202</v>
      </c>
      <c r="G31" s="183">
        <v>58.506666666666703</v>
      </c>
      <c r="H31" s="183">
        <v>57.6225806451613</v>
      </c>
      <c r="I31" s="183">
        <v>41.158064516129002</v>
      </c>
      <c r="J31" s="183">
        <v>0</v>
      </c>
      <c r="K31" s="183"/>
      <c r="L31" s="183"/>
      <c r="M31" s="183"/>
    </row>
    <row r="32" spans="1:13" x14ac:dyDescent="0.25">
      <c r="D32" s="22"/>
      <c r="E32" s="22"/>
      <c r="F32" s="22"/>
      <c r="G32" s="22"/>
      <c r="H32" s="22"/>
      <c r="I32" s="22"/>
      <c r="J32" s="22"/>
      <c r="K32" s="22"/>
    </row>
    <row r="33" spans="1:11" x14ac:dyDescent="0.25">
      <c r="K33" s="22"/>
    </row>
    <row r="35" spans="1:11" x14ac:dyDescent="0.25">
      <c r="D35" s="18"/>
      <c r="E35" s="18"/>
      <c r="F35" s="18"/>
      <c r="G35" s="18"/>
      <c r="H35" s="18"/>
      <c r="I35" s="18"/>
      <c r="J35" s="18"/>
      <c r="K35" s="18"/>
    </row>
    <row r="36" spans="1:11" x14ac:dyDescent="0.25">
      <c r="F36" s="22"/>
      <c r="G36" s="22"/>
      <c r="H36" s="22"/>
      <c r="I36" s="22"/>
      <c r="J36" s="22"/>
    </row>
    <row r="39" spans="1:11" x14ac:dyDescent="0.25">
      <c r="D39" s="22"/>
      <c r="E39" s="22"/>
      <c r="F39" s="22"/>
      <c r="G39" s="22"/>
      <c r="H39" s="22"/>
      <c r="I39" s="22"/>
      <c r="J39" s="22"/>
      <c r="K39" s="22"/>
    </row>
    <row r="45" spans="1:11" x14ac:dyDescent="0.25">
      <c r="A45" t="s">
        <v>53</v>
      </c>
      <c r="D45" s="22"/>
      <c r="E45" s="22" t="s">
        <v>378</v>
      </c>
      <c r="F45" s="183">
        <v>3.7716555412978479</v>
      </c>
      <c r="G45" s="183">
        <v>4.2016264360691444</v>
      </c>
      <c r="H45" s="183">
        <v>4.4244883051485413</v>
      </c>
      <c r="I45" s="183">
        <v>4.1871575898281206</v>
      </c>
      <c r="J45" s="183">
        <v>1.9542390814185833</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O27"/>
  <sheetViews>
    <sheetView topLeftCell="A8" workbookViewId="0">
      <selection activeCell="A2" sqref="A2:N27"/>
    </sheetView>
  </sheetViews>
  <sheetFormatPr defaultRowHeight="15" x14ac:dyDescent="0.25"/>
  <sheetData>
    <row r="1" spans="1:14" x14ac:dyDescent="0.25">
      <c r="A1" s="19"/>
      <c r="B1" s="19"/>
      <c r="C1" s="19" t="s">
        <v>19</v>
      </c>
      <c r="D1" s="19" t="s">
        <v>20</v>
      </c>
      <c r="E1" s="19" t="s">
        <v>21</v>
      </c>
      <c r="F1" s="19" t="s">
        <v>22</v>
      </c>
      <c r="G1" s="19" t="s">
        <v>23</v>
      </c>
      <c r="H1" s="19" t="s">
        <v>24</v>
      </c>
      <c r="I1" s="19" t="s">
        <v>25</v>
      </c>
      <c r="J1" s="19" t="s">
        <v>26</v>
      </c>
      <c r="K1" s="19" t="s">
        <v>27</v>
      </c>
      <c r="L1" s="19" t="s">
        <v>28</v>
      </c>
      <c r="M1" s="19" t="s">
        <v>29</v>
      </c>
      <c r="N1" s="19" t="s">
        <v>30</v>
      </c>
    </row>
    <row r="2" spans="1:14" x14ac:dyDescent="0.25">
      <c r="A2" s="183" t="s">
        <v>61</v>
      </c>
      <c r="B2" s="183" t="s">
        <v>31</v>
      </c>
      <c r="C2" s="19">
        <v>0</v>
      </c>
      <c r="D2" s="19">
        <v>0</v>
      </c>
      <c r="E2" s="19">
        <v>0</v>
      </c>
      <c r="F2" s="19">
        <v>0</v>
      </c>
      <c r="G2" s="19">
        <v>0</v>
      </c>
      <c r="H2" s="19">
        <v>0</v>
      </c>
      <c r="I2" s="19">
        <v>0</v>
      </c>
      <c r="J2" s="19">
        <v>0</v>
      </c>
      <c r="K2" s="19">
        <v>0</v>
      </c>
      <c r="L2" s="19">
        <v>0</v>
      </c>
      <c r="M2" s="19">
        <v>0</v>
      </c>
      <c r="N2" s="19">
        <v>0</v>
      </c>
    </row>
    <row r="3" spans="1:14" x14ac:dyDescent="0.25">
      <c r="A3" s="183" t="s">
        <v>31</v>
      </c>
      <c r="B3" s="183" t="s">
        <v>32</v>
      </c>
      <c r="C3" s="19">
        <v>0</v>
      </c>
      <c r="D3" s="19">
        <v>0</v>
      </c>
      <c r="E3" s="19">
        <v>0</v>
      </c>
      <c r="F3" s="19">
        <v>0</v>
      </c>
      <c r="G3" s="19">
        <v>0</v>
      </c>
      <c r="H3" s="19">
        <v>0</v>
      </c>
      <c r="I3" s="19">
        <v>0</v>
      </c>
      <c r="J3" s="19">
        <v>0</v>
      </c>
      <c r="K3" s="19">
        <v>0</v>
      </c>
      <c r="L3" s="19">
        <v>0</v>
      </c>
      <c r="M3" s="19">
        <v>0</v>
      </c>
      <c r="N3" s="19">
        <v>0</v>
      </c>
    </row>
    <row r="4" spans="1:14" x14ac:dyDescent="0.25">
      <c r="A4" s="183" t="s">
        <v>32</v>
      </c>
      <c r="B4" s="183" t="s">
        <v>33</v>
      </c>
      <c r="C4" s="19">
        <v>0</v>
      </c>
      <c r="D4" s="19">
        <v>0</v>
      </c>
      <c r="E4" s="19">
        <v>0</v>
      </c>
      <c r="F4" s="19">
        <v>0</v>
      </c>
      <c r="G4" s="19">
        <v>0</v>
      </c>
      <c r="H4" s="19">
        <v>0</v>
      </c>
      <c r="I4" s="19">
        <v>0</v>
      </c>
      <c r="J4" s="19">
        <v>0</v>
      </c>
      <c r="K4" s="19">
        <v>0</v>
      </c>
      <c r="L4" s="19">
        <v>0</v>
      </c>
      <c r="M4" s="19">
        <v>0</v>
      </c>
      <c r="N4" s="19">
        <v>0</v>
      </c>
    </row>
    <row r="5" spans="1:14" x14ac:dyDescent="0.25">
      <c r="A5" s="183" t="s">
        <v>7</v>
      </c>
      <c r="B5" s="183" t="s">
        <v>33</v>
      </c>
      <c r="C5">
        <v>0</v>
      </c>
      <c r="D5" s="22">
        <v>0</v>
      </c>
      <c r="E5" s="22">
        <v>0</v>
      </c>
      <c r="F5" s="22">
        <v>0</v>
      </c>
      <c r="G5" s="22">
        <v>0</v>
      </c>
      <c r="H5" s="22">
        <v>0</v>
      </c>
      <c r="I5" s="22">
        <v>0</v>
      </c>
      <c r="J5" s="22">
        <v>0</v>
      </c>
      <c r="K5" s="22">
        <v>0</v>
      </c>
      <c r="L5" s="22">
        <v>0</v>
      </c>
      <c r="M5" s="22">
        <v>0</v>
      </c>
      <c r="N5" s="22">
        <v>0</v>
      </c>
    </row>
    <row r="6" spans="1:14" x14ac:dyDescent="0.25">
      <c r="A6" s="183" t="s">
        <v>33</v>
      </c>
      <c r="B6" s="183" t="s">
        <v>8</v>
      </c>
      <c r="C6" s="22">
        <v>0</v>
      </c>
      <c r="D6" s="22">
        <v>0</v>
      </c>
      <c r="E6" s="22">
        <v>0</v>
      </c>
      <c r="F6" s="22">
        <v>0</v>
      </c>
      <c r="G6" s="22">
        <v>0</v>
      </c>
      <c r="H6" s="22">
        <v>0</v>
      </c>
      <c r="I6" s="22">
        <v>0</v>
      </c>
      <c r="J6" s="22">
        <v>0</v>
      </c>
      <c r="K6" s="22">
        <v>0</v>
      </c>
      <c r="L6" s="22">
        <v>0</v>
      </c>
      <c r="M6" s="22">
        <v>0</v>
      </c>
      <c r="N6" s="22">
        <v>0</v>
      </c>
    </row>
    <row r="7" spans="1:14" x14ac:dyDescent="0.25">
      <c r="A7" s="183" t="s">
        <v>8</v>
      </c>
      <c r="B7" s="183" t="s">
        <v>34</v>
      </c>
      <c r="C7" s="22">
        <v>0</v>
      </c>
      <c r="D7" s="22">
        <v>0</v>
      </c>
      <c r="E7" s="22">
        <v>0</v>
      </c>
      <c r="F7" s="22">
        <v>0</v>
      </c>
      <c r="G7" s="22">
        <v>0</v>
      </c>
      <c r="H7" s="22">
        <v>0</v>
      </c>
      <c r="I7" s="22">
        <v>0</v>
      </c>
      <c r="J7" s="22">
        <v>0</v>
      </c>
      <c r="K7" s="22">
        <v>0</v>
      </c>
      <c r="L7" s="22">
        <v>0</v>
      </c>
      <c r="M7" s="22">
        <v>0</v>
      </c>
      <c r="N7" s="22">
        <v>0</v>
      </c>
    </row>
    <row r="8" spans="1:14" x14ac:dyDescent="0.25">
      <c r="A8" s="183" t="s">
        <v>34</v>
      </c>
      <c r="B8" s="183" t="s">
        <v>36</v>
      </c>
      <c r="C8" s="22">
        <v>0</v>
      </c>
      <c r="D8" s="22">
        <v>0</v>
      </c>
      <c r="E8" s="22">
        <v>0</v>
      </c>
      <c r="F8" s="22">
        <v>0</v>
      </c>
      <c r="G8" s="22">
        <v>0</v>
      </c>
      <c r="H8" s="22">
        <v>0</v>
      </c>
      <c r="I8" s="22">
        <v>0</v>
      </c>
      <c r="J8" s="22">
        <v>0</v>
      </c>
      <c r="K8" s="22">
        <v>0</v>
      </c>
      <c r="L8" s="22">
        <v>0</v>
      </c>
      <c r="M8" s="22">
        <v>0</v>
      </c>
      <c r="N8" s="22">
        <v>0</v>
      </c>
    </row>
    <row r="9" spans="1:14" x14ac:dyDescent="0.25">
      <c r="A9" s="183" t="s">
        <v>36</v>
      </c>
      <c r="B9" s="183" t="s">
        <v>39</v>
      </c>
      <c r="C9" s="22">
        <v>0</v>
      </c>
      <c r="D9" s="22">
        <v>0</v>
      </c>
      <c r="E9" s="22">
        <v>0</v>
      </c>
      <c r="F9" s="22">
        <v>0</v>
      </c>
      <c r="G9" s="22">
        <v>0</v>
      </c>
      <c r="H9" s="22">
        <v>0</v>
      </c>
      <c r="I9" s="22">
        <v>0</v>
      </c>
      <c r="J9" s="22">
        <v>0</v>
      </c>
      <c r="K9" s="22">
        <v>0</v>
      </c>
      <c r="L9" s="22">
        <v>0</v>
      </c>
      <c r="M9" s="22">
        <v>0</v>
      </c>
      <c r="N9" s="22">
        <v>0</v>
      </c>
    </row>
    <row r="10" spans="1:14" x14ac:dyDescent="0.25">
      <c r="A10" s="183" t="s">
        <v>39</v>
      </c>
      <c r="B10" s="183" t="s">
        <v>41</v>
      </c>
      <c r="C10" s="22">
        <v>0</v>
      </c>
      <c r="D10" s="22">
        <v>0</v>
      </c>
      <c r="E10" s="22">
        <v>0</v>
      </c>
      <c r="F10" s="22">
        <v>0</v>
      </c>
      <c r="G10" s="22">
        <v>0</v>
      </c>
      <c r="H10" s="22">
        <v>0</v>
      </c>
      <c r="I10" s="22">
        <v>0</v>
      </c>
      <c r="J10" s="22">
        <v>0</v>
      </c>
      <c r="K10" s="22">
        <v>0</v>
      </c>
      <c r="L10" s="22">
        <v>0</v>
      </c>
      <c r="M10" s="22">
        <v>0</v>
      </c>
      <c r="N10" s="22">
        <v>0</v>
      </c>
    </row>
    <row r="11" spans="1:14" x14ac:dyDescent="0.25">
      <c r="A11" s="183" t="s">
        <v>41</v>
      </c>
      <c r="B11" s="183" t="s">
        <v>44</v>
      </c>
      <c r="C11" s="22">
        <v>0</v>
      </c>
      <c r="D11" s="22">
        <v>0</v>
      </c>
      <c r="E11" s="22">
        <v>0</v>
      </c>
      <c r="F11" s="22">
        <v>0</v>
      </c>
      <c r="G11" s="22">
        <v>0</v>
      </c>
      <c r="H11" s="22">
        <v>0</v>
      </c>
      <c r="I11" s="22">
        <v>0</v>
      </c>
      <c r="J11" s="22">
        <v>0</v>
      </c>
      <c r="K11" s="22">
        <v>0</v>
      </c>
      <c r="L11" s="22">
        <v>0</v>
      </c>
      <c r="M11" s="22">
        <v>0</v>
      </c>
      <c r="N11" s="22">
        <v>0</v>
      </c>
    </row>
    <row r="12" spans="1:14" x14ac:dyDescent="0.25">
      <c r="A12" s="183" t="s">
        <v>44</v>
      </c>
      <c r="B12" s="183" t="s">
        <v>9</v>
      </c>
      <c r="C12" s="22">
        <v>0</v>
      </c>
      <c r="D12" s="22">
        <v>0</v>
      </c>
      <c r="E12" s="22">
        <v>0</v>
      </c>
      <c r="F12" s="22">
        <v>0</v>
      </c>
      <c r="G12" s="22">
        <v>0</v>
      </c>
      <c r="H12" s="22">
        <v>0</v>
      </c>
      <c r="I12" s="22">
        <v>0</v>
      </c>
      <c r="J12" s="22">
        <v>0</v>
      </c>
      <c r="K12" s="22">
        <v>0</v>
      </c>
      <c r="L12" s="22">
        <v>0</v>
      </c>
      <c r="M12" s="22">
        <v>0</v>
      </c>
      <c r="N12" s="22">
        <v>0</v>
      </c>
    </row>
    <row r="13" spans="1:14" x14ac:dyDescent="0.25">
      <c r="A13" s="183" t="s">
        <v>45</v>
      </c>
      <c r="B13" s="183" t="s">
        <v>9</v>
      </c>
      <c r="C13" s="22">
        <v>0</v>
      </c>
      <c r="D13" s="22">
        <v>0</v>
      </c>
      <c r="E13" s="22">
        <v>0</v>
      </c>
      <c r="F13" s="22">
        <v>0</v>
      </c>
      <c r="G13" s="22">
        <v>0</v>
      </c>
      <c r="H13" s="22">
        <v>0</v>
      </c>
      <c r="I13" s="22">
        <v>0</v>
      </c>
      <c r="J13" s="22">
        <v>0</v>
      </c>
      <c r="K13" s="22">
        <v>0</v>
      </c>
      <c r="L13" s="22">
        <v>0</v>
      </c>
      <c r="M13" s="22">
        <v>0</v>
      </c>
      <c r="N13" s="22">
        <v>0</v>
      </c>
    </row>
    <row r="14" spans="1:14" x14ac:dyDescent="0.25">
      <c r="A14" s="183" t="s">
        <v>9</v>
      </c>
      <c r="B14" s="183" t="s">
        <v>46</v>
      </c>
      <c r="C14" s="22">
        <v>0</v>
      </c>
      <c r="D14" s="22">
        <v>0</v>
      </c>
      <c r="E14" s="22">
        <v>0</v>
      </c>
      <c r="F14" s="22">
        <v>0</v>
      </c>
      <c r="G14" s="22">
        <v>0</v>
      </c>
      <c r="H14" s="22">
        <v>0</v>
      </c>
      <c r="I14" s="22">
        <v>0</v>
      </c>
      <c r="J14" s="22">
        <v>0</v>
      </c>
      <c r="K14" s="22">
        <v>0</v>
      </c>
      <c r="L14" s="22">
        <v>0</v>
      </c>
      <c r="M14" s="22">
        <v>0</v>
      </c>
      <c r="N14" s="22">
        <v>0</v>
      </c>
    </row>
    <row r="15" spans="1:14" x14ac:dyDescent="0.25">
      <c r="A15" s="183" t="s">
        <v>46</v>
      </c>
      <c r="B15" s="183" t="s">
        <v>48</v>
      </c>
      <c r="C15" s="22">
        <v>0</v>
      </c>
      <c r="D15" s="22">
        <v>0</v>
      </c>
      <c r="E15" s="22">
        <v>0</v>
      </c>
      <c r="F15" s="22">
        <v>0</v>
      </c>
      <c r="G15" s="22">
        <v>0</v>
      </c>
      <c r="H15" s="22">
        <v>0</v>
      </c>
      <c r="I15" s="22">
        <v>0</v>
      </c>
      <c r="J15" s="22">
        <v>0</v>
      </c>
      <c r="K15" s="22">
        <v>0</v>
      </c>
      <c r="L15" s="22">
        <v>0</v>
      </c>
      <c r="M15" s="22">
        <v>0</v>
      </c>
      <c r="N15" s="22">
        <v>0</v>
      </c>
    </row>
    <row r="16" spans="1:14" x14ac:dyDescent="0.25">
      <c r="A16" s="183" t="s">
        <v>455</v>
      </c>
      <c r="B16" s="183" t="s">
        <v>56</v>
      </c>
      <c r="C16" s="22">
        <v>0</v>
      </c>
      <c r="D16" s="22">
        <v>0</v>
      </c>
      <c r="E16" s="22">
        <v>0</v>
      </c>
      <c r="F16" s="22">
        <v>0</v>
      </c>
      <c r="G16" s="22">
        <v>0</v>
      </c>
      <c r="H16" s="22">
        <v>0</v>
      </c>
      <c r="I16" s="22">
        <v>0</v>
      </c>
      <c r="J16" s="22">
        <v>0</v>
      </c>
      <c r="K16" s="22">
        <v>0</v>
      </c>
      <c r="L16" s="22">
        <v>0</v>
      </c>
      <c r="M16" s="22">
        <v>0</v>
      </c>
      <c r="N16" s="22">
        <v>0</v>
      </c>
    </row>
    <row r="17" spans="1:15" x14ac:dyDescent="0.25">
      <c r="A17" s="183" t="s">
        <v>58</v>
      </c>
      <c r="B17" s="183" t="s">
        <v>57</v>
      </c>
      <c r="C17" s="22">
        <v>0</v>
      </c>
      <c r="D17" s="22">
        <v>0</v>
      </c>
      <c r="E17" s="22">
        <v>0</v>
      </c>
      <c r="F17" s="22">
        <v>0</v>
      </c>
      <c r="G17" s="22">
        <v>0</v>
      </c>
      <c r="H17" s="22">
        <v>0</v>
      </c>
      <c r="I17" s="22">
        <v>0</v>
      </c>
      <c r="J17" s="22">
        <v>0</v>
      </c>
      <c r="K17" s="22">
        <v>0</v>
      </c>
      <c r="L17" s="22">
        <v>0</v>
      </c>
      <c r="M17" s="22">
        <v>0</v>
      </c>
      <c r="N17" s="22">
        <v>0</v>
      </c>
    </row>
    <row r="18" spans="1:15" x14ac:dyDescent="0.25">
      <c r="A18" s="183" t="s">
        <v>59</v>
      </c>
      <c r="B18" s="183" t="s">
        <v>455</v>
      </c>
      <c r="C18" s="22">
        <v>0</v>
      </c>
      <c r="D18" s="22">
        <v>0</v>
      </c>
      <c r="E18" s="22">
        <v>0</v>
      </c>
      <c r="F18" s="22">
        <v>0</v>
      </c>
      <c r="G18" s="22">
        <v>0</v>
      </c>
      <c r="H18" s="22">
        <v>0</v>
      </c>
      <c r="I18" s="22">
        <v>0</v>
      </c>
      <c r="J18" s="22">
        <v>0</v>
      </c>
      <c r="K18" s="22">
        <v>0</v>
      </c>
      <c r="L18" s="22">
        <v>0</v>
      </c>
      <c r="M18" s="22">
        <v>0</v>
      </c>
      <c r="N18" s="22">
        <v>0</v>
      </c>
    </row>
    <row r="19" spans="1:15" x14ac:dyDescent="0.25">
      <c r="A19" s="183" t="s">
        <v>55</v>
      </c>
      <c r="B19" s="183" t="s">
        <v>54</v>
      </c>
      <c r="C19" s="22">
        <v>0</v>
      </c>
      <c r="D19" s="22">
        <v>0</v>
      </c>
      <c r="E19" s="22">
        <v>0</v>
      </c>
      <c r="F19" s="22">
        <v>0</v>
      </c>
      <c r="G19" s="22">
        <v>0</v>
      </c>
      <c r="H19" s="22">
        <v>0</v>
      </c>
      <c r="I19" s="22">
        <v>0</v>
      </c>
      <c r="J19" s="22">
        <v>0</v>
      </c>
      <c r="K19" s="22">
        <v>0</v>
      </c>
      <c r="L19" s="22">
        <v>0</v>
      </c>
      <c r="M19" s="22">
        <v>0</v>
      </c>
      <c r="N19" s="22">
        <v>0</v>
      </c>
    </row>
    <row r="20" spans="1:15" x14ac:dyDescent="0.25">
      <c r="A20" s="183" t="s">
        <v>54</v>
      </c>
      <c r="B20" s="183" t="s">
        <v>50</v>
      </c>
      <c r="C20" s="22">
        <v>0</v>
      </c>
      <c r="D20" s="22">
        <v>0</v>
      </c>
      <c r="E20" s="22">
        <v>0</v>
      </c>
      <c r="F20" s="22">
        <v>0</v>
      </c>
      <c r="G20" s="22">
        <v>0</v>
      </c>
      <c r="H20" s="22">
        <v>0</v>
      </c>
      <c r="I20" s="22">
        <v>0</v>
      </c>
      <c r="J20" s="22">
        <v>0</v>
      </c>
      <c r="K20" s="22">
        <v>0</v>
      </c>
      <c r="L20" s="22">
        <v>0</v>
      </c>
      <c r="M20" s="22">
        <v>0</v>
      </c>
      <c r="N20" s="22">
        <v>0</v>
      </c>
    </row>
    <row r="21" spans="1:15" x14ac:dyDescent="0.25">
      <c r="A21" s="183" t="s">
        <v>56</v>
      </c>
      <c r="B21" s="183" t="s">
        <v>10</v>
      </c>
      <c r="C21" s="183">
        <v>0</v>
      </c>
      <c r="D21" s="183">
        <v>0</v>
      </c>
      <c r="E21" s="183">
        <v>0</v>
      </c>
      <c r="F21" s="183">
        <v>0</v>
      </c>
      <c r="G21" s="183">
        <v>0</v>
      </c>
      <c r="H21" s="183">
        <v>0</v>
      </c>
      <c r="I21" s="183">
        <v>0</v>
      </c>
      <c r="J21" s="183">
        <v>0</v>
      </c>
      <c r="K21" s="183">
        <v>0</v>
      </c>
      <c r="L21" s="183">
        <v>0</v>
      </c>
      <c r="M21" s="183">
        <v>0</v>
      </c>
      <c r="N21" s="183">
        <v>0</v>
      </c>
    </row>
    <row r="22" spans="1:15" x14ac:dyDescent="0.25">
      <c r="A22" s="183" t="s">
        <v>57</v>
      </c>
      <c r="B22" s="183" t="s">
        <v>458</v>
      </c>
      <c r="C22" s="183">
        <v>0</v>
      </c>
      <c r="D22" s="183">
        <v>0</v>
      </c>
      <c r="E22" s="183">
        <v>0</v>
      </c>
      <c r="F22" s="183">
        <v>0</v>
      </c>
      <c r="G22" s="183">
        <v>0</v>
      </c>
      <c r="H22" s="183">
        <v>0</v>
      </c>
      <c r="I22" s="183">
        <v>0</v>
      </c>
      <c r="J22" s="183">
        <v>0</v>
      </c>
      <c r="K22" s="183">
        <v>0</v>
      </c>
      <c r="L22" s="183">
        <v>0</v>
      </c>
      <c r="M22" s="183">
        <v>0</v>
      </c>
      <c r="N22" s="183">
        <v>0</v>
      </c>
    </row>
    <row r="23" spans="1:15" x14ac:dyDescent="0.25">
      <c r="A23" s="183" t="s">
        <v>10</v>
      </c>
      <c r="B23" s="183" t="s">
        <v>49</v>
      </c>
      <c r="C23" s="183">
        <v>0</v>
      </c>
      <c r="D23" s="183">
        <v>0.6</v>
      </c>
      <c r="E23" s="183">
        <v>0.8</v>
      </c>
      <c r="F23" s="183">
        <v>1.2</v>
      </c>
      <c r="G23" s="183">
        <v>0.2</v>
      </c>
      <c r="H23" s="183">
        <v>0.1</v>
      </c>
      <c r="I23" s="183">
        <v>0.1</v>
      </c>
      <c r="J23" s="183">
        <v>0.1</v>
      </c>
      <c r="K23" s="183">
        <v>0.1</v>
      </c>
      <c r="L23" s="183">
        <v>0.1</v>
      </c>
      <c r="M23" s="183">
        <v>0</v>
      </c>
      <c r="N23" s="183">
        <v>0</v>
      </c>
      <c r="O23" s="183"/>
    </row>
    <row r="24" spans="1:15" x14ac:dyDescent="0.25">
      <c r="A24" s="183" t="s">
        <v>50</v>
      </c>
      <c r="B24" s="183" t="s">
        <v>49</v>
      </c>
      <c r="C24" s="183">
        <v>0</v>
      </c>
      <c r="D24" s="183">
        <v>0</v>
      </c>
      <c r="E24" s="183">
        <v>0</v>
      </c>
      <c r="F24" s="183">
        <v>0</v>
      </c>
      <c r="G24" s="183">
        <v>0</v>
      </c>
      <c r="H24" s="183">
        <v>0</v>
      </c>
      <c r="I24" s="183">
        <v>0</v>
      </c>
      <c r="J24" s="183">
        <v>0</v>
      </c>
      <c r="K24" s="183">
        <v>0</v>
      </c>
      <c r="L24" s="183">
        <v>0</v>
      </c>
      <c r="M24" s="183">
        <v>0</v>
      </c>
      <c r="N24" s="183">
        <v>0</v>
      </c>
      <c r="O24" s="183"/>
    </row>
    <row r="25" spans="1:15" x14ac:dyDescent="0.25">
      <c r="A25" s="183" t="s">
        <v>49</v>
      </c>
      <c r="B25" s="183" t="s">
        <v>34</v>
      </c>
      <c r="C25" s="183">
        <v>0</v>
      </c>
      <c r="D25" s="183">
        <v>0</v>
      </c>
      <c r="E25" s="183">
        <v>0</v>
      </c>
      <c r="F25" s="183">
        <v>0</v>
      </c>
      <c r="G25" s="183">
        <v>0</v>
      </c>
      <c r="H25" s="183">
        <v>0</v>
      </c>
      <c r="I25" s="183">
        <v>0</v>
      </c>
      <c r="J25" s="183">
        <v>0</v>
      </c>
      <c r="K25" s="183">
        <v>0</v>
      </c>
      <c r="L25" s="183">
        <v>0</v>
      </c>
      <c r="M25" s="183">
        <v>0</v>
      </c>
      <c r="N25" s="183">
        <v>0</v>
      </c>
    </row>
    <row r="26" spans="1:15" x14ac:dyDescent="0.25">
      <c r="A26" s="183" t="s">
        <v>458</v>
      </c>
      <c r="B26" s="183" t="s">
        <v>461</v>
      </c>
      <c r="C26" s="183">
        <v>0</v>
      </c>
      <c r="D26" s="183">
        <v>0</v>
      </c>
      <c r="E26" s="183">
        <v>0</v>
      </c>
      <c r="F26" s="183">
        <v>0</v>
      </c>
      <c r="G26" s="183">
        <v>0</v>
      </c>
      <c r="H26" s="183">
        <v>0</v>
      </c>
      <c r="I26" s="183">
        <v>0</v>
      </c>
      <c r="J26" s="183">
        <v>0</v>
      </c>
      <c r="K26" s="183">
        <v>0</v>
      </c>
      <c r="L26" s="183">
        <v>0</v>
      </c>
      <c r="M26" s="183">
        <v>0</v>
      </c>
      <c r="N26" s="183">
        <v>0</v>
      </c>
    </row>
    <row r="27" spans="1:15" x14ac:dyDescent="0.25">
      <c r="A27" t="s">
        <v>461</v>
      </c>
      <c r="B27" t="s">
        <v>56</v>
      </c>
      <c r="C27" s="183">
        <v>0</v>
      </c>
      <c r="D27" s="183">
        <v>0</v>
      </c>
      <c r="E27" s="183">
        <v>0</v>
      </c>
      <c r="F27" s="183">
        <v>0</v>
      </c>
      <c r="G27" s="183">
        <v>0</v>
      </c>
      <c r="H27" s="183">
        <v>0</v>
      </c>
      <c r="I27" s="183">
        <v>0</v>
      </c>
      <c r="J27" s="183">
        <v>0</v>
      </c>
      <c r="K27" s="183">
        <v>0</v>
      </c>
      <c r="L27" s="183">
        <v>0</v>
      </c>
      <c r="M27" s="183">
        <v>0</v>
      </c>
      <c r="N27" s="18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election activeCell="C46" sqref="C46"/>
    </sheetView>
  </sheetViews>
  <sheetFormatPr defaultRowHeight="15" x14ac:dyDescent="0.25"/>
  <cols>
    <col min="2" max="2" width="10.28515625" bestFit="1" customWidth="1"/>
  </cols>
  <sheetData>
    <row r="1" spans="1:1" x14ac:dyDescent="0.25">
      <c r="A1" t="s">
        <v>3</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C13"/>
  <sheetViews>
    <sheetView workbookViewId="0">
      <selection activeCell="B12" sqref="B12"/>
    </sheetView>
  </sheetViews>
  <sheetFormatPr defaultRowHeight="15" x14ac:dyDescent="0.25"/>
  <sheetData>
    <row r="1" spans="1:3" x14ac:dyDescent="0.25">
      <c r="A1" t="s">
        <v>32</v>
      </c>
      <c r="B1" t="s">
        <v>63</v>
      </c>
      <c r="C1" s="19">
        <v>100000</v>
      </c>
    </row>
    <row r="2" spans="1:3" x14ac:dyDescent="0.25">
      <c r="A2" t="s">
        <v>34</v>
      </c>
      <c r="B2" t="s">
        <v>43</v>
      </c>
      <c r="C2" s="19">
        <v>100000</v>
      </c>
    </row>
    <row r="3" spans="1:3" x14ac:dyDescent="0.25">
      <c r="A3" t="s">
        <v>34</v>
      </c>
      <c r="B3" t="s">
        <v>35</v>
      </c>
      <c r="C3" s="19">
        <v>100000</v>
      </c>
    </row>
    <row r="4" spans="1:3" x14ac:dyDescent="0.25">
      <c r="A4" t="s">
        <v>44</v>
      </c>
      <c r="B4" t="s">
        <v>43</v>
      </c>
      <c r="C4" s="19">
        <v>100000</v>
      </c>
    </row>
    <row r="5" spans="1:3" x14ac:dyDescent="0.25">
      <c r="A5" t="s">
        <v>10</v>
      </c>
      <c r="B5" t="s">
        <v>459</v>
      </c>
      <c r="C5" s="183">
        <v>100000</v>
      </c>
    </row>
    <row r="6" spans="1:3" x14ac:dyDescent="0.25">
      <c r="A6" t="s">
        <v>10</v>
      </c>
      <c r="B6" t="s">
        <v>53</v>
      </c>
      <c r="C6" s="183">
        <v>100000</v>
      </c>
    </row>
    <row r="7" spans="1:3" x14ac:dyDescent="0.25">
      <c r="A7" t="s">
        <v>39</v>
      </c>
      <c r="B7" t="s">
        <v>40</v>
      </c>
      <c r="C7" s="183">
        <v>100000</v>
      </c>
    </row>
    <row r="8" spans="1:3" x14ac:dyDescent="0.25">
      <c r="A8" t="s">
        <v>39</v>
      </c>
      <c r="B8" t="s">
        <v>42</v>
      </c>
      <c r="C8" s="183">
        <v>100000</v>
      </c>
    </row>
    <row r="9" spans="1:3" x14ac:dyDescent="0.25">
      <c r="A9" t="s">
        <v>54</v>
      </c>
      <c r="B9" t="s">
        <v>52</v>
      </c>
      <c r="C9" s="183">
        <v>100000</v>
      </c>
    </row>
    <row r="10" spans="1:3" x14ac:dyDescent="0.25">
      <c r="A10" t="s">
        <v>32</v>
      </c>
      <c r="B10" t="s">
        <v>6</v>
      </c>
      <c r="C10" s="22">
        <v>100000</v>
      </c>
    </row>
    <row r="11" spans="1:3" x14ac:dyDescent="0.25">
      <c r="A11" t="s">
        <v>461</v>
      </c>
      <c r="B11" t="s">
        <v>457</v>
      </c>
      <c r="C11" s="183">
        <v>100000</v>
      </c>
    </row>
    <row r="12" spans="1:3" x14ac:dyDescent="0.25">
      <c r="A12" t="s">
        <v>458</v>
      </c>
      <c r="B12" t="s">
        <v>456</v>
      </c>
      <c r="C12" s="183">
        <v>100000</v>
      </c>
    </row>
    <row r="13" spans="1:3" x14ac:dyDescent="0.25">
      <c r="A13" t="s">
        <v>57</v>
      </c>
      <c r="B13" t="s">
        <v>62</v>
      </c>
      <c r="C13" s="183">
        <v>100000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N27"/>
  <sheetViews>
    <sheetView zoomScale="115" zoomScaleNormal="115" workbookViewId="0">
      <selection activeCell="A2" sqref="A2:B27"/>
    </sheetView>
  </sheetViews>
  <sheetFormatPr defaultRowHeight="15" x14ac:dyDescent="0.25"/>
  <cols>
    <col min="3" max="3" width="9.85546875" customWidth="1"/>
  </cols>
  <sheetData>
    <row r="1" spans="1:14" x14ac:dyDescent="0.25">
      <c r="C1" t="s">
        <v>15</v>
      </c>
      <c r="D1" t="s">
        <v>16</v>
      </c>
      <c r="K1" t="s">
        <v>378</v>
      </c>
      <c r="L1" t="s">
        <v>378</v>
      </c>
    </row>
    <row r="2" spans="1:14" x14ac:dyDescent="0.25">
      <c r="A2" s="148" t="s">
        <v>32</v>
      </c>
      <c r="B2" s="148" t="s">
        <v>33</v>
      </c>
      <c r="C2" s="22">
        <v>1.17E-2</v>
      </c>
      <c r="D2" s="22">
        <v>0.90859999999999996</v>
      </c>
      <c r="K2" s="183">
        <v>1.17E-2</v>
      </c>
      <c r="L2" s="183">
        <v>0.90859999999999996</v>
      </c>
    </row>
    <row r="3" spans="1:14" x14ac:dyDescent="0.25">
      <c r="A3" s="148" t="s">
        <v>7</v>
      </c>
      <c r="B3" s="148" t="s">
        <v>33</v>
      </c>
      <c r="C3" s="22">
        <v>2.2200000000000001E-2</v>
      </c>
      <c r="D3" s="22">
        <v>1.5952</v>
      </c>
      <c r="K3" s="183">
        <v>2.2200000000000001E-2</v>
      </c>
      <c r="L3" s="183">
        <v>1.5952</v>
      </c>
      <c r="M3" s="183"/>
      <c r="N3" s="183"/>
    </row>
    <row r="4" spans="1:14" x14ac:dyDescent="0.25">
      <c r="A4" s="148" t="s">
        <v>33</v>
      </c>
      <c r="B4" s="148" t="s">
        <v>8</v>
      </c>
      <c r="C4" s="183">
        <v>1.4200000000000001E-2</v>
      </c>
      <c r="D4" s="183">
        <v>1.181</v>
      </c>
      <c r="K4" s="183">
        <v>1.4200000000000001E-2</v>
      </c>
      <c r="L4" s="183">
        <v>1.181</v>
      </c>
      <c r="M4" s="183"/>
      <c r="N4" s="183"/>
    </row>
    <row r="5" spans="1:14" x14ac:dyDescent="0.25">
      <c r="A5" s="148" t="s">
        <v>46</v>
      </c>
      <c r="B5" s="148" t="s">
        <v>48</v>
      </c>
      <c r="C5" s="24">
        <v>1.21E-2</v>
      </c>
      <c r="D5" s="24">
        <v>0.66080000000000005</v>
      </c>
      <c r="K5" s="24">
        <v>1.21E-2</v>
      </c>
      <c r="L5" s="24">
        <v>0.66080000000000005</v>
      </c>
      <c r="M5" s="183"/>
      <c r="N5" s="183"/>
    </row>
    <row r="6" spans="1:14" x14ac:dyDescent="0.25">
      <c r="A6" s="148" t="s">
        <v>61</v>
      </c>
      <c r="B6" s="148" t="s">
        <v>31</v>
      </c>
      <c r="C6" s="24">
        <v>8.3000000000000001E-3</v>
      </c>
      <c r="D6" s="24">
        <v>0.70540000000000003</v>
      </c>
      <c r="H6" s="22"/>
      <c r="I6" s="22"/>
      <c r="K6" s="24">
        <v>8.3000000000000001E-3</v>
      </c>
      <c r="L6" s="24">
        <v>0.70540000000000003</v>
      </c>
      <c r="M6" s="183"/>
      <c r="N6" s="183"/>
    </row>
    <row r="7" spans="1:14" x14ac:dyDescent="0.25">
      <c r="A7" s="148" t="s">
        <v>31</v>
      </c>
      <c r="B7" s="148" t="s">
        <v>32</v>
      </c>
      <c r="C7" s="24">
        <v>8.3000000000000001E-3</v>
      </c>
      <c r="D7" s="24">
        <v>0.70540000000000003</v>
      </c>
      <c r="H7" s="22"/>
      <c r="I7" s="22"/>
      <c r="K7" s="24">
        <v>8.3000000000000001E-3</v>
      </c>
      <c r="L7" s="24">
        <v>0.70540000000000003</v>
      </c>
      <c r="M7" s="183"/>
      <c r="N7" s="183"/>
    </row>
    <row r="8" spans="1:14" x14ac:dyDescent="0.25">
      <c r="A8" s="148" t="s">
        <v>8</v>
      </c>
      <c r="B8" s="148" t="s">
        <v>34</v>
      </c>
      <c r="C8" s="24">
        <v>1.21E-2</v>
      </c>
      <c r="D8" s="24">
        <v>0.36080000000000001</v>
      </c>
      <c r="H8" s="22"/>
      <c r="I8" s="22"/>
      <c r="K8" s="24">
        <v>1.21E-2</v>
      </c>
      <c r="L8" s="24">
        <v>0.36080000000000001</v>
      </c>
      <c r="M8" s="183"/>
      <c r="N8" s="183"/>
    </row>
    <row r="9" spans="1:14" x14ac:dyDescent="0.25">
      <c r="A9" s="148" t="s">
        <v>34</v>
      </c>
      <c r="B9" s="148" t="s">
        <v>36</v>
      </c>
      <c r="C9" s="24">
        <v>1.21E-2</v>
      </c>
      <c r="D9" s="24">
        <v>0.36080000000000001</v>
      </c>
      <c r="H9" s="22"/>
      <c r="I9" s="22"/>
      <c r="K9" s="24">
        <v>1.21E-2</v>
      </c>
      <c r="L9" s="24">
        <v>0.36080000000000001</v>
      </c>
      <c r="M9" s="183"/>
      <c r="N9" s="183"/>
    </row>
    <row r="10" spans="1:14" x14ac:dyDescent="0.25">
      <c r="A10" s="148" t="s">
        <v>39</v>
      </c>
      <c r="B10" s="148" t="s">
        <v>41</v>
      </c>
      <c r="C10" s="24">
        <v>1.21E-2</v>
      </c>
      <c r="D10" s="24">
        <v>0.36080000000000001</v>
      </c>
      <c r="H10" s="22"/>
      <c r="I10" s="22"/>
      <c r="K10" s="24">
        <v>1.21E-2</v>
      </c>
      <c r="L10" s="24">
        <v>0.36080000000000001</v>
      </c>
      <c r="M10" s="183"/>
      <c r="N10" s="183"/>
    </row>
    <row r="11" spans="1:14" x14ac:dyDescent="0.25">
      <c r="A11" s="148" t="s">
        <v>41</v>
      </c>
      <c r="B11" s="148" t="s">
        <v>44</v>
      </c>
      <c r="C11" s="24">
        <v>1.21E-2</v>
      </c>
      <c r="D11" s="24">
        <v>0.36080000000000001</v>
      </c>
      <c r="H11" s="22"/>
      <c r="I11" s="22"/>
      <c r="K11" s="24">
        <v>1.21E-2</v>
      </c>
      <c r="L11" s="24">
        <v>0.36080000000000001</v>
      </c>
      <c r="M11" s="183"/>
      <c r="N11" s="183"/>
    </row>
    <row r="12" spans="1:14" x14ac:dyDescent="0.25">
      <c r="A12" s="148" t="s">
        <v>44</v>
      </c>
      <c r="B12" s="148" t="s">
        <v>9</v>
      </c>
      <c r="C12" s="24">
        <v>1.21E-2</v>
      </c>
      <c r="D12" s="24">
        <v>0.36080000000000001</v>
      </c>
      <c r="H12" s="22"/>
      <c r="I12" s="22"/>
      <c r="K12" s="24">
        <v>1.21E-2</v>
      </c>
      <c r="L12" s="24">
        <v>0.36080000000000001</v>
      </c>
      <c r="M12" s="183"/>
      <c r="N12" s="183"/>
    </row>
    <row r="13" spans="1:14" x14ac:dyDescent="0.25">
      <c r="A13" s="148" t="s">
        <v>45</v>
      </c>
      <c r="B13" s="148" t="s">
        <v>9</v>
      </c>
      <c r="C13" s="24">
        <v>2.5600000000000001E-2</v>
      </c>
      <c r="D13" s="24">
        <v>0.29820000000000002</v>
      </c>
      <c r="H13" s="22"/>
      <c r="I13" s="22"/>
      <c r="K13" s="24">
        <v>2.5600000000000001E-2</v>
      </c>
      <c r="L13" s="24">
        <v>0.29820000000000002</v>
      </c>
      <c r="M13" s="183"/>
      <c r="N13" s="183"/>
    </row>
    <row r="14" spans="1:14" x14ac:dyDescent="0.25">
      <c r="A14" s="148" t="s">
        <v>9</v>
      </c>
      <c r="B14" s="148" t="s">
        <v>46</v>
      </c>
      <c r="C14" s="24">
        <v>2.5600000000000001E-2</v>
      </c>
      <c r="D14" s="24">
        <v>0.29820000000000002</v>
      </c>
      <c r="H14" s="22"/>
      <c r="I14" s="22"/>
      <c r="K14" s="24">
        <v>2.5600000000000001E-2</v>
      </c>
      <c r="L14" s="24">
        <v>0.29820000000000002</v>
      </c>
      <c r="M14" s="183"/>
      <c r="N14" s="183"/>
    </row>
    <row r="15" spans="1:14" x14ac:dyDescent="0.25">
      <c r="A15" s="148" t="s">
        <v>55</v>
      </c>
      <c r="B15" s="148" t="s">
        <v>54</v>
      </c>
      <c r="C15" s="24">
        <v>2.1700000000000001E-2</v>
      </c>
      <c r="D15" s="24">
        <v>1.0789</v>
      </c>
      <c r="H15" s="22"/>
      <c r="I15" s="22"/>
      <c r="K15" s="24">
        <v>2.1700000000000001E-2</v>
      </c>
      <c r="L15" s="24">
        <v>1.0789</v>
      </c>
      <c r="M15" s="183"/>
      <c r="N15" s="183"/>
    </row>
    <row r="16" spans="1:14" x14ac:dyDescent="0.25">
      <c r="A16" s="148" t="s">
        <v>54</v>
      </c>
      <c r="B16" s="148" t="s">
        <v>50</v>
      </c>
      <c r="C16" s="24">
        <v>2.1700000000000001E-2</v>
      </c>
      <c r="D16" s="24">
        <v>1.0789</v>
      </c>
      <c r="H16" s="22"/>
      <c r="I16" s="22"/>
      <c r="K16" s="24">
        <v>2.1700000000000001E-2</v>
      </c>
      <c r="L16" s="24">
        <v>1.0789</v>
      </c>
      <c r="M16" s="183"/>
      <c r="N16" s="183"/>
    </row>
    <row r="17" spans="1:14" x14ac:dyDescent="0.25">
      <c r="A17" s="148" t="s">
        <v>56</v>
      </c>
      <c r="B17" s="148" t="s">
        <v>10</v>
      </c>
      <c r="C17" s="24">
        <v>5.0500000000000003E-2</v>
      </c>
      <c r="D17" s="24">
        <v>0.35699999999999998</v>
      </c>
      <c r="H17" s="22"/>
      <c r="I17" s="22"/>
      <c r="K17" s="24">
        <v>5.0500000000000003E-2</v>
      </c>
      <c r="L17" s="24">
        <v>1.357</v>
      </c>
      <c r="M17" s="183"/>
      <c r="N17" s="183"/>
    </row>
    <row r="18" spans="1:14" x14ac:dyDescent="0.25">
      <c r="A18" s="148" t="s">
        <v>10</v>
      </c>
      <c r="B18" s="148" t="s">
        <v>49</v>
      </c>
      <c r="C18" s="24">
        <v>3.3700000000000001E-2</v>
      </c>
      <c r="D18" s="24">
        <v>0.36020000000000002</v>
      </c>
      <c r="H18" s="22"/>
      <c r="I18" s="22"/>
      <c r="K18" s="24">
        <v>3.3700000000000001E-2</v>
      </c>
      <c r="L18" s="24">
        <v>0.36020000000000002</v>
      </c>
      <c r="M18" s="183"/>
      <c r="N18" s="183"/>
    </row>
    <row r="19" spans="1:14" x14ac:dyDescent="0.25">
      <c r="A19" s="148" t="s">
        <v>49</v>
      </c>
      <c r="B19" s="148" t="s">
        <v>34</v>
      </c>
      <c r="C19" s="24">
        <v>3.3700000000000001E-2</v>
      </c>
      <c r="D19" s="24">
        <v>0.36020000000000002</v>
      </c>
      <c r="H19" s="22"/>
      <c r="I19" s="22"/>
      <c r="K19" s="24">
        <v>3.3700000000000001E-2</v>
      </c>
      <c r="L19" s="24">
        <v>0.36020000000000002</v>
      </c>
      <c r="M19" s="183"/>
      <c r="N19" s="183"/>
    </row>
    <row r="20" spans="1:14" x14ac:dyDescent="0.25">
      <c r="A20" s="148" t="s">
        <v>36</v>
      </c>
      <c r="B20" s="148" t="s">
        <v>39</v>
      </c>
      <c r="C20" s="24">
        <v>5.0500000000000003E-2</v>
      </c>
      <c r="D20" s="24">
        <v>0.35699999999999998</v>
      </c>
      <c r="H20" s="22"/>
      <c r="I20" s="22"/>
      <c r="K20" s="183">
        <v>1.17E-2</v>
      </c>
      <c r="L20" s="183">
        <v>0.90859999999999996</v>
      </c>
      <c r="M20" s="183"/>
      <c r="N20" s="183"/>
    </row>
    <row r="21" spans="1:14" x14ac:dyDescent="0.25">
      <c r="A21" s="183" t="s">
        <v>455</v>
      </c>
      <c r="B21" s="183" t="s">
        <v>56</v>
      </c>
      <c r="C21" s="24">
        <v>5.0500000000000003E-2</v>
      </c>
      <c r="D21" s="24">
        <v>0.35699999999999998</v>
      </c>
      <c r="H21" s="22"/>
      <c r="I21" s="22"/>
      <c r="K21" s="24">
        <v>2.1700000000000001E-2</v>
      </c>
      <c r="L21" s="24">
        <v>1.0789</v>
      </c>
      <c r="M21" s="183"/>
      <c r="N21" s="183"/>
    </row>
    <row r="22" spans="1:14" x14ac:dyDescent="0.25">
      <c r="A22" s="183" t="s">
        <v>58</v>
      </c>
      <c r="B22" s="183" t="s">
        <v>57</v>
      </c>
      <c r="C22" s="24">
        <v>5.0500000000000003E-2</v>
      </c>
      <c r="D22" s="24">
        <v>0.35699999999999998</v>
      </c>
      <c r="H22" s="22"/>
      <c r="I22" s="22"/>
      <c r="K22" s="24">
        <v>2.1700000000000001E-2</v>
      </c>
      <c r="L22" s="24">
        <v>1.0789</v>
      </c>
      <c r="M22" s="183"/>
      <c r="N22" s="183"/>
    </row>
    <row r="23" spans="1:14" x14ac:dyDescent="0.25">
      <c r="A23" s="183" t="s">
        <v>59</v>
      </c>
      <c r="B23" s="183" t="s">
        <v>455</v>
      </c>
      <c r="C23" s="24">
        <v>5.0500000000000003E-2</v>
      </c>
      <c r="D23" s="24">
        <v>0.35699999999999998</v>
      </c>
      <c r="H23" s="22"/>
      <c r="I23" s="22"/>
      <c r="K23" s="24">
        <v>2.1700000000000001E-2</v>
      </c>
      <c r="L23" s="24">
        <v>1.0789</v>
      </c>
      <c r="M23" s="183"/>
      <c r="N23" s="183"/>
    </row>
    <row r="24" spans="1:14" x14ac:dyDescent="0.25">
      <c r="A24" s="183" t="s">
        <v>57</v>
      </c>
      <c r="B24" s="183" t="s">
        <v>458</v>
      </c>
      <c r="C24" s="24">
        <v>5.0500000000000003E-2</v>
      </c>
      <c r="D24" s="24">
        <v>0.35699999999999998</v>
      </c>
      <c r="H24" s="22"/>
      <c r="I24" s="22"/>
      <c r="K24" s="24">
        <v>2.1700000000000001E-2</v>
      </c>
      <c r="L24" s="24">
        <v>1.0789</v>
      </c>
      <c r="M24" s="183"/>
      <c r="N24" s="183"/>
    </row>
    <row r="25" spans="1:14" x14ac:dyDescent="0.25">
      <c r="A25" s="183" t="s">
        <v>50</v>
      </c>
      <c r="B25" s="183" t="s">
        <v>49</v>
      </c>
      <c r="C25" s="24">
        <v>5.0500000000000003E-2</v>
      </c>
      <c r="D25" s="24">
        <v>0.35699999999999998</v>
      </c>
      <c r="K25" s="24">
        <v>2.1700000000000001E-2</v>
      </c>
      <c r="L25" s="24">
        <v>1.0789</v>
      </c>
      <c r="M25" s="183"/>
      <c r="N25" s="183"/>
    </row>
    <row r="26" spans="1:14" x14ac:dyDescent="0.25">
      <c r="A26" s="183" t="s">
        <v>458</v>
      </c>
      <c r="B26" s="183" t="s">
        <v>461</v>
      </c>
      <c r="C26" s="24">
        <v>5.0500000000000003E-2</v>
      </c>
      <c r="D26" s="24">
        <v>0.35699999999999998</v>
      </c>
      <c r="K26" s="24">
        <v>2.1700000000000001E-2</v>
      </c>
      <c r="L26" s="24">
        <v>1.0789</v>
      </c>
      <c r="M26" s="183"/>
      <c r="N26" s="183"/>
    </row>
    <row r="27" spans="1:14" x14ac:dyDescent="0.25">
      <c r="A27" t="s">
        <v>461</v>
      </c>
      <c r="B27" t="s">
        <v>56</v>
      </c>
      <c r="C27" s="24">
        <v>5.0500000000000003E-2</v>
      </c>
      <c r="D27" s="24">
        <v>0.35699999999999998</v>
      </c>
      <c r="K27" s="24">
        <v>2.1700000000000001E-2</v>
      </c>
      <c r="L27" s="24">
        <v>1.0789</v>
      </c>
      <c r="M27" s="183"/>
      <c r="N27" s="183"/>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M27"/>
  <sheetViews>
    <sheetView zoomScaleNormal="100" workbookViewId="0">
      <selection activeCell="C18" sqref="C18:D18"/>
    </sheetView>
  </sheetViews>
  <sheetFormatPr defaultRowHeight="15" x14ac:dyDescent="0.25"/>
  <sheetData>
    <row r="1" spans="1:13" x14ac:dyDescent="0.25">
      <c r="C1" t="s">
        <v>17</v>
      </c>
      <c r="D1" t="s">
        <v>18</v>
      </c>
      <c r="L1" t="s">
        <v>447</v>
      </c>
    </row>
    <row r="2" spans="1:13" x14ac:dyDescent="0.25">
      <c r="A2" s="22" t="s">
        <v>32</v>
      </c>
      <c r="B2" s="22" t="s">
        <v>33</v>
      </c>
      <c r="C2" s="22">
        <v>8.2199999999999995E-2</v>
      </c>
      <c r="D2" s="22">
        <v>32.695</v>
      </c>
      <c r="L2" s="183">
        <v>24.762</v>
      </c>
      <c r="M2" s="183">
        <v>0.1031</v>
      </c>
    </row>
    <row r="3" spans="1:13" x14ac:dyDescent="0.25">
      <c r="A3" s="22" t="s">
        <v>7</v>
      </c>
      <c r="B3" s="22" t="s">
        <v>33</v>
      </c>
      <c r="C3" s="22">
        <v>0.26179999999999998</v>
      </c>
      <c r="D3" s="22">
        <v>9.0059000000000005</v>
      </c>
      <c r="L3" s="183">
        <v>8.8047000000000004</v>
      </c>
      <c r="M3" s="183">
        <v>0.1246</v>
      </c>
    </row>
    <row r="4" spans="1:13" x14ac:dyDescent="0.25">
      <c r="A4" s="22" t="s">
        <v>33</v>
      </c>
      <c r="B4" s="22" t="s">
        <v>8</v>
      </c>
      <c r="C4" s="24">
        <v>0.1234</v>
      </c>
      <c r="D4" s="24">
        <v>29.276</v>
      </c>
      <c r="L4" s="24">
        <v>18.931999999999999</v>
      </c>
      <c r="M4" s="24">
        <v>0.1618</v>
      </c>
    </row>
    <row r="5" spans="1:13" x14ac:dyDescent="0.25">
      <c r="A5" s="22" t="s">
        <v>46</v>
      </c>
      <c r="B5" s="22" t="s">
        <v>48</v>
      </c>
      <c r="C5" s="24">
        <v>0.1618</v>
      </c>
      <c r="D5" s="24">
        <v>18.931999999999999</v>
      </c>
      <c r="L5" s="24">
        <v>18.931999999999999</v>
      </c>
      <c r="M5" s="24">
        <v>0.1618</v>
      </c>
    </row>
    <row r="6" spans="1:13" x14ac:dyDescent="0.25">
      <c r="A6" s="22" t="s">
        <v>61</v>
      </c>
      <c r="B6" s="22" t="s">
        <v>31</v>
      </c>
      <c r="C6" s="183">
        <v>0.1031</v>
      </c>
      <c r="D6" s="183">
        <v>24.762</v>
      </c>
      <c r="L6" s="183">
        <v>24.762</v>
      </c>
      <c r="M6" s="183">
        <v>0.1031</v>
      </c>
    </row>
    <row r="7" spans="1:13" x14ac:dyDescent="0.25">
      <c r="A7" s="22" t="s">
        <v>31</v>
      </c>
      <c r="B7" s="22" t="s">
        <v>32</v>
      </c>
      <c r="C7" s="183">
        <v>0.1031</v>
      </c>
      <c r="D7" s="183">
        <v>24.762</v>
      </c>
      <c r="L7" s="183">
        <v>24.762</v>
      </c>
      <c r="M7" s="183">
        <v>0.1031</v>
      </c>
    </row>
    <row r="8" spans="1:13" x14ac:dyDescent="0.25">
      <c r="A8" s="22" t="s">
        <v>8</v>
      </c>
      <c r="B8" s="22" t="s">
        <v>34</v>
      </c>
      <c r="C8" s="24">
        <v>0.1618</v>
      </c>
      <c r="D8" s="24">
        <v>18.931999999999999</v>
      </c>
      <c r="L8" s="24">
        <v>18.931999999999999</v>
      </c>
      <c r="M8" s="24">
        <v>0.1618</v>
      </c>
    </row>
    <row r="9" spans="1:13" x14ac:dyDescent="0.25">
      <c r="A9" s="22" t="s">
        <v>34</v>
      </c>
      <c r="B9" s="22" t="s">
        <v>36</v>
      </c>
      <c r="C9" s="24">
        <v>0.1618</v>
      </c>
      <c r="D9" s="24">
        <v>28.221</v>
      </c>
      <c r="L9" s="24">
        <v>18.931999999999999</v>
      </c>
      <c r="M9" s="24">
        <v>0.1618</v>
      </c>
    </row>
    <row r="10" spans="1:13" x14ac:dyDescent="0.25">
      <c r="A10" s="22" t="s">
        <v>39</v>
      </c>
      <c r="B10" s="22" t="s">
        <v>41</v>
      </c>
      <c r="C10" s="24">
        <v>0.1618</v>
      </c>
      <c r="D10" s="24">
        <v>28.221</v>
      </c>
      <c r="L10" s="24">
        <v>18.931999999999999</v>
      </c>
      <c r="M10" s="24">
        <v>0.1618</v>
      </c>
    </row>
    <row r="11" spans="1:13" x14ac:dyDescent="0.25">
      <c r="A11" s="22" t="s">
        <v>41</v>
      </c>
      <c r="B11" s="22" t="s">
        <v>44</v>
      </c>
      <c r="C11" s="24">
        <v>0.1618</v>
      </c>
      <c r="D11" s="24">
        <v>28.221</v>
      </c>
      <c r="L11" s="24">
        <v>18.931999999999999</v>
      </c>
      <c r="M11" s="24">
        <v>0.1618</v>
      </c>
    </row>
    <row r="12" spans="1:13" x14ac:dyDescent="0.25">
      <c r="A12" s="22" t="s">
        <v>44</v>
      </c>
      <c r="B12" s="22" t="s">
        <v>9</v>
      </c>
      <c r="C12" s="24">
        <v>0.1618</v>
      </c>
      <c r="D12" s="24">
        <v>28.221</v>
      </c>
      <c r="L12" s="24">
        <v>18.931999999999999</v>
      </c>
      <c r="M12" s="24">
        <v>0.1618</v>
      </c>
    </row>
    <row r="13" spans="1:13" x14ac:dyDescent="0.25">
      <c r="A13" s="22" t="s">
        <v>45</v>
      </c>
      <c r="B13" s="22" t="s">
        <v>9</v>
      </c>
      <c r="C13" s="24">
        <v>0.1618</v>
      </c>
      <c r="D13" s="24">
        <v>28.221</v>
      </c>
      <c r="L13" s="24">
        <v>18.931999999999999</v>
      </c>
      <c r="M13" s="24">
        <v>0.1618</v>
      </c>
    </row>
    <row r="14" spans="1:13" x14ac:dyDescent="0.25">
      <c r="A14" s="22" t="s">
        <v>9</v>
      </c>
      <c r="B14" s="22" t="s">
        <v>46</v>
      </c>
      <c r="C14" s="24">
        <v>0.1618</v>
      </c>
      <c r="D14" s="24">
        <v>28.221</v>
      </c>
      <c r="L14" s="24">
        <v>18.931999999999999</v>
      </c>
      <c r="M14" s="24">
        <v>0.1618</v>
      </c>
    </row>
    <row r="15" spans="1:13" x14ac:dyDescent="0.25">
      <c r="A15" s="22" t="s">
        <v>55</v>
      </c>
      <c r="B15" s="22" t="s">
        <v>54</v>
      </c>
      <c r="C15" s="24">
        <v>0.1618</v>
      </c>
      <c r="D15" s="24">
        <v>28.221</v>
      </c>
      <c r="L15" s="24">
        <v>18.931999999999999</v>
      </c>
      <c r="M15" s="24">
        <v>0.1618</v>
      </c>
    </row>
    <row r="16" spans="1:13" x14ac:dyDescent="0.25">
      <c r="A16" s="22" t="s">
        <v>54</v>
      </c>
      <c r="B16" s="22" t="s">
        <v>50</v>
      </c>
      <c r="C16" s="24">
        <v>0.1618</v>
      </c>
      <c r="D16" s="24">
        <v>15.32</v>
      </c>
      <c r="L16" s="24">
        <v>18.931999999999999</v>
      </c>
      <c r="M16" s="24">
        <v>0.1618</v>
      </c>
    </row>
    <row r="17" spans="1:13" x14ac:dyDescent="0.25">
      <c r="A17" s="22" t="s">
        <v>56</v>
      </c>
      <c r="B17" s="22" t="s">
        <v>10</v>
      </c>
      <c r="C17" s="24">
        <v>0.1618</v>
      </c>
      <c r="D17" s="24">
        <v>15.32</v>
      </c>
      <c r="L17" s="24">
        <v>18.931999999999999</v>
      </c>
      <c r="M17" s="24">
        <v>0.1618</v>
      </c>
    </row>
    <row r="18" spans="1:13" x14ac:dyDescent="0.25">
      <c r="A18" s="22" t="s">
        <v>10</v>
      </c>
      <c r="B18" s="22" t="s">
        <v>49</v>
      </c>
      <c r="C18" s="24">
        <v>0.1618</v>
      </c>
      <c r="D18" s="24">
        <v>15.32</v>
      </c>
      <c r="L18" s="24">
        <v>18.931999999999999</v>
      </c>
      <c r="M18" s="24">
        <v>0.1618</v>
      </c>
    </row>
    <row r="19" spans="1:13" x14ac:dyDescent="0.25">
      <c r="A19" s="22" t="s">
        <v>49</v>
      </c>
      <c r="B19" s="22" t="s">
        <v>34</v>
      </c>
      <c r="C19" s="24">
        <v>0.1618</v>
      </c>
      <c r="D19" s="24">
        <v>15.32</v>
      </c>
      <c r="L19" s="24">
        <v>18.931999999999999</v>
      </c>
      <c r="M19" s="24">
        <v>0.1618</v>
      </c>
    </row>
    <row r="20" spans="1:13" x14ac:dyDescent="0.25">
      <c r="A20" s="22" t="s">
        <v>36</v>
      </c>
      <c r="B20" s="22" t="s">
        <v>39</v>
      </c>
      <c r="C20" s="24">
        <v>0.1618</v>
      </c>
      <c r="D20" s="24">
        <v>15.32</v>
      </c>
      <c r="L20" s="24">
        <v>18.931999999999999</v>
      </c>
      <c r="M20" s="24">
        <v>0.1618</v>
      </c>
    </row>
    <row r="21" spans="1:13" x14ac:dyDescent="0.25">
      <c r="A21" s="183" t="s">
        <v>455</v>
      </c>
      <c r="B21" s="183" t="s">
        <v>56</v>
      </c>
      <c r="C21" s="24">
        <v>0.1618</v>
      </c>
      <c r="D21" s="24">
        <v>15.32</v>
      </c>
      <c r="L21" s="24">
        <v>18.931999999999999</v>
      </c>
      <c r="M21" s="24">
        <v>0.1618</v>
      </c>
    </row>
    <row r="22" spans="1:13" x14ac:dyDescent="0.25">
      <c r="A22" s="183" t="s">
        <v>58</v>
      </c>
      <c r="B22" s="183" t="s">
        <v>57</v>
      </c>
      <c r="C22" s="24">
        <v>0.1618</v>
      </c>
      <c r="D22" s="24">
        <v>15.32</v>
      </c>
      <c r="L22" s="24">
        <v>18.931999999999999</v>
      </c>
      <c r="M22" s="24">
        <v>0.1618</v>
      </c>
    </row>
    <row r="23" spans="1:13" x14ac:dyDescent="0.25">
      <c r="A23" s="183" t="s">
        <v>59</v>
      </c>
      <c r="B23" s="183" t="s">
        <v>455</v>
      </c>
      <c r="C23" s="24">
        <v>0.1618</v>
      </c>
      <c r="D23" s="24">
        <v>15.32</v>
      </c>
      <c r="L23" s="24">
        <v>18.931999999999999</v>
      </c>
      <c r="M23" s="24">
        <v>0.1618</v>
      </c>
    </row>
    <row r="24" spans="1:13" x14ac:dyDescent="0.25">
      <c r="A24" s="183" t="s">
        <v>57</v>
      </c>
      <c r="B24" s="183" t="s">
        <v>458</v>
      </c>
      <c r="C24" s="24">
        <v>0.1618</v>
      </c>
      <c r="D24" s="24">
        <v>15.32</v>
      </c>
      <c r="L24" s="24">
        <v>18.931999999999999</v>
      </c>
      <c r="M24" s="24">
        <v>0.1618</v>
      </c>
    </row>
    <row r="25" spans="1:13" x14ac:dyDescent="0.25">
      <c r="A25" s="183" t="s">
        <v>50</v>
      </c>
      <c r="B25" s="183" t="s">
        <v>49</v>
      </c>
      <c r="C25" s="24">
        <v>0.1618</v>
      </c>
      <c r="D25" s="24">
        <v>15.32</v>
      </c>
      <c r="L25" s="24">
        <v>18.931999999999999</v>
      </c>
      <c r="M25" s="24">
        <v>0.1618</v>
      </c>
    </row>
    <row r="26" spans="1:13" x14ac:dyDescent="0.25">
      <c r="A26" s="183" t="s">
        <v>458</v>
      </c>
      <c r="B26" s="183" t="s">
        <v>461</v>
      </c>
      <c r="C26" s="24">
        <v>0.1618</v>
      </c>
      <c r="D26" s="24">
        <v>15.32</v>
      </c>
      <c r="L26" s="24">
        <v>18.931999999999999</v>
      </c>
      <c r="M26" s="24">
        <v>0.1618</v>
      </c>
    </row>
    <row r="27" spans="1:13" x14ac:dyDescent="0.25">
      <c r="A27" s="183" t="s">
        <v>461</v>
      </c>
      <c r="B27" s="183" t="s">
        <v>56</v>
      </c>
      <c r="C27" s="24">
        <v>0.1618</v>
      </c>
      <c r="D27" s="24">
        <v>15.32</v>
      </c>
      <c r="L27" s="24">
        <v>18.931999999999999</v>
      </c>
      <c r="M27" s="24">
        <v>0.1618</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S325"/>
  <sheetViews>
    <sheetView workbookViewId="0">
      <selection activeCell="F20" sqref="F20"/>
    </sheetView>
  </sheetViews>
  <sheetFormatPr defaultColWidth="9.140625" defaultRowHeight="15" x14ac:dyDescent="0.25"/>
  <cols>
    <col min="1" max="1" width="10.140625" style="22" bestFit="1" customWidth="1"/>
    <col min="2" max="2" width="9.140625" style="22"/>
    <col min="3" max="5" width="11.5703125" style="22" bestFit="1" customWidth="1"/>
    <col min="6" max="16384" width="9.140625" style="22"/>
  </cols>
  <sheetData>
    <row r="1" spans="1:19" x14ac:dyDescent="0.25">
      <c r="D1" s="22" t="s">
        <v>4</v>
      </c>
      <c r="P1" s="23"/>
      <c r="Q1" s="23"/>
      <c r="R1" s="23"/>
      <c r="S1" s="23"/>
    </row>
    <row r="2" spans="1:19" x14ac:dyDescent="0.25">
      <c r="A2" s="183" t="s">
        <v>32</v>
      </c>
      <c r="B2" s="183" t="s">
        <v>33</v>
      </c>
      <c r="C2" s="183" t="s">
        <v>19</v>
      </c>
      <c r="D2" s="21">
        <v>0</v>
      </c>
      <c r="E2" s="23"/>
      <c r="F2" s="23"/>
      <c r="G2" s="23"/>
      <c r="H2" s="23"/>
      <c r="I2" s="23"/>
      <c r="J2" s="23"/>
      <c r="K2" s="23"/>
      <c r="L2" s="23"/>
      <c r="M2" s="23"/>
      <c r="N2" s="23"/>
      <c r="O2" s="23"/>
      <c r="P2" s="23"/>
      <c r="Q2" s="23"/>
      <c r="R2" s="23"/>
      <c r="S2" s="23"/>
    </row>
    <row r="3" spans="1:19" x14ac:dyDescent="0.25">
      <c r="A3" s="183" t="s">
        <v>32</v>
      </c>
      <c r="B3" s="183" t="s">
        <v>33</v>
      </c>
      <c r="C3" s="183" t="s">
        <v>20</v>
      </c>
      <c r="D3" s="21">
        <v>0</v>
      </c>
      <c r="E3" s="23"/>
      <c r="F3" s="23"/>
      <c r="G3" s="23"/>
      <c r="H3" s="23"/>
      <c r="I3" s="23"/>
      <c r="J3" s="23"/>
      <c r="K3" s="23"/>
      <c r="L3" s="23"/>
      <c r="M3" s="23"/>
      <c r="N3" s="23"/>
      <c r="O3" s="23"/>
      <c r="P3" s="23"/>
      <c r="Q3" s="23"/>
      <c r="R3" s="23"/>
      <c r="S3" s="23"/>
    </row>
    <row r="4" spans="1:19" x14ac:dyDescent="0.25">
      <c r="A4" s="183" t="s">
        <v>32</v>
      </c>
      <c r="B4" s="183" t="s">
        <v>33</v>
      </c>
      <c r="C4" s="183" t="s">
        <v>21</v>
      </c>
      <c r="D4" s="21">
        <v>0</v>
      </c>
      <c r="E4" s="23"/>
      <c r="F4" s="23"/>
      <c r="G4" s="23"/>
      <c r="H4" s="23"/>
      <c r="I4" s="23"/>
      <c r="J4" s="23"/>
      <c r="K4" s="23"/>
      <c r="L4" s="23"/>
      <c r="M4" s="23"/>
      <c r="N4" s="23"/>
      <c r="O4" s="23"/>
      <c r="P4" s="23"/>
      <c r="Q4" s="23"/>
      <c r="R4" s="23"/>
      <c r="S4" s="23"/>
    </row>
    <row r="5" spans="1:19" x14ac:dyDescent="0.25">
      <c r="A5" s="183" t="s">
        <v>32</v>
      </c>
      <c r="B5" s="183" t="s">
        <v>33</v>
      </c>
      <c r="C5" s="183" t="s">
        <v>22</v>
      </c>
      <c r="D5" s="21">
        <v>8.6592000000000002</v>
      </c>
      <c r="E5" s="23"/>
      <c r="F5" s="23"/>
      <c r="G5" s="23"/>
      <c r="H5" s="23"/>
      <c r="I5" s="23"/>
      <c r="J5" s="23"/>
      <c r="K5" s="23"/>
      <c r="L5" s="23"/>
      <c r="M5" s="23"/>
      <c r="N5" s="23"/>
      <c r="O5" s="23"/>
      <c r="P5" s="23"/>
      <c r="Q5" s="23"/>
      <c r="R5" s="23"/>
      <c r="S5" s="23"/>
    </row>
    <row r="6" spans="1:19" x14ac:dyDescent="0.25">
      <c r="A6" s="183" t="s">
        <v>32</v>
      </c>
      <c r="B6" s="183" t="s">
        <v>33</v>
      </c>
      <c r="C6" s="183" t="s">
        <v>23</v>
      </c>
      <c r="D6" s="21">
        <v>8.6592000000000002</v>
      </c>
      <c r="E6" s="23"/>
      <c r="F6" s="23"/>
      <c r="G6" s="23"/>
      <c r="H6" s="23"/>
      <c r="I6" s="23"/>
      <c r="J6" s="23"/>
      <c r="K6" s="23"/>
      <c r="L6" s="23"/>
      <c r="M6" s="23"/>
      <c r="N6" s="23"/>
      <c r="O6" s="23"/>
      <c r="P6" s="23"/>
      <c r="Q6" s="23"/>
      <c r="R6" s="23"/>
      <c r="S6" s="23"/>
    </row>
    <row r="7" spans="1:19" x14ac:dyDescent="0.25">
      <c r="A7" s="183" t="s">
        <v>32</v>
      </c>
      <c r="B7" s="183" t="s">
        <v>33</v>
      </c>
      <c r="C7" s="183" t="s">
        <v>24</v>
      </c>
      <c r="D7" s="21">
        <v>8.6592000000000002</v>
      </c>
      <c r="E7" s="23"/>
      <c r="F7" s="23"/>
      <c r="G7" s="23"/>
      <c r="H7" s="23"/>
      <c r="I7" s="23"/>
      <c r="J7" s="23"/>
      <c r="K7" s="23"/>
      <c r="L7" s="23"/>
      <c r="M7" s="23"/>
      <c r="N7" s="23"/>
      <c r="O7" s="23"/>
      <c r="P7" s="23"/>
      <c r="Q7" s="23"/>
      <c r="R7" s="23"/>
      <c r="S7" s="23"/>
    </row>
    <row r="8" spans="1:19" x14ac:dyDescent="0.25">
      <c r="A8" s="183" t="s">
        <v>32</v>
      </c>
      <c r="B8" s="183" t="s">
        <v>33</v>
      </c>
      <c r="C8" s="183" t="s">
        <v>25</v>
      </c>
      <c r="D8" s="21">
        <v>8.6592000000000002</v>
      </c>
      <c r="E8" s="23"/>
      <c r="F8" s="23"/>
      <c r="G8" s="23"/>
      <c r="H8" s="23"/>
      <c r="I8" s="23"/>
      <c r="J8" s="23"/>
      <c r="K8" s="23"/>
      <c r="L8" s="23"/>
      <c r="M8" s="23"/>
      <c r="N8" s="23"/>
      <c r="O8" s="23"/>
      <c r="P8" s="23"/>
      <c r="Q8" s="23"/>
      <c r="R8" s="23"/>
      <c r="S8" s="23"/>
    </row>
    <row r="9" spans="1:19" x14ac:dyDescent="0.25">
      <c r="A9" s="183" t="s">
        <v>32</v>
      </c>
      <c r="B9" s="183" t="s">
        <v>33</v>
      </c>
      <c r="C9" s="183" t="s">
        <v>26</v>
      </c>
      <c r="D9" s="21">
        <v>8.6592000000000002</v>
      </c>
      <c r="E9" s="23"/>
      <c r="F9" s="23"/>
      <c r="G9" s="23"/>
      <c r="H9" s="23"/>
      <c r="I9" s="23"/>
      <c r="J9" s="23"/>
      <c r="K9" s="23"/>
      <c r="L9" s="23"/>
      <c r="M9" s="23"/>
      <c r="N9" s="23"/>
      <c r="O9" s="23"/>
      <c r="P9" s="23"/>
      <c r="Q9" s="23"/>
      <c r="R9" s="23"/>
      <c r="S9" s="23"/>
    </row>
    <row r="10" spans="1:19" ht="15.75" customHeight="1" x14ac:dyDescent="0.25">
      <c r="A10" s="183" t="s">
        <v>32</v>
      </c>
      <c r="B10" s="183" t="s">
        <v>33</v>
      </c>
      <c r="C10" s="183" t="s">
        <v>27</v>
      </c>
      <c r="D10" s="21">
        <v>0</v>
      </c>
      <c r="E10" s="23"/>
      <c r="F10" s="23"/>
      <c r="G10" s="23"/>
      <c r="H10" s="23"/>
      <c r="I10" s="23"/>
      <c r="J10" s="23"/>
      <c r="K10" s="23"/>
      <c r="L10" s="23"/>
      <c r="M10" s="23"/>
      <c r="N10" s="23"/>
      <c r="O10" s="23"/>
      <c r="P10" s="23"/>
      <c r="Q10" s="23"/>
      <c r="R10" s="23"/>
      <c r="S10" s="23"/>
    </row>
    <row r="11" spans="1:19" x14ac:dyDescent="0.25">
      <c r="A11" s="183" t="s">
        <v>32</v>
      </c>
      <c r="B11" s="183" t="s">
        <v>33</v>
      </c>
      <c r="C11" s="183" t="s">
        <v>28</v>
      </c>
      <c r="D11" s="21">
        <v>0</v>
      </c>
      <c r="E11" s="23"/>
      <c r="F11" s="23"/>
      <c r="G11" s="23"/>
      <c r="H11" s="23"/>
      <c r="I11" s="23"/>
      <c r="J11" s="23"/>
      <c r="K11" s="23"/>
      <c r="L11" s="23"/>
      <c r="M11" s="23"/>
      <c r="N11" s="23"/>
      <c r="O11" s="23"/>
      <c r="P11" s="23"/>
      <c r="Q11" s="23"/>
      <c r="R11" s="23"/>
      <c r="S11" s="23"/>
    </row>
    <row r="12" spans="1:19" x14ac:dyDescent="0.25">
      <c r="A12" s="183" t="s">
        <v>32</v>
      </c>
      <c r="B12" s="183" t="s">
        <v>33</v>
      </c>
      <c r="C12" s="183" t="s">
        <v>29</v>
      </c>
      <c r="D12" s="21">
        <v>0</v>
      </c>
      <c r="E12" s="23"/>
      <c r="F12" s="23"/>
      <c r="G12" s="23"/>
      <c r="H12" s="23"/>
      <c r="I12" s="23"/>
      <c r="J12" s="23"/>
      <c r="K12" s="23"/>
      <c r="L12" s="23"/>
      <c r="M12" s="23"/>
      <c r="N12" s="23"/>
      <c r="O12" s="23"/>
      <c r="P12" s="23"/>
      <c r="Q12" s="23"/>
      <c r="R12" s="23"/>
      <c r="S12" s="23"/>
    </row>
    <row r="13" spans="1:19" x14ac:dyDescent="0.25">
      <c r="A13" s="183" t="s">
        <v>32</v>
      </c>
      <c r="B13" s="183" t="s">
        <v>33</v>
      </c>
      <c r="C13" s="183" t="s">
        <v>30</v>
      </c>
      <c r="D13" s="21">
        <v>0</v>
      </c>
      <c r="E13" s="23"/>
      <c r="F13" s="23"/>
      <c r="G13" s="23"/>
      <c r="H13" s="23"/>
      <c r="I13" s="23"/>
      <c r="J13" s="23"/>
      <c r="K13" s="23"/>
      <c r="L13" s="23"/>
      <c r="M13" s="23"/>
      <c r="N13" s="23"/>
      <c r="O13" s="23"/>
      <c r="P13" s="23"/>
      <c r="Q13" s="23"/>
      <c r="R13" s="23"/>
    </row>
    <row r="14" spans="1:19" x14ac:dyDescent="0.25">
      <c r="A14" s="183" t="s">
        <v>7</v>
      </c>
      <c r="B14" s="183" t="s">
        <v>33</v>
      </c>
      <c r="C14" s="183" t="s">
        <v>19</v>
      </c>
      <c r="D14" s="21">
        <v>0</v>
      </c>
    </row>
    <row r="15" spans="1:19" x14ac:dyDescent="0.25">
      <c r="A15" s="183" t="s">
        <v>7</v>
      </c>
      <c r="B15" s="183" t="s">
        <v>33</v>
      </c>
      <c r="C15" s="183" t="s">
        <v>20</v>
      </c>
      <c r="D15" s="21">
        <v>0</v>
      </c>
    </row>
    <row r="16" spans="1:19" x14ac:dyDescent="0.25">
      <c r="A16" s="183" t="s">
        <v>7</v>
      </c>
      <c r="B16" s="183" t="s">
        <v>33</v>
      </c>
      <c r="C16" s="183" t="s">
        <v>21</v>
      </c>
      <c r="D16" s="21">
        <v>0</v>
      </c>
    </row>
    <row r="17" spans="1:4" x14ac:dyDescent="0.25">
      <c r="A17" s="183" t="s">
        <v>7</v>
      </c>
      <c r="B17" s="183" t="s">
        <v>33</v>
      </c>
      <c r="C17" s="183" t="s">
        <v>22</v>
      </c>
      <c r="D17" s="21">
        <v>0.470914</v>
      </c>
    </row>
    <row r="18" spans="1:4" x14ac:dyDescent="0.25">
      <c r="A18" s="183" t="s">
        <v>7</v>
      </c>
      <c r="B18" s="183" t="s">
        <v>33</v>
      </c>
      <c r="C18" s="183" t="s">
        <v>23</v>
      </c>
      <c r="D18" s="21">
        <v>0.470914</v>
      </c>
    </row>
    <row r="19" spans="1:4" x14ac:dyDescent="0.25">
      <c r="A19" s="183" t="s">
        <v>7</v>
      </c>
      <c r="B19" s="183" t="s">
        <v>33</v>
      </c>
      <c r="C19" s="183" t="s">
        <v>24</v>
      </c>
      <c r="D19" s="21">
        <v>0.470914</v>
      </c>
    </row>
    <row r="20" spans="1:4" x14ac:dyDescent="0.25">
      <c r="A20" s="183" t="s">
        <v>7</v>
      </c>
      <c r="B20" s="183" t="s">
        <v>33</v>
      </c>
      <c r="C20" s="183" t="s">
        <v>25</v>
      </c>
      <c r="D20" s="21">
        <v>0.470914</v>
      </c>
    </row>
    <row r="21" spans="1:4" x14ac:dyDescent="0.25">
      <c r="A21" s="183" t="s">
        <v>7</v>
      </c>
      <c r="B21" s="183" t="s">
        <v>33</v>
      </c>
      <c r="C21" s="183" t="s">
        <v>26</v>
      </c>
      <c r="D21" s="21">
        <v>0.470914</v>
      </c>
    </row>
    <row r="22" spans="1:4" x14ac:dyDescent="0.25">
      <c r="A22" s="183" t="s">
        <v>7</v>
      </c>
      <c r="B22" s="183" t="s">
        <v>33</v>
      </c>
      <c r="C22" s="183" t="s">
        <v>27</v>
      </c>
      <c r="D22" s="21">
        <v>0</v>
      </c>
    </row>
    <row r="23" spans="1:4" x14ac:dyDescent="0.25">
      <c r="A23" s="183" t="s">
        <v>7</v>
      </c>
      <c r="B23" s="183" t="s">
        <v>33</v>
      </c>
      <c r="C23" s="183" t="s">
        <v>28</v>
      </c>
      <c r="D23" s="21">
        <v>0</v>
      </c>
    </row>
    <row r="24" spans="1:4" x14ac:dyDescent="0.25">
      <c r="A24" s="183" t="s">
        <v>7</v>
      </c>
      <c r="B24" s="183" t="s">
        <v>33</v>
      </c>
      <c r="C24" s="183" t="s">
        <v>29</v>
      </c>
      <c r="D24" s="21">
        <v>0</v>
      </c>
    </row>
    <row r="25" spans="1:4" x14ac:dyDescent="0.25">
      <c r="A25" s="183" t="s">
        <v>7</v>
      </c>
      <c r="B25" s="183" t="s">
        <v>33</v>
      </c>
      <c r="C25" s="183" t="s">
        <v>30</v>
      </c>
      <c r="D25" s="21">
        <v>0</v>
      </c>
    </row>
    <row r="26" spans="1:4" x14ac:dyDescent="0.25">
      <c r="A26" s="183" t="s">
        <v>33</v>
      </c>
      <c r="B26" s="183" t="s">
        <v>8</v>
      </c>
      <c r="C26" s="183" t="s">
        <v>19</v>
      </c>
      <c r="D26" s="21">
        <v>0</v>
      </c>
    </row>
    <row r="27" spans="1:4" x14ac:dyDescent="0.25">
      <c r="A27" s="183" t="s">
        <v>33</v>
      </c>
      <c r="B27" s="183" t="s">
        <v>8</v>
      </c>
      <c r="C27" s="183" t="s">
        <v>20</v>
      </c>
      <c r="D27" s="21">
        <v>0</v>
      </c>
    </row>
    <row r="28" spans="1:4" x14ac:dyDescent="0.25">
      <c r="A28" s="183" t="s">
        <v>33</v>
      </c>
      <c r="B28" s="183" t="s">
        <v>8</v>
      </c>
      <c r="C28" s="183" t="s">
        <v>21</v>
      </c>
      <c r="D28" s="21">
        <v>0</v>
      </c>
    </row>
    <row r="29" spans="1:4" x14ac:dyDescent="0.25">
      <c r="A29" s="183" t="s">
        <v>33</v>
      </c>
      <c r="B29" s="183" t="s">
        <v>8</v>
      </c>
      <c r="C29" s="183" t="s">
        <v>22</v>
      </c>
      <c r="D29" s="21">
        <v>11.079796999999999</v>
      </c>
    </row>
    <row r="30" spans="1:4" x14ac:dyDescent="0.25">
      <c r="A30" s="183" t="s">
        <v>33</v>
      </c>
      <c r="B30" s="183" t="s">
        <v>8</v>
      </c>
      <c r="C30" s="183" t="s">
        <v>23</v>
      </c>
      <c r="D30" s="21">
        <v>11.079796999999999</v>
      </c>
    </row>
    <row r="31" spans="1:4" x14ac:dyDescent="0.25">
      <c r="A31" s="183" t="s">
        <v>33</v>
      </c>
      <c r="B31" s="183" t="s">
        <v>8</v>
      </c>
      <c r="C31" s="183" t="s">
        <v>24</v>
      </c>
      <c r="D31" s="21">
        <v>11.079796999999999</v>
      </c>
    </row>
    <row r="32" spans="1:4" x14ac:dyDescent="0.25">
      <c r="A32" s="183" t="s">
        <v>33</v>
      </c>
      <c r="B32" s="183" t="s">
        <v>8</v>
      </c>
      <c r="C32" s="183" t="s">
        <v>25</v>
      </c>
      <c r="D32" s="21">
        <v>11.079796999999999</v>
      </c>
    </row>
    <row r="33" spans="1:4" x14ac:dyDescent="0.25">
      <c r="A33" s="183" t="s">
        <v>33</v>
      </c>
      <c r="B33" s="183" t="s">
        <v>8</v>
      </c>
      <c r="C33" s="183" t="s">
        <v>26</v>
      </c>
      <c r="D33" s="21">
        <v>11.079796999999999</v>
      </c>
    </row>
    <row r="34" spans="1:4" x14ac:dyDescent="0.25">
      <c r="A34" s="183" t="s">
        <v>33</v>
      </c>
      <c r="B34" s="183" t="s">
        <v>8</v>
      </c>
      <c r="C34" s="183" t="s">
        <v>27</v>
      </c>
      <c r="D34" s="21">
        <v>0</v>
      </c>
    </row>
    <row r="35" spans="1:4" x14ac:dyDescent="0.25">
      <c r="A35" s="183" t="s">
        <v>33</v>
      </c>
      <c r="B35" s="183" t="s">
        <v>8</v>
      </c>
      <c r="C35" s="183" t="s">
        <v>28</v>
      </c>
      <c r="D35" s="21">
        <v>0</v>
      </c>
    </row>
    <row r="36" spans="1:4" x14ac:dyDescent="0.25">
      <c r="A36" s="183" t="s">
        <v>33</v>
      </c>
      <c r="B36" s="183" t="s">
        <v>8</v>
      </c>
      <c r="C36" s="183" t="s">
        <v>29</v>
      </c>
      <c r="D36" s="21">
        <v>0</v>
      </c>
    </row>
    <row r="37" spans="1:4" x14ac:dyDescent="0.25">
      <c r="A37" s="183" t="s">
        <v>33</v>
      </c>
      <c r="B37" s="183" t="s">
        <v>8</v>
      </c>
      <c r="C37" s="183" t="s">
        <v>30</v>
      </c>
      <c r="D37" s="21">
        <v>0</v>
      </c>
    </row>
    <row r="38" spans="1:4" x14ac:dyDescent="0.25">
      <c r="A38" s="183" t="s">
        <v>8</v>
      </c>
      <c r="B38" s="183" t="s">
        <v>34</v>
      </c>
      <c r="C38" s="183" t="s">
        <v>19</v>
      </c>
      <c r="D38" s="21">
        <v>0</v>
      </c>
    </row>
    <row r="39" spans="1:4" x14ac:dyDescent="0.25">
      <c r="A39" s="183" t="s">
        <v>8</v>
      </c>
      <c r="B39" s="183" t="s">
        <v>34</v>
      </c>
      <c r="C39" s="183" t="s">
        <v>20</v>
      </c>
      <c r="D39" s="21">
        <v>0</v>
      </c>
    </row>
    <row r="40" spans="1:4" x14ac:dyDescent="0.25">
      <c r="A40" s="183" t="s">
        <v>8</v>
      </c>
      <c r="B40" s="183" t="s">
        <v>34</v>
      </c>
      <c r="C40" s="183" t="s">
        <v>21</v>
      </c>
      <c r="D40" s="21">
        <v>0</v>
      </c>
    </row>
    <row r="41" spans="1:4" x14ac:dyDescent="0.25">
      <c r="A41" s="183" t="s">
        <v>8</v>
      </c>
      <c r="B41" s="183" t="s">
        <v>34</v>
      </c>
      <c r="C41" s="183" t="s">
        <v>22</v>
      </c>
      <c r="D41" s="21">
        <v>1.0496970000000001</v>
      </c>
    </row>
    <row r="42" spans="1:4" x14ac:dyDescent="0.25">
      <c r="A42" s="183" t="s">
        <v>8</v>
      </c>
      <c r="B42" s="183" t="s">
        <v>34</v>
      </c>
      <c r="C42" s="183" t="s">
        <v>23</v>
      </c>
      <c r="D42" s="21">
        <v>1.0496970000000001</v>
      </c>
    </row>
    <row r="43" spans="1:4" x14ac:dyDescent="0.25">
      <c r="A43" s="183" t="s">
        <v>8</v>
      </c>
      <c r="B43" s="183" t="s">
        <v>34</v>
      </c>
      <c r="C43" s="183" t="s">
        <v>24</v>
      </c>
      <c r="D43" s="21">
        <v>1.0496970000000001</v>
      </c>
    </row>
    <row r="44" spans="1:4" x14ac:dyDescent="0.25">
      <c r="A44" s="183" t="s">
        <v>8</v>
      </c>
      <c r="B44" s="183" t="s">
        <v>34</v>
      </c>
      <c r="C44" s="183" t="s">
        <v>25</v>
      </c>
      <c r="D44" s="21">
        <v>1.0496970000000001</v>
      </c>
    </row>
    <row r="45" spans="1:4" x14ac:dyDescent="0.25">
      <c r="A45" s="183" t="s">
        <v>8</v>
      </c>
      <c r="B45" s="183" t="s">
        <v>34</v>
      </c>
      <c r="C45" s="183" t="s">
        <v>26</v>
      </c>
      <c r="D45" s="21">
        <v>1.0496970000000001</v>
      </c>
    </row>
    <row r="46" spans="1:4" x14ac:dyDescent="0.25">
      <c r="A46" s="183" t="s">
        <v>8</v>
      </c>
      <c r="B46" s="183" t="s">
        <v>34</v>
      </c>
      <c r="C46" s="183" t="s">
        <v>27</v>
      </c>
      <c r="D46" s="21">
        <v>0</v>
      </c>
    </row>
    <row r="47" spans="1:4" x14ac:dyDescent="0.25">
      <c r="A47" s="183" t="s">
        <v>8</v>
      </c>
      <c r="B47" s="183" t="s">
        <v>34</v>
      </c>
      <c r="C47" s="183" t="s">
        <v>28</v>
      </c>
      <c r="D47" s="21">
        <v>0</v>
      </c>
    </row>
    <row r="48" spans="1:4" x14ac:dyDescent="0.25">
      <c r="A48" s="183" t="s">
        <v>8</v>
      </c>
      <c r="B48" s="183" t="s">
        <v>34</v>
      </c>
      <c r="C48" s="183" t="s">
        <v>29</v>
      </c>
      <c r="D48" s="21">
        <v>0</v>
      </c>
    </row>
    <row r="49" spans="1:4" x14ac:dyDescent="0.25">
      <c r="A49" s="183" t="s">
        <v>8</v>
      </c>
      <c r="B49" s="183" t="s">
        <v>34</v>
      </c>
      <c r="C49" s="183" t="s">
        <v>30</v>
      </c>
      <c r="D49" s="21">
        <v>0</v>
      </c>
    </row>
    <row r="50" spans="1:4" x14ac:dyDescent="0.25">
      <c r="A50" s="183" t="s">
        <v>34</v>
      </c>
      <c r="B50" s="183" t="s">
        <v>36</v>
      </c>
      <c r="C50" s="183" t="s">
        <v>19</v>
      </c>
      <c r="D50" s="21">
        <v>0</v>
      </c>
    </row>
    <row r="51" spans="1:4" x14ac:dyDescent="0.25">
      <c r="A51" s="183" t="s">
        <v>34</v>
      </c>
      <c r="B51" s="183" t="s">
        <v>36</v>
      </c>
      <c r="C51" s="183" t="s">
        <v>20</v>
      </c>
      <c r="D51" s="21">
        <v>0</v>
      </c>
    </row>
    <row r="52" spans="1:4" x14ac:dyDescent="0.25">
      <c r="A52" s="183" t="s">
        <v>34</v>
      </c>
      <c r="B52" s="183" t="s">
        <v>36</v>
      </c>
      <c r="C52" s="183" t="s">
        <v>21</v>
      </c>
      <c r="D52" s="21">
        <v>0</v>
      </c>
    </row>
    <row r="53" spans="1:4" x14ac:dyDescent="0.25">
      <c r="A53" s="183" t="s">
        <v>34</v>
      </c>
      <c r="B53" s="183" t="s">
        <v>36</v>
      </c>
      <c r="C53" s="183" t="s">
        <v>22</v>
      </c>
      <c r="D53" s="21">
        <v>0.68312600000000001</v>
      </c>
    </row>
    <row r="54" spans="1:4" x14ac:dyDescent="0.25">
      <c r="A54" s="183" t="s">
        <v>34</v>
      </c>
      <c r="B54" s="183" t="s">
        <v>36</v>
      </c>
      <c r="C54" s="183" t="s">
        <v>23</v>
      </c>
      <c r="D54" s="21">
        <v>0.68312600000000001</v>
      </c>
    </row>
    <row r="55" spans="1:4" x14ac:dyDescent="0.25">
      <c r="A55" s="183" t="s">
        <v>34</v>
      </c>
      <c r="B55" s="183" t="s">
        <v>36</v>
      </c>
      <c r="C55" s="183" t="s">
        <v>24</v>
      </c>
      <c r="D55" s="21">
        <v>0.68312600000000001</v>
      </c>
    </row>
    <row r="56" spans="1:4" x14ac:dyDescent="0.25">
      <c r="A56" s="183" t="s">
        <v>34</v>
      </c>
      <c r="B56" s="183" t="s">
        <v>36</v>
      </c>
      <c r="C56" s="183" t="s">
        <v>25</v>
      </c>
      <c r="D56" s="21">
        <v>0.68312600000000001</v>
      </c>
    </row>
    <row r="57" spans="1:4" x14ac:dyDescent="0.25">
      <c r="A57" s="183" t="s">
        <v>34</v>
      </c>
      <c r="B57" s="183" t="s">
        <v>36</v>
      </c>
      <c r="C57" s="183" t="s">
        <v>26</v>
      </c>
      <c r="D57" s="21">
        <v>0.68312600000000001</v>
      </c>
    </row>
    <row r="58" spans="1:4" x14ac:dyDescent="0.25">
      <c r="A58" s="183" t="s">
        <v>34</v>
      </c>
      <c r="B58" s="183" t="s">
        <v>36</v>
      </c>
      <c r="C58" s="183" t="s">
        <v>27</v>
      </c>
      <c r="D58" s="21">
        <v>0</v>
      </c>
    </row>
    <row r="59" spans="1:4" x14ac:dyDescent="0.25">
      <c r="A59" s="183" t="s">
        <v>34</v>
      </c>
      <c r="B59" s="183" t="s">
        <v>36</v>
      </c>
      <c r="C59" s="183" t="s">
        <v>28</v>
      </c>
      <c r="D59" s="21">
        <v>0</v>
      </c>
    </row>
    <row r="60" spans="1:4" x14ac:dyDescent="0.25">
      <c r="A60" s="183" t="s">
        <v>34</v>
      </c>
      <c r="B60" s="183" t="s">
        <v>36</v>
      </c>
      <c r="C60" s="183" t="s">
        <v>29</v>
      </c>
      <c r="D60" s="21">
        <v>0</v>
      </c>
    </row>
    <row r="61" spans="1:4" x14ac:dyDescent="0.25">
      <c r="A61" s="183" t="s">
        <v>34</v>
      </c>
      <c r="B61" s="183" t="s">
        <v>36</v>
      </c>
      <c r="C61" s="183" t="s">
        <v>30</v>
      </c>
      <c r="D61" s="21">
        <v>0</v>
      </c>
    </row>
    <row r="62" spans="1:4" x14ac:dyDescent="0.25">
      <c r="A62" s="183" t="s">
        <v>36</v>
      </c>
      <c r="B62" s="183" t="s">
        <v>39</v>
      </c>
      <c r="C62" s="183" t="s">
        <v>19</v>
      </c>
      <c r="D62" s="21">
        <v>0</v>
      </c>
    </row>
    <row r="63" spans="1:4" x14ac:dyDescent="0.25">
      <c r="A63" s="183" t="s">
        <v>36</v>
      </c>
      <c r="B63" s="183" t="s">
        <v>39</v>
      </c>
      <c r="C63" s="183" t="s">
        <v>20</v>
      </c>
      <c r="D63" s="21">
        <v>0</v>
      </c>
    </row>
    <row r="64" spans="1:4" x14ac:dyDescent="0.25">
      <c r="A64" s="183" t="s">
        <v>36</v>
      </c>
      <c r="B64" s="183" t="s">
        <v>39</v>
      </c>
      <c r="C64" s="183" t="s">
        <v>21</v>
      </c>
      <c r="D64" s="21">
        <v>0</v>
      </c>
    </row>
    <row r="65" spans="1:4" x14ac:dyDescent="0.25">
      <c r="A65" s="183" t="s">
        <v>36</v>
      </c>
      <c r="B65" s="183" t="s">
        <v>39</v>
      </c>
      <c r="C65" s="183" t="s">
        <v>22</v>
      </c>
      <c r="D65" s="21">
        <v>4.4568089999999998</v>
      </c>
    </row>
    <row r="66" spans="1:4" x14ac:dyDescent="0.25">
      <c r="A66" s="183" t="s">
        <v>36</v>
      </c>
      <c r="B66" s="183" t="s">
        <v>39</v>
      </c>
      <c r="C66" s="183" t="s">
        <v>23</v>
      </c>
      <c r="D66" s="21">
        <v>4.4568089999999998</v>
      </c>
    </row>
    <row r="67" spans="1:4" x14ac:dyDescent="0.25">
      <c r="A67" s="183" t="s">
        <v>36</v>
      </c>
      <c r="B67" s="183" t="s">
        <v>39</v>
      </c>
      <c r="C67" s="183" t="s">
        <v>24</v>
      </c>
      <c r="D67" s="21">
        <v>4.4568089999999998</v>
      </c>
    </row>
    <row r="68" spans="1:4" x14ac:dyDescent="0.25">
      <c r="A68" s="183" t="s">
        <v>36</v>
      </c>
      <c r="B68" s="183" t="s">
        <v>39</v>
      </c>
      <c r="C68" s="183" t="s">
        <v>25</v>
      </c>
      <c r="D68" s="21">
        <v>4.4568089999999998</v>
      </c>
    </row>
    <row r="69" spans="1:4" x14ac:dyDescent="0.25">
      <c r="A69" s="183" t="s">
        <v>36</v>
      </c>
      <c r="B69" s="183" t="s">
        <v>39</v>
      </c>
      <c r="C69" s="183" t="s">
        <v>26</v>
      </c>
      <c r="D69" s="21">
        <v>4.4568089999999998</v>
      </c>
    </row>
    <row r="70" spans="1:4" x14ac:dyDescent="0.25">
      <c r="A70" s="183" t="s">
        <v>36</v>
      </c>
      <c r="B70" s="183" t="s">
        <v>39</v>
      </c>
      <c r="C70" s="183" t="s">
        <v>27</v>
      </c>
      <c r="D70" s="21">
        <v>0</v>
      </c>
    </row>
    <row r="71" spans="1:4" x14ac:dyDescent="0.25">
      <c r="A71" s="183" t="s">
        <v>36</v>
      </c>
      <c r="B71" s="183" t="s">
        <v>39</v>
      </c>
      <c r="C71" s="183" t="s">
        <v>28</v>
      </c>
      <c r="D71" s="21">
        <v>0</v>
      </c>
    </row>
    <row r="72" spans="1:4" x14ac:dyDescent="0.25">
      <c r="A72" s="183" t="s">
        <v>36</v>
      </c>
      <c r="B72" s="183" t="s">
        <v>39</v>
      </c>
      <c r="C72" s="183" t="s">
        <v>29</v>
      </c>
      <c r="D72" s="21">
        <v>0</v>
      </c>
    </row>
    <row r="73" spans="1:4" x14ac:dyDescent="0.25">
      <c r="A73" s="183" t="s">
        <v>36</v>
      </c>
      <c r="B73" s="183" t="s">
        <v>39</v>
      </c>
      <c r="C73" s="183" t="s">
        <v>30</v>
      </c>
      <c r="D73" s="21">
        <v>0</v>
      </c>
    </row>
    <row r="74" spans="1:4" x14ac:dyDescent="0.25">
      <c r="A74" s="183" t="s">
        <v>39</v>
      </c>
      <c r="B74" s="183" t="s">
        <v>41</v>
      </c>
      <c r="C74" s="183" t="s">
        <v>19</v>
      </c>
      <c r="D74" s="21">
        <v>0</v>
      </c>
    </row>
    <row r="75" spans="1:4" x14ac:dyDescent="0.25">
      <c r="A75" s="183" t="s">
        <v>39</v>
      </c>
      <c r="B75" s="183" t="s">
        <v>41</v>
      </c>
      <c r="C75" s="183" t="s">
        <v>20</v>
      </c>
      <c r="D75" s="21">
        <v>0</v>
      </c>
    </row>
    <row r="76" spans="1:4" x14ac:dyDescent="0.25">
      <c r="A76" s="183" t="s">
        <v>39</v>
      </c>
      <c r="B76" s="183" t="s">
        <v>41</v>
      </c>
      <c r="C76" s="183" t="s">
        <v>21</v>
      </c>
      <c r="D76" s="21">
        <v>0</v>
      </c>
    </row>
    <row r="77" spans="1:4" x14ac:dyDescent="0.25">
      <c r="A77" s="183" t="s">
        <v>39</v>
      </c>
      <c r="B77" s="183" t="s">
        <v>41</v>
      </c>
      <c r="C77" s="183" t="s">
        <v>22</v>
      </c>
      <c r="D77" s="21">
        <v>1.0004580000000001</v>
      </c>
    </row>
    <row r="78" spans="1:4" x14ac:dyDescent="0.25">
      <c r="A78" s="183" t="s">
        <v>39</v>
      </c>
      <c r="B78" s="183" t="s">
        <v>41</v>
      </c>
      <c r="C78" s="183" t="s">
        <v>23</v>
      </c>
      <c r="D78" s="21">
        <v>1.0004580000000001</v>
      </c>
    </row>
    <row r="79" spans="1:4" x14ac:dyDescent="0.25">
      <c r="A79" s="183" t="s">
        <v>39</v>
      </c>
      <c r="B79" s="183" t="s">
        <v>41</v>
      </c>
      <c r="C79" s="183" t="s">
        <v>24</v>
      </c>
      <c r="D79" s="21">
        <v>1.0004580000000001</v>
      </c>
    </row>
    <row r="80" spans="1:4" x14ac:dyDescent="0.25">
      <c r="A80" s="183" t="s">
        <v>39</v>
      </c>
      <c r="B80" s="183" t="s">
        <v>41</v>
      </c>
      <c r="C80" s="183" t="s">
        <v>25</v>
      </c>
      <c r="D80" s="21">
        <v>1.0004580000000001</v>
      </c>
    </row>
    <row r="81" spans="1:4" x14ac:dyDescent="0.25">
      <c r="A81" s="183" t="s">
        <v>39</v>
      </c>
      <c r="B81" s="183" t="s">
        <v>41</v>
      </c>
      <c r="C81" s="183" t="s">
        <v>26</v>
      </c>
      <c r="D81" s="21">
        <v>1.0004580000000001</v>
      </c>
    </row>
    <row r="82" spans="1:4" x14ac:dyDescent="0.25">
      <c r="A82" s="183" t="s">
        <v>39</v>
      </c>
      <c r="B82" s="183" t="s">
        <v>41</v>
      </c>
      <c r="C82" s="183" t="s">
        <v>27</v>
      </c>
      <c r="D82" s="21">
        <v>0</v>
      </c>
    </row>
    <row r="83" spans="1:4" x14ac:dyDescent="0.25">
      <c r="A83" s="183" t="s">
        <v>39</v>
      </c>
      <c r="B83" s="183" t="s">
        <v>41</v>
      </c>
      <c r="C83" s="183" t="s">
        <v>28</v>
      </c>
      <c r="D83" s="21">
        <v>0</v>
      </c>
    </row>
    <row r="84" spans="1:4" x14ac:dyDescent="0.25">
      <c r="A84" s="183" t="s">
        <v>39</v>
      </c>
      <c r="B84" s="183" t="s">
        <v>41</v>
      </c>
      <c r="C84" s="183" t="s">
        <v>29</v>
      </c>
      <c r="D84" s="21">
        <v>0</v>
      </c>
    </row>
    <row r="85" spans="1:4" x14ac:dyDescent="0.25">
      <c r="A85" s="183" t="s">
        <v>39</v>
      </c>
      <c r="B85" s="183" t="s">
        <v>41</v>
      </c>
      <c r="C85" s="183" t="s">
        <v>30</v>
      </c>
      <c r="D85" s="21">
        <v>0</v>
      </c>
    </row>
    <row r="86" spans="1:4" x14ac:dyDescent="0.25">
      <c r="A86" s="183" t="s">
        <v>41</v>
      </c>
      <c r="B86" s="183" t="s">
        <v>44</v>
      </c>
      <c r="C86" s="183" t="s">
        <v>19</v>
      </c>
      <c r="D86" s="21">
        <v>0</v>
      </c>
    </row>
    <row r="87" spans="1:4" x14ac:dyDescent="0.25">
      <c r="A87" s="183" t="s">
        <v>41</v>
      </c>
      <c r="B87" s="183" t="s">
        <v>44</v>
      </c>
      <c r="C87" s="183" t="s">
        <v>20</v>
      </c>
      <c r="D87" s="21">
        <v>0</v>
      </c>
    </row>
    <row r="88" spans="1:4" x14ac:dyDescent="0.25">
      <c r="A88" s="183" t="s">
        <v>41</v>
      </c>
      <c r="B88" s="183" t="s">
        <v>44</v>
      </c>
      <c r="C88" s="183" t="s">
        <v>21</v>
      </c>
      <c r="D88" s="21">
        <v>0</v>
      </c>
    </row>
    <row r="89" spans="1:4" x14ac:dyDescent="0.25">
      <c r="A89" s="183" t="s">
        <v>41</v>
      </c>
      <c r="B89" s="183" t="s">
        <v>44</v>
      </c>
      <c r="C89" s="183" t="s">
        <v>22</v>
      </c>
      <c r="D89" s="21">
        <v>1.5411250000000001</v>
      </c>
    </row>
    <row r="90" spans="1:4" x14ac:dyDescent="0.25">
      <c r="A90" s="183" t="s">
        <v>41</v>
      </c>
      <c r="B90" s="183" t="s">
        <v>44</v>
      </c>
      <c r="C90" s="183" t="s">
        <v>23</v>
      </c>
      <c r="D90" s="21">
        <v>1.5411250000000001</v>
      </c>
    </row>
    <row r="91" spans="1:4" x14ac:dyDescent="0.25">
      <c r="A91" s="183" t="s">
        <v>41</v>
      </c>
      <c r="B91" s="183" t="s">
        <v>44</v>
      </c>
      <c r="C91" s="183" t="s">
        <v>24</v>
      </c>
      <c r="D91" s="21">
        <v>1.5411250000000001</v>
      </c>
    </row>
    <row r="92" spans="1:4" x14ac:dyDescent="0.25">
      <c r="A92" s="183" t="s">
        <v>41</v>
      </c>
      <c r="B92" s="183" t="s">
        <v>44</v>
      </c>
      <c r="C92" s="183" t="s">
        <v>25</v>
      </c>
      <c r="D92" s="21">
        <v>1.5411250000000001</v>
      </c>
    </row>
    <row r="93" spans="1:4" x14ac:dyDescent="0.25">
      <c r="A93" s="183" t="s">
        <v>41</v>
      </c>
      <c r="B93" s="183" t="s">
        <v>44</v>
      </c>
      <c r="C93" s="183" t="s">
        <v>26</v>
      </c>
      <c r="D93" s="21">
        <v>1.5411250000000001</v>
      </c>
    </row>
    <row r="94" spans="1:4" x14ac:dyDescent="0.25">
      <c r="A94" s="183" t="s">
        <v>41</v>
      </c>
      <c r="B94" s="183" t="s">
        <v>44</v>
      </c>
      <c r="C94" s="183" t="s">
        <v>27</v>
      </c>
      <c r="D94" s="21">
        <v>0</v>
      </c>
    </row>
    <row r="95" spans="1:4" x14ac:dyDescent="0.25">
      <c r="A95" s="183" t="s">
        <v>41</v>
      </c>
      <c r="B95" s="183" t="s">
        <v>44</v>
      </c>
      <c r="C95" s="183" t="s">
        <v>28</v>
      </c>
      <c r="D95" s="21">
        <v>0</v>
      </c>
    </row>
    <row r="96" spans="1:4" x14ac:dyDescent="0.25">
      <c r="A96" s="183" t="s">
        <v>41</v>
      </c>
      <c r="B96" s="183" t="s">
        <v>44</v>
      </c>
      <c r="C96" s="183" t="s">
        <v>29</v>
      </c>
      <c r="D96" s="21">
        <v>0</v>
      </c>
    </row>
    <row r="97" spans="1:4" x14ac:dyDescent="0.25">
      <c r="A97" s="183" t="s">
        <v>41</v>
      </c>
      <c r="B97" s="183" t="s">
        <v>44</v>
      </c>
      <c r="C97" s="183" t="s">
        <v>30</v>
      </c>
      <c r="D97" s="21">
        <v>0</v>
      </c>
    </row>
    <row r="98" spans="1:4" x14ac:dyDescent="0.25">
      <c r="A98" s="183" t="s">
        <v>44</v>
      </c>
      <c r="B98" s="183" t="s">
        <v>9</v>
      </c>
      <c r="C98" s="183" t="s">
        <v>19</v>
      </c>
      <c r="D98" s="21">
        <v>0</v>
      </c>
    </row>
    <row r="99" spans="1:4" x14ac:dyDescent="0.25">
      <c r="A99" s="183" t="s">
        <v>44</v>
      </c>
      <c r="B99" s="183" t="s">
        <v>9</v>
      </c>
      <c r="C99" s="183" t="s">
        <v>20</v>
      </c>
      <c r="D99" s="21">
        <v>0</v>
      </c>
    </row>
    <row r="100" spans="1:4" x14ac:dyDescent="0.25">
      <c r="A100" s="183" t="s">
        <v>44</v>
      </c>
      <c r="B100" s="183" t="s">
        <v>9</v>
      </c>
      <c r="C100" s="183" t="s">
        <v>21</v>
      </c>
      <c r="D100" s="21">
        <v>0</v>
      </c>
    </row>
    <row r="101" spans="1:4" x14ac:dyDescent="0.25">
      <c r="A101" s="183" t="s">
        <v>44</v>
      </c>
      <c r="B101" s="183" t="s">
        <v>9</v>
      </c>
      <c r="C101" s="183" t="s">
        <v>22</v>
      </c>
      <c r="D101" s="21">
        <v>5.9093679999999997</v>
      </c>
    </row>
    <row r="102" spans="1:4" x14ac:dyDescent="0.25">
      <c r="A102" s="183" t="s">
        <v>44</v>
      </c>
      <c r="B102" s="183" t="s">
        <v>9</v>
      </c>
      <c r="C102" s="183" t="s">
        <v>23</v>
      </c>
      <c r="D102" s="21">
        <v>5.9093679999999997</v>
      </c>
    </row>
    <row r="103" spans="1:4" x14ac:dyDescent="0.25">
      <c r="A103" s="183" t="s">
        <v>44</v>
      </c>
      <c r="B103" s="183" t="s">
        <v>9</v>
      </c>
      <c r="C103" s="183" t="s">
        <v>24</v>
      </c>
      <c r="D103" s="21">
        <v>5.9093679999999997</v>
      </c>
    </row>
    <row r="104" spans="1:4" x14ac:dyDescent="0.25">
      <c r="A104" s="183" t="s">
        <v>44</v>
      </c>
      <c r="B104" s="183" t="s">
        <v>9</v>
      </c>
      <c r="C104" s="183" t="s">
        <v>25</v>
      </c>
      <c r="D104" s="21">
        <v>5.9093679999999997</v>
      </c>
    </row>
    <row r="105" spans="1:4" x14ac:dyDescent="0.25">
      <c r="A105" s="183" t="s">
        <v>44</v>
      </c>
      <c r="B105" s="183" t="s">
        <v>9</v>
      </c>
      <c r="C105" s="183" t="s">
        <v>26</v>
      </c>
      <c r="D105" s="21">
        <v>5.9093679999999997</v>
      </c>
    </row>
    <row r="106" spans="1:4" x14ac:dyDescent="0.25">
      <c r="A106" s="183" t="s">
        <v>44</v>
      </c>
      <c r="B106" s="183" t="s">
        <v>9</v>
      </c>
      <c r="C106" s="183" t="s">
        <v>27</v>
      </c>
      <c r="D106" s="21">
        <v>0</v>
      </c>
    </row>
    <row r="107" spans="1:4" x14ac:dyDescent="0.25">
      <c r="A107" s="183" t="s">
        <v>44</v>
      </c>
      <c r="B107" s="183" t="s">
        <v>9</v>
      </c>
      <c r="C107" s="183" t="s">
        <v>28</v>
      </c>
      <c r="D107" s="21">
        <v>0</v>
      </c>
    </row>
    <row r="108" spans="1:4" x14ac:dyDescent="0.25">
      <c r="A108" s="183" t="s">
        <v>44</v>
      </c>
      <c r="B108" s="183" t="s">
        <v>9</v>
      </c>
      <c r="C108" s="183" t="s">
        <v>29</v>
      </c>
      <c r="D108" s="21">
        <v>0</v>
      </c>
    </row>
    <row r="109" spans="1:4" x14ac:dyDescent="0.25">
      <c r="A109" s="183" t="s">
        <v>44</v>
      </c>
      <c r="B109" s="183" t="s">
        <v>9</v>
      </c>
      <c r="C109" s="183" t="s">
        <v>30</v>
      </c>
      <c r="D109" s="21">
        <v>0</v>
      </c>
    </row>
    <row r="110" spans="1:4" x14ac:dyDescent="0.25">
      <c r="A110" s="183" t="s">
        <v>45</v>
      </c>
      <c r="B110" s="183" t="s">
        <v>9</v>
      </c>
      <c r="C110" s="183" t="s">
        <v>19</v>
      </c>
      <c r="D110" s="21">
        <v>0</v>
      </c>
    </row>
    <row r="111" spans="1:4" x14ac:dyDescent="0.25">
      <c r="A111" s="183" t="s">
        <v>45</v>
      </c>
      <c r="B111" s="183" t="s">
        <v>9</v>
      </c>
      <c r="C111" s="183" t="s">
        <v>20</v>
      </c>
      <c r="D111" s="21">
        <v>0</v>
      </c>
    </row>
    <row r="112" spans="1:4" x14ac:dyDescent="0.25">
      <c r="A112" s="183" t="s">
        <v>45</v>
      </c>
      <c r="B112" s="183" t="s">
        <v>9</v>
      </c>
      <c r="C112" s="183" t="s">
        <v>21</v>
      </c>
      <c r="D112" s="21">
        <v>0</v>
      </c>
    </row>
    <row r="113" spans="1:4" x14ac:dyDescent="0.25">
      <c r="A113" s="183" t="s">
        <v>45</v>
      </c>
      <c r="B113" s="183" t="s">
        <v>9</v>
      </c>
      <c r="C113" s="183" t="s">
        <v>22</v>
      </c>
      <c r="D113" s="21">
        <v>0.74018600000000001</v>
      </c>
    </row>
    <row r="114" spans="1:4" x14ac:dyDescent="0.25">
      <c r="A114" s="183" t="s">
        <v>45</v>
      </c>
      <c r="B114" s="183" t="s">
        <v>9</v>
      </c>
      <c r="C114" s="183" t="s">
        <v>23</v>
      </c>
      <c r="D114" s="21">
        <v>0.74018600000000001</v>
      </c>
    </row>
    <row r="115" spans="1:4" x14ac:dyDescent="0.25">
      <c r="A115" s="183" t="s">
        <v>45</v>
      </c>
      <c r="B115" s="183" t="s">
        <v>9</v>
      </c>
      <c r="C115" s="183" t="s">
        <v>24</v>
      </c>
      <c r="D115" s="21">
        <v>0.74018600000000001</v>
      </c>
    </row>
    <row r="116" spans="1:4" x14ac:dyDescent="0.25">
      <c r="A116" s="183" t="s">
        <v>45</v>
      </c>
      <c r="B116" s="183" t="s">
        <v>9</v>
      </c>
      <c r="C116" s="183" t="s">
        <v>25</v>
      </c>
      <c r="D116" s="21">
        <v>0.74018600000000001</v>
      </c>
    </row>
    <row r="117" spans="1:4" x14ac:dyDescent="0.25">
      <c r="A117" s="183" t="s">
        <v>45</v>
      </c>
      <c r="B117" s="183" t="s">
        <v>9</v>
      </c>
      <c r="C117" s="183" t="s">
        <v>26</v>
      </c>
      <c r="D117" s="21">
        <v>0.74018600000000001</v>
      </c>
    </row>
    <row r="118" spans="1:4" x14ac:dyDescent="0.25">
      <c r="A118" s="183" t="s">
        <v>45</v>
      </c>
      <c r="B118" s="183" t="s">
        <v>9</v>
      </c>
      <c r="C118" s="183" t="s">
        <v>27</v>
      </c>
      <c r="D118" s="21">
        <v>0</v>
      </c>
    </row>
    <row r="119" spans="1:4" x14ac:dyDescent="0.25">
      <c r="A119" s="183" t="s">
        <v>45</v>
      </c>
      <c r="B119" s="183" t="s">
        <v>9</v>
      </c>
      <c r="C119" s="183" t="s">
        <v>28</v>
      </c>
      <c r="D119" s="21">
        <v>0</v>
      </c>
    </row>
    <row r="120" spans="1:4" x14ac:dyDescent="0.25">
      <c r="A120" s="183" t="s">
        <v>45</v>
      </c>
      <c r="B120" s="183" t="s">
        <v>9</v>
      </c>
      <c r="C120" s="183" t="s">
        <v>29</v>
      </c>
      <c r="D120" s="21">
        <v>0</v>
      </c>
    </row>
    <row r="121" spans="1:4" x14ac:dyDescent="0.25">
      <c r="A121" s="183" t="s">
        <v>45</v>
      </c>
      <c r="B121" s="183" t="s">
        <v>9</v>
      </c>
      <c r="C121" s="183" t="s">
        <v>30</v>
      </c>
      <c r="D121" s="21">
        <v>0</v>
      </c>
    </row>
    <row r="122" spans="1:4" x14ac:dyDescent="0.25">
      <c r="A122" s="183" t="s">
        <v>9</v>
      </c>
      <c r="B122" s="183" t="s">
        <v>46</v>
      </c>
      <c r="C122" s="183" t="s">
        <v>19</v>
      </c>
      <c r="D122" s="21">
        <v>0</v>
      </c>
    </row>
    <row r="123" spans="1:4" x14ac:dyDescent="0.25">
      <c r="A123" s="183" t="s">
        <v>9</v>
      </c>
      <c r="B123" s="183" t="s">
        <v>46</v>
      </c>
      <c r="C123" s="183" t="s">
        <v>20</v>
      </c>
      <c r="D123" s="21">
        <v>0</v>
      </c>
    </row>
    <row r="124" spans="1:4" x14ac:dyDescent="0.25">
      <c r="A124" s="183" t="s">
        <v>9</v>
      </c>
      <c r="B124" s="183" t="s">
        <v>46</v>
      </c>
      <c r="C124" s="183" t="s">
        <v>21</v>
      </c>
      <c r="D124" s="21">
        <v>0</v>
      </c>
    </row>
    <row r="125" spans="1:4" x14ac:dyDescent="0.25">
      <c r="A125" s="183" t="s">
        <v>9</v>
      </c>
      <c r="B125" s="183" t="s">
        <v>46</v>
      </c>
      <c r="C125" s="183" t="s">
        <v>22</v>
      </c>
      <c r="D125" s="21">
        <v>2.2245020000000002</v>
      </c>
    </row>
    <row r="126" spans="1:4" x14ac:dyDescent="0.25">
      <c r="A126" s="183" t="s">
        <v>9</v>
      </c>
      <c r="B126" s="183" t="s">
        <v>46</v>
      </c>
      <c r="C126" s="183" t="s">
        <v>23</v>
      </c>
      <c r="D126" s="21">
        <v>2.2245020000000002</v>
      </c>
    </row>
    <row r="127" spans="1:4" x14ac:dyDescent="0.25">
      <c r="A127" s="183" t="s">
        <v>9</v>
      </c>
      <c r="B127" s="183" t="s">
        <v>46</v>
      </c>
      <c r="C127" s="183" t="s">
        <v>24</v>
      </c>
      <c r="D127" s="21">
        <v>2.2245020000000002</v>
      </c>
    </row>
    <row r="128" spans="1:4" x14ac:dyDescent="0.25">
      <c r="A128" s="183" t="s">
        <v>9</v>
      </c>
      <c r="B128" s="183" t="s">
        <v>46</v>
      </c>
      <c r="C128" s="183" t="s">
        <v>25</v>
      </c>
      <c r="D128" s="21">
        <v>2.2245020000000002</v>
      </c>
    </row>
    <row r="129" spans="1:4" x14ac:dyDescent="0.25">
      <c r="A129" s="183" t="s">
        <v>9</v>
      </c>
      <c r="B129" s="183" t="s">
        <v>46</v>
      </c>
      <c r="C129" s="183" t="s">
        <v>26</v>
      </c>
      <c r="D129" s="21">
        <v>2.2245020000000002</v>
      </c>
    </row>
    <row r="130" spans="1:4" x14ac:dyDescent="0.25">
      <c r="A130" s="183" t="s">
        <v>9</v>
      </c>
      <c r="B130" s="183" t="s">
        <v>46</v>
      </c>
      <c r="C130" s="183" t="s">
        <v>27</v>
      </c>
      <c r="D130" s="21">
        <v>0</v>
      </c>
    </row>
    <row r="131" spans="1:4" x14ac:dyDescent="0.25">
      <c r="A131" s="183" t="s">
        <v>9</v>
      </c>
      <c r="B131" s="183" t="s">
        <v>46</v>
      </c>
      <c r="C131" s="183" t="s">
        <v>28</v>
      </c>
      <c r="D131" s="21">
        <v>0</v>
      </c>
    </row>
    <row r="132" spans="1:4" x14ac:dyDescent="0.25">
      <c r="A132" s="183" t="s">
        <v>9</v>
      </c>
      <c r="B132" s="183" t="s">
        <v>46</v>
      </c>
      <c r="C132" s="183" t="s">
        <v>29</v>
      </c>
      <c r="D132" s="21">
        <v>0</v>
      </c>
    </row>
    <row r="133" spans="1:4" x14ac:dyDescent="0.25">
      <c r="A133" s="183" t="s">
        <v>9</v>
      </c>
      <c r="B133" s="183" t="s">
        <v>46</v>
      </c>
      <c r="C133" s="183" t="s">
        <v>30</v>
      </c>
      <c r="D133" s="21">
        <v>0</v>
      </c>
    </row>
    <row r="134" spans="1:4" x14ac:dyDescent="0.25">
      <c r="A134" s="183" t="s">
        <v>55</v>
      </c>
      <c r="B134" s="183" t="s">
        <v>54</v>
      </c>
      <c r="C134" s="183" t="s">
        <v>19</v>
      </c>
      <c r="D134" s="21">
        <v>0</v>
      </c>
    </row>
    <row r="135" spans="1:4" x14ac:dyDescent="0.25">
      <c r="A135" s="183" t="s">
        <v>55</v>
      </c>
      <c r="B135" s="183" t="s">
        <v>54</v>
      </c>
      <c r="C135" s="183" t="s">
        <v>20</v>
      </c>
      <c r="D135" s="21">
        <v>0</v>
      </c>
    </row>
    <row r="136" spans="1:4" x14ac:dyDescent="0.25">
      <c r="A136" s="183" t="s">
        <v>55</v>
      </c>
      <c r="B136" s="183" t="s">
        <v>54</v>
      </c>
      <c r="C136" s="183" t="s">
        <v>21</v>
      </c>
      <c r="D136" s="21">
        <v>0</v>
      </c>
    </row>
    <row r="137" spans="1:4" x14ac:dyDescent="0.25">
      <c r="A137" s="183" t="s">
        <v>55</v>
      </c>
      <c r="B137" s="183" t="s">
        <v>54</v>
      </c>
      <c r="C137" s="183" t="s">
        <v>22</v>
      </c>
      <c r="D137" s="21">
        <v>0.47776800000000003</v>
      </c>
    </row>
    <row r="138" spans="1:4" x14ac:dyDescent="0.25">
      <c r="A138" s="183" t="s">
        <v>55</v>
      </c>
      <c r="B138" s="183" t="s">
        <v>54</v>
      </c>
      <c r="C138" s="183" t="s">
        <v>23</v>
      </c>
      <c r="D138" s="21">
        <v>0.47776800000000003</v>
      </c>
    </row>
    <row r="139" spans="1:4" x14ac:dyDescent="0.25">
      <c r="A139" s="183" t="s">
        <v>55</v>
      </c>
      <c r="B139" s="183" t="s">
        <v>54</v>
      </c>
      <c r="C139" s="183" t="s">
        <v>24</v>
      </c>
      <c r="D139" s="21">
        <v>0.47776800000000003</v>
      </c>
    </row>
    <row r="140" spans="1:4" x14ac:dyDescent="0.25">
      <c r="A140" s="183" t="s">
        <v>55</v>
      </c>
      <c r="B140" s="183" t="s">
        <v>54</v>
      </c>
      <c r="C140" s="183" t="s">
        <v>25</v>
      </c>
      <c r="D140" s="21">
        <v>0.47776800000000003</v>
      </c>
    </row>
    <row r="141" spans="1:4" x14ac:dyDescent="0.25">
      <c r="A141" s="183" t="s">
        <v>55</v>
      </c>
      <c r="B141" s="183" t="s">
        <v>54</v>
      </c>
      <c r="C141" s="183" t="s">
        <v>26</v>
      </c>
      <c r="D141" s="21">
        <v>0.47776800000000003</v>
      </c>
    </row>
    <row r="142" spans="1:4" x14ac:dyDescent="0.25">
      <c r="A142" s="183" t="s">
        <v>55</v>
      </c>
      <c r="B142" s="183" t="s">
        <v>54</v>
      </c>
      <c r="C142" s="183" t="s">
        <v>27</v>
      </c>
      <c r="D142" s="21">
        <v>0</v>
      </c>
    </row>
    <row r="143" spans="1:4" x14ac:dyDescent="0.25">
      <c r="A143" s="183" t="s">
        <v>55</v>
      </c>
      <c r="B143" s="183" t="s">
        <v>54</v>
      </c>
      <c r="C143" s="183" t="s">
        <v>28</v>
      </c>
      <c r="D143" s="21">
        <v>0</v>
      </c>
    </row>
    <row r="144" spans="1:4" x14ac:dyDescent="0.25">
      <c r="A144" s="183" t="s">
        <v>55</v>
      </c>
      <c r="B144" s="183" t="s">
        <v>54</v>
      </c>
      <c r="C144" s="183" t="s">
        <v>29</v>
      </c>
      <c r="D144" s="21">
        <v>0</v>
      </c>
    </row>
    <row r="145" spans="1:4" x14ac:dyDescent="0.25">
      <c r="A145" s="183" t="s">
        <v>55</v>
      </c>
      <c r="B145" s="183" t="s">
        <v>54</v>
      </c>
      <c r="C145" s="183" t="s">
        <v>30</v>
      </c>
      <c r="D145" s="21">
        <v>0</v>
      </c>
    </row>
    <row r="146" spans="1:4" x14ac:dyDescent="0.25">
      <c r="A146" s="183" t="s">
        <v>54</v>
      </c>
      <c r="B146" s="183" t="s">
        <v>50</v>
      </c>
      <c r="C146" s="183" t="s">
        <v>19</v>
      </c>
      <c r="D146" s="21">
        <v>0</v>
      </c>
    </row>
    <row r="147" spans="1:4" x14ac:dyDescent="0.25">
      <c r="A147" s="183" t="s">
        <v>54</v>
      </c>
      <c r="B147" s="183" t="s">
        <v>50</v>
      </c>
      <c r="C147" s="183" t="s">
        <v>20</v>
      </c>
      <c r="D147" s="21">
        <v>0</v>
      </c>
    </row>
    <row r="148" spans="1:4" x14ac:dyDescent="0.25">
      <c r="A148" s="183" t="s">
        <v>54</v>
      </c>
      <c r="B148" s="183" t="s">
        <v>50</v>
      </c>
      <c r="C148" s="183" t="s">
        <v>21</v>
      </c>
      <c r="D148" s="21">
        <v>0</v>
      </c>
    </row>
    <row r="149" spans="1:4" x14ac:dyDescent="0.25">
      <c r="A149" s="183" t="s">
        <v>54</v>
      </c>
      <c r="B149" s="183" t="s">
        <v>50</v>
      </c>
      <c r="C149" s="183" t="s">
        <v>22</v>
      </c>
      <c r="D149" s="21">
        <v>1.160083</v>
      </c>
    </row>
    <row r="150" spans="1:4" x14ac:dyDescent="0.25">
      <c r="A150" s="183" t="s">
        <v>54</v>
      </c>
      <c r="B150" s="183" t="s">
        <v>50</v>
      </c>
      <c r="C150" s="183" t="s">
        <v>23</v>
      </c>
      <c r="D150" s="21">
        <v>1.160083</v>
      </c>
    </row>
    <row r="151" spans="1:4" x14ac:dyDescent="0.25">
      <c r="A151" s="183" t="s">
        <v>54</v>
      </c>
      <c r="B151" s="183" t="s">
        <v>50</v>
      </c>
      <c r="C151" s="183" t="s">
        <v>24</v>
      </c>
      <c r="D151" s="21">
        <v>1.160083</v>
      </c>
    </row>
    <row r="152" spans="1:4" x14ac:dyDescent="0.25">
      <c r="A152" s="183" t="s">
        <v>54</v>
      </c>
      <c r="B152" s="183" t="s">
        <v>50</v>
      </c>
      <c r="C152" s="183" t="s">
        <v>25</v>
      </c>
      <c r="D152" s="21">
        <v>1.160083</v>
      </c>
    </row>
    <row r="153" spans="1:4" x14ac:dyDescent="0.25">
      <c r="A153" s="183" t="s">
        <v>54</v>
      </c>
      <c r="B153" s="183" t="s">
        <v>50</v>
      </c>
      <c r="C153" s="183" t="s">
        <v>26</v>
      </c>
      <c r="D153" s="21">
        <v>1.160083</v>
      </c>
    </row>
    <row r="154" spans="1:4" x14ac:dyDescent="0.25">
      <c r="A154" s="183" t="s">
        <v>54</v>
      </c>
      <c r="B154" s="183" t="s">
        <v>50</v>
      </c>
      <c r="C154" s="183" t="s">
        <v>27</v>
      </c>
      <c r="D154" s="21">
        <v>0</v>
      </c>
    </row>
    <row r="155" spans="1:4" x14ac:dyDescent="0.25">
      <c r="A155" s="183" t="s">
        <v>54</v>
      </c>
      <c r="B155" s="183" t="s">
        <v>50</v>
      </c>
      <c r="C155" s="183" t="s">
        <v>28</v>
      </c>
      <c r="D155" s="21">
        <v>0</v>
      </c>
    </row>
    <row r="156" spans="1:4" x14ac:dyDescent="0.25">
      <c r="A156" s="183" t="s">
        <v>54</v>
      </c>
      <c r="B156" s="183" t="s">
        <v>50</v>
      </c>
      <c r="C156" s="183" t="s">
        <v>29</v>
      </c>
      <c r="D156" s="21">
        <v>0</v>
      </c>
    </row>
    <row r="157" spans="1:4" x14ac:dyDescent="0.25">
      <c r="A157" s="183" t="s">
        <v>54</v>
      </c>
      <c r="B157" s="183" t="s">
        <v>50</v>
      </c>
      <c r="C157" s="183" t="s">
        <v>30</v>
      </c>
      <c r="D157" s="21">
        <v>0</v>
      </c>
    </row>
    <row r="158" spans="1:4" x14ac:dyDescent="0.25">
      <c r="A158" s="183" t="s">
        <v>56</v>
      </c>
      <c r="B158" s="183" t="s">
        <v>10</v>
      </c>
      <c r="C158" s="183" t="s">
        <v>19</v>
      </c>
      <c r="D158" s="21">
        <v>0</v>
      </c>
    </row>
    <row r="159" spans="1:4" x14ac:dyDescent="0.25">
      <c r="A159" s="183" t="s">
        <v>56</v>
      </c>
      <c r="B159" s="183" t="s">
        <v>10</v>
      </c>
      <c r="C159" s="183" t="s">
        <v>20</v>
      </c>
      <c r="D159" s="21">
        <v>0</v>
      </c>
    </row>
    <row r="160" spans="1:4" x14ac:dyDescent="0.25">
      <c r="A160" s="183" t="s">
        <v>56</v>
      </c>
      <c r="B160" s="183" t="s">
        <v>10</v>
      </c>
      <c r="C160" s="183" t="s">
        <v>21</v>
      </c>
      <c r="D160" s="21">
        <v>0</v>
      </c>
    </row>
    <row r="161" spans="1:4" x14ac:dyDescent="0.25">
      <c r="A161" s="183" t="s">
        <v>56</v>
      </c>
      <c r="B161" s="183" t="s">
        <v>10</v>
      </c>
      <c r="C161" s="183" t="s">
        <v>22</v>
      </c>
      <c r="D161" s="21">
        <v>1.6566050000000001</v>
      </c>
    </row>
    <row r="162" spans="1:4" x14ac:dyDescent="0.25">
      <c r="A162" s="183" t="s">
        <v>56</v>
      </c>
      <c r="B162" s="183" t="s">
        <v>10</v>
      </c>
      <c r="C162" s="183" t="s">
        <v>23</v>
      </c>
      <c r="D162" s="21">
        <v>1.6566050000000001</v>
      </c>
    </row>
    <row r="163" spans="1:4" x14ac:dyDescent="0.25">
      <c r="A163" s="183" t="s">
        <v>56</v>
      </c>
      <c r="B163" s="183" t="s">
        <v>10</v>
      </c>
      <c r="C163" s="183" t="s">
        <v>24</v>
      </c>
      <c r="D163" s="21">
        <v>1.6566050000000001</v>
      </c>
    </row>
    <row r="164" spans="1:4" x14ac:dyDescent="0.25">
      <c r="A164" s="183" t="s">
        <v>56</v>
      </c>
      <c r="B164" s="183" t="s">
        <v>10</v>
      </c>
      <c r="C164" s="183" t="s">
        <v>25</v>
      </c>
      <c r="D164" s="21">
        <v>1.6566050000000001</v>
      </c>
    </row>
    <row r="165" spans="1:4" x14ac:dyDescent="0.25">
      <c r="A165" s="183" t="s">
        <v>56</v>
      </c>
      <c r="B165" s="183" t="s">
        <v>10</v>
      </c>
      <c r="C165" s="183" t="s">
        <v>26</v>
      </c>
      <c r="D165" s="21">
        <v>1.6566050000000001</v>
      </c>
    </row>
    <row r="166" spans="1:4" x14ac:dyDescent="0.25">
      <c r="A166" s="183" t="s">
        <v>56</v>
      </c>
      <c r="B166" s="183" t="s">
        <v>10</v>
      </c>
      <c r="C166" s="183" t="s">
        <v>27</v>
      </c>
      <c r="D166" s="21">
        <v>0</v>
      </c>
    </row>
    <row r="167" spans="1:4" x14ac:dyDescent="0.25">
      <c r="A167" s="183" t="s">
        <v>56</v>
      </c>
      <c r="B167" s="183" t="s">
        <v>10</v>
      </c>
      <c r="C167" s="183" t="s">
        <v>28</v>
      </c>
      <c r="D167" s="21">
        <v>0</v>
      </c>
    </row>
    <row r="168" spans="1:4" x14ac:dyDescent="0.25">
      <c r="A168" s="183" t="s">
        <v>56</v>
      </c>
      <c r="B168" s="183" t="s">
        <v>10</v>
      </c>
      <c r="C168" s="183" t="s">
        <v>29</v>
      </c>
      <c r="D168" s="21">
        <v>0</v>
      </c>
    </row>
    <row r="169" spans="1:4" x14ac:dyDescent="0.25">
      <c r="A169" s="183" t="s">
        <v>56</v>
      </c>
      <c r="B169" s="183" t="s">
        <v>10</v>
      </c>
      <c r="C169" s="183" t="s">
        <v>30</v>
      </c>
      <c r="D169" s="21">
        <v>0</v>
      </c>
    </row>
    <row r="170" spans="1:4" x14ac:dyDescent="0.25">
      <c r="A170" s="183" t="s">
        <v>10</v>
      </c>
      <c r="B170" s="183" t="s">
        <v>49</v>
      </c>
      <c r="C170" s="183" t="s">
        <v>19</v>
      </c>
      <c r="D170" s="21">
        <v>0</v>
      </c>
    </row>
    <row r="171" spans="1:4" x14ac:dyDescent="0.25">
      <c r="A171" s="183" t="s">
        <v>10</v>
      </c>
      <c r="B171" s="183" t="s">
        <v>49</v>
      </c>
      <c r="C171" s="183" t="s">
        <v>20</v>
      </c>
      <c r="D171" s="21">
        <v>0</v>
      </c>
    </row>
    <row r="172" spans="1:4" x14ac:dyDescent="0.25">
      <c r="A172" s="183" t="s">
        <v>10</v>
      </c>
      <c r="B172" s="183" t="s">
        <v>49</v>
      </c>
      <c r="C172" s="183" t="s">
        <v>21</v>
      </c>
      <c r="D172" s="21">
        <v>0</v>
      </c>
    </row>
    <row r="173" spans="1:4" x14ac:dyDescent="0.25">
      <c r="A173" s="183" t="s">
        <v>10</v>
      </c>
      <c r="B173" s="183" t="s">
        <v>49</v>
      </c>
      <c r="C173" s="183" t="s">
        <v>22</v>
      </c>
      <c r="D173" s="21">
        <v>5.4212129999999998</v>
      </c>
    </row>
    <row r="174" spans="1:4" x14ac:dyDescent="0.25">
      <c r="A174" s="183" t="s">
        <v>10</v>
      </c>
      <c r="B174" s="183" t="s">
        <v>49</v>
      </c>
      <c r="C174" s="183" t="s">
        <v>23</v>
      </c>
      <c r="D174" s="21">
        <v>5.4212129999999998</v>
      </c>
    </row>
    <row r="175" spans="1:4" x14ac:dyDescent="0.25">
      <c r="A175" s="183" t="s">
        <v>10</v>
      </c>
      <c r="B175" s="183" t="s">
        <v>49</v>
      </c>
      <c r="C175" s="183" t="s">
        <v>24</v>
      </c>
      <c r="D175" s="21">
        <v>5.4212129999999998</v>
      </c>
    </row>
    <row r="176" spans="1:4" x14ac:dyDescent="0.25">
      <c r="A176" s="183" t="s">
        <v>10</v>
      </c>
      <c r="B176" s="183" t="s">
        <v>49</v>
      </c>
      <c r="C176" s="183" t="s">
        <v>25</v>
      </c>
      <c r="D176" s="21">
        <v>5.4212129999999998</v>
      </c>
    </row>
    <row r="177" spans="1:4" x14ac:dyDescent="0.25">
      <c r="A177" s="183" t="s">
        <v>10</v>
      </c>
      <c r="B177" s="183" t="s">
        <v>49</v>
      </c>
      <c r="C177" s="183" t="s">
        <v>26</v>
      </c>
      <c r="D177" s="21">
        <v>5.4212129999999998</v>
      </c>
    </row>
    <row r="178" spans="1:4" x14ac:dyDescent="0.25">
      <c r="A178" s="183" t="s">
        <v>10</v>
      </c>
      <c r="B178" s="183" t="s">
        <v>49</v>
      </c>
      <c r="C178" s="183" t="s">
        <v>27</v>
      </c>
      <c r="D178" s="21">
        <v>0</v>
      </c>
    </row>
    <row r="179" spans="1:4" x14ac:dyDescent="0.25">
      <c r="A179" s="183" t="s">
        <v>10</v>
      </c>
      <c r="B179" s="183" t="s">
        <v>49</v>
      </c>
      <c r="C179" s="183" t="s">
        <v>28</v>
      </c>
      <c r="D179" s="21">
        <v>0</v>
      </c>
    </row>
    <row r="180" spans="1:4" x14ac:dyDescent="0.25">
      <c r="A180" s="183" t="s">
        <v>10</v>
      </c>
      <c r="B180" s="183" t="s">
        <v>49</v>
      </c>
      <c r="C180" s="183" t="s">
        <v>29</v>
      </c>
      <c r="D180" s="21">
        <v>0</v>
      </c>
    </row>
    <row r="181" spans="1:4" x14ac:dyDescent="0.25">
      <c r="A181" s="183" t="s">
        <v>10</v>
      </c>
      <c r="B181" s="183" t="s">
        <v>49</v>
      </c>
      <c r="C181" s="183" t="s">
        <v>30</v>
      </c>
      <c r="D181" s="21">
        <v>0</v>
      </c>
    </row>
    <row r="182" spans="1:4" x14ac:dyDescent="0.25">
      <c r="A182" s="183" t="s">
        <v>49</v>
      </c>
      <c r="B182" s="183" t="s">
        <v>34</v>
      </c>
      <c r="C182" s="183" t="s">
        <v>19</v>
      </c>
      <c r="D182" s="21">
        <v>0</v>
      </c>
    </row>
    <row r="183" spans="1:4" x14ac:dyDescent="0.25">
      <c r="A183" s="183" t="s">
        <v>49</v>
      </c>
      <c r="B183" s="183" t="s">
        <v>34</v>
      </c>
      <c r="C183" s="183" t="s">
        <v>20</v>
      </c>
      <c r="D183" s="21">
        <v>0</v>
      </c>
    </row>
    <row r="184" spans="1:4" x14ac:dyDescent="0.25">
      <c r="A184" s="183" t="s">
        <v>49</v>
      </c>
      <c r="B184" s="183" t="s">
        <v>34</v>
      </c>
      <c r="C184" s="183" t="s">
        <v>21</v>
      </c>
      <c r="D184" s="21">
        <v>0</v>
      </c>
    </row>
    <row r="185" spans="1:4" x14ac:dyDescent="0.25">
      <c r="A185" s="183" t="s">
        <v>49</v>
      </c>
      <c r="B185" s="183" t="s">
        <v>34</v>
      </c>
      <c r="C185" s="183" t="s">
        <v>22</v>
      </c>
      <c r="D185" s="21">
        <v>1.1869970000000001</v>
      </c>
    </row>
    <row r="186" spans="1:4" x14ac:dyDescent="0.25">
      <c r="A186" s="183" t="s">
        <v>49</v>
      </c>
      <c r="B186" s="183" t="s">
        <v>34</v>
      </c>
      <c r="C186" s="183" t="s">
        <v>23</v>
      </c>
      <c r="D186" s="21">
        <v>1.1869970000000001</v>
      </c>
    </row>
    <row r="187" spans="1:4" x14ac:dyDescent="0.25">
      <c r="A187" s="183" t="s">
        <v>49</v>
      </c>
      <c r="B187" s="183" t="s">
        <v>34</v>
      </c>
      <c r="C187" s="183" t="s">
        <v>24</v>
      </c>
      <c r="D187" s="21">
        <v>1.1869970000000001</v>
      </c>
    </row>
    <row r="188" spans="1:4" x14ac:dyDescent="0.25">
      <c r="A188" s="183" t="s">
        <v>49</v>
      </c>
      <c r="B188" s="183" t="s">
        <v>34</v>
      </c>
      <c r="C188" s="183" t="s">
        <v>25</v>
      </c>
      <c r="D188" s="21">
        <v>1.1869970000000001</v>
      </c>
    </row>
    <row r="189" spans="1:4" x14ac:dyDescent="0.25">
      <c r="A189" s="183" t="s">
        <v>49</v>
      </c>
      <c r="B189" s="183" t="s">
        <v>34</v>
      </c>
      <c r="C189" s="183" t="s">
        <v>26</v>
      </c>
      <c r="D189" s="21">
        <v>1.1869970000000001</v>
      </c>
    </row>
    <row r="190" spans="1:4" x14ac:dyDescent="0.25">
      <c r="A190" s="183" t="s">
        <v>49</v>
      </c>
      <c r="B190" s="183" t="s">
        <v>34</v>
      </c>
      <c r="C190" s="183" t="s">
        <v>27</v>
      </c>
      <c r="D190" s="21">
        <v>0</v>
      </c>
    </row>
    <row r="191" spans="1:4" x14ac:dyDescent="0.25">
      <c r="A191" s="183" t="s">
        <v>49</v>
      </c>
      <c r="B191" s="183" t="s">
        <v>34</v>
      </c>
      <c r="C191" s="183" t="s">
        <v>28</v>
      </c>
      <c r="D191" s="21">
        <v>0</v>
      </c>
    </row>
    <row r="192" spans="1:4" x14ac:dyDescent="0.25">
      <c r="A192" s="183" t="s">
        <v>49</v>
      </c>
      <c r="B192" s="183" t="s">
        <v>34</v>
      </c>
      <c r="C192" s="183" t="s">
        <v>29</v>
      </c>
      <c r="D192" s="21">
        <v>0</v>
      </c>
    </row>
    <row r="193" spans="1:4" x14ac:dyDescent="0.25">
      <c r="A193" s="183" t="s">
        <v>49</v>
      </c>
      <c r="B193" s="183" t="s">
        <v>34</v>
      </c>
      <c r="C193" s="183" t="s">
        <v>30</v>
      </c>
      <c r="D193" s="21">
        <v>0</v>
      </c>
    </row>
    <row r="194" spans="1:4" x14ac:dyDescent="0.25">
      <c r="A194" s="183" t="s">
        <v>61</v>
      </c>
      <c r="B194" s="183" t="s">
        <v>31</v>
      </c>
      <c r="C194" s="183" t="s">
        <v>19</v>
      </c>
      <c r="D194" s="21">
        <v>0</v>
      </c>
    </row>
    <row r="195" spans="1:4" x14ac:dyDescent="0.25">
      <c r="A195" s="183" t="s">
        <v>61</v>
      </c>
      <c r="B195" s="183" t="s">
        <v>31</v>
      </c>
      <c r="C195" s="183" t="s">
        <v>20</v>
      </c>
      <c r="D195" s="21">
        <v>0</v>
      </c>
    </row>
    <row r="196" spans="1:4" x14ac:dyDescent="0.25">
      <c r="A196" s="183" t="s">
        <v>61</v>
      </c>
      <c r="B196" s="183" t="s">
        <v>31</v>
      </c>
      <c r="C196" s="183" t="s">
        <v>21</v>
      </c>
      <c r="D196" s="21">
        <v>0</v>
      </c>
    </row>
    <row r="197" spans="1:4" x14ac:dyDescent="0.25">
      <c r="A197" s="183" t="s">
        <v>61</v>
      </c>
      <c r="B197" s="183" t="s">
        <v>31</v>
      </c>
      <c r="C197" s="183" t="s">
        <v>22</v>
      </c>
      <c r="D197" s="21">
        <v>10.585025999999999</v>
      </c>
    </row>
    <row r="198" spans="1:4" x14ac:dyDescent="0.25">
      <c r="A198" s="183" t="s">
        <v>61</v>
      </c>
      <c r="B198" s="183" t="s">
        <v>31</v>
      </c>
      <c r="C198" s="183" t="s">
        <v>23</v>
      </c>
      <c r="D198" s="21">
        <v>10.585025999999999</v>
      </c>
    </row>
    <row r="199" spans="1:4" x14ac:dyDescent="0.25">
      <c r="A199" s="183" t="s">
        <v>61</v>
      </c>
      <c r="B199" s="183" t="s">
        <v>31</v>
      </c>
      <c r="C199" s="183" t="s">
        <v>24</v>
      </c>
      <c r="D199" s="21">
        <v>10.585025999999999</v>
      </c>
    </row>
    <row r="200" spans="1:4" x14ac:dyDescent="0.25">
      <c r="A200" s="183" t="s">
        <v>61</v>
      </c>
      <c r="B200" s="183" t="s">
        <v>31</v>
      </c>
      <c r="C200" s="183" t="s">
        <v>25</v>
      </c>
      <c r="D200" s="21">
        <v>10.585025999999999</v>
      </c>
    </row>
    <row r="201" spans="1:4" x14ac:dyDescent="0.25">
      <c r="A201" s="183" t="s">
        <v>61</v>
      </c>
      <c r="B201" s="183" t="s">
        <v>31</v>
      </c>
      <c r="C201" s="183" t="s">
        <v>26</v>
      </c>
      <c r="D201" s="21">
        <v>10.585025999999999</v>
      </c>
    </row>
    <row r="202" spans="1:4" x14ac:dyDescent="0.25">
      <c r="A202" s="183" t="s">
        <v>61</v>
      </c>
      <c r="B202" s="183" t="s">
        <v>31</v>
      </c>
      <c r="C202" s="183" t="s">
        <v>27</v>
      </c>
      <c r="D202" s="21">
        <v>0</v>
      </c>
    </row>
    <row r="203" spans="1:4" x14ac:dyDescent="0.25">
      <c r="A203" s="183" t="s">
        <v>61</v>
      </c>
      <c r="B203" s="183" t="s">
        <v>31</v>
      </c>
      <c r="C203" s="183" t="s">
        <v>28</v>
      </c>
      <c r="D203" s="21">
        <v>0</v>
      </c>
    </row>
    <row r="204" spans="1:4" x14ac:dyDescent="0.25">
      <c r="A204" s="183" t="s">
        <v>61</v>
      </c>
      <c r="B204" s="183" t="s">
        <v>31</v>
      </c>
      <c r="C204" s="183" t="s">
        <v>29</v>
      </c>
      <c r="D204" s="21">
        <v>0</v>
      </c>
    </row>
    <row r="205" spans="1:4" x14ac:dyDescent="0.25">
      <c r="A205" s="183" t="s">
        <v>61</v>
      </c>
      <c r="B205" s="183" t="s">
        <v>31</v>
      </c>
      <c r="C205" s="183" t="s">
        <v>30</v>
      </c>
      <c r="D205" s="21">
        <v>0</v>
      </c>
    </row>
    <row r="206" spans="1:4" x14ac:dyDescent="0.25">
      <c r="A206" s="183" t="s">
        <v>46</v>
      </c>
      <c r="B206" s="183" t="s">
        <v>48</v>
      </c>
      <c r="C206" s="183" t="s">
        <v>19</v>
      </c>
      <c r="D206" s="21">
        <v>0</v>
      </c>
    </row>
    <row r="207" spans="1:4" x14ac:dyDescent="0.25">
      <c r="A207" s="183" t="s">
        <v>46</v>
      </c>
      <c r="B207" s="183" t="s">
        <v>48</v>
      </c>
      <c r="C207" s="183" t="s">
        <v>20</v>
      </c>
      <c r="D207" s="21">
        <v>0</v>
      </c>
    </row>
    <row r="208" spans="1:4" x14ac:dyDescent="0.25">
      <c r="A208" s="183" t="s">
        <v>46</v>
      </c>
      <c r="B208" s="183" t="s">
        <v>48</v>
      </c>
      <c r="C208" s="183" t="s">
        <v>21</v>
      </c>
      <c r="D208" s="21">
        <v>0</v>
      </c>
    </row>
    <row r="209" spans="1:4" x14ac:dyDescent="0.25">
      <c r="A209" s="183" t="s">
        <v>46</v>
      </c>
      <c r="B209" s="183" t="s">
        <v>48</v>
      </c>
      <c r="C209" s="183" t="s">
        <v>22</v>
      </c>
      <c r="D209" s="21">
        <v>1.036975</v>
      </c>
    </row>
    <row r="210" spans="1:4" x14ac:dyDescent="0.25">
      <c r="A210" s="183" t="s">
        <v>46</v>
      </c>
      <c r="B210" s="183" t="s">
        <v>48</v>
      </c>
      <c r="C210" s="183" t="s">
        <v>23</v>
      </c>
      <c r="D210" s="21">
        <v>1.036975</v>
      </c>
    </row>
    <row r="211" spans="1:4" x14ac:dyDescent="0.25">
      <c r="A211" s="183" t="s">
        <v>46</v>
      </c>
      <c r="B211" s="183" t="s">
        <v>48</v>
      </c>
      <c r="C211" s="183" t="s">
        <v>24</v>
      </c>
      <c r="D211" s="21">
        <v>1.036975</v>
      </c>
    </row>
    <row r="212" spans="1:4" x14ac:dyDescent="0.25">
      <c r="A212" s="183" t="s">
        <v>46</v>
      </c>
      <c r="B212" s="183" t="s">
        <v>48</v>
      </c>
      <c r="C212" s="183" t="s">
        <v>25</v>
      </c>
      <c r="D212" s="21">
        <v>1.036975</v>
      </c>
    </row>
    <row r="213" spans="1:4" x14ac:dyDescent="0.25">
      <c r="A213" s="183" t="s">
        <v>46</v>
      </c>
      <c r="B213" s="183" t="s">
        <v>48</v>
      </c>
      <c r="C213" s="183" t="s">
        <v>26</v>
      </c>
      <c r="D213" s="21">
        <v>1.036975</v>
      </c>
    </row>
    <row r="214" spans="1:4" x14ac:dyDescent="0.25">
      <c r="A214" s="183" t="s">
        <v>46</v>
      </c>
      <c r="B214" s="183" t="s">
        <v>48</v>
      </c>
      <c r="C214" s="183" t="s">
        <v>27</v>
      </c>
      <c r="D214" s="21">
        <v>0</v>
      </c>
    </row>
    <row r="215" spans="1:4" x14ac:dyDescent="0.25">
      <c r="A215" s="183" t="s">
        <v>46</v>
      </c>
      <c r="B215" s="183" t="s">
        <v>48</v>
      </c>
      <c r="C215" s="183" t="s">
        <v>28</v>
      </c>
      <c r="D215" s="21">
        <v>0</v>
      </c>
    </row>
    <row r="216" spans="1:4" x14ac:dyDescent="0.25">
      <c r="A216" s="183" t="s">
        <v>46</v>
      </c>
      <c r="B216" s="183" t="s">
        <v>48</v>
      </c>
      <c r="C216" s="183" t="s">
        <v>29</v>
      </c>
      <c r="D216" s="21">
        <v>0</v>
      </c>
    </row>
    <row r="217" spans="1:4" x14ac:dyDescent="0.25">
      <c r="A217" s="183" t="s">
        <v>46</v>
      </c>
      <c r="B217" s="183" t="s">
        <v>48</v>
      </c>
      <c r="C217" s="183" t="s">
        <v>30</v>
      </c>
      <c r="D217" s="21">
        <v>0</v>
      </c>
    </row>
    <row r="218" spans="1:4" x14ac:dyDescent="0.25">
      <c r="A218" s="183" t="s">
        <v>31</v>
      </c>
      <c r="B218" s="183" t="s">
        <v>32</v>
      </c>
      <c r="C218" s="183" t="s">
        <v>19</v>
      </c>
      <c r="D218" s="21">
        <v>0</v>
      </c>
    </row>
    <row r="219" spans="1:4" x14ac:dyDescent="0.25">
      <c r="A219" s="183" t="s">
        <v>31</v>
      </c>
      <c r="B219" s="183" t="s">
        <v>32</v>
      </c>
      <c r="C219" s="183" t="s">
        <v>20</v>
      </c>
      <c r="D219" s="21">
        <v>0</v>
      </c>
    </row>
    <row r="220" spans="1:4" x14ac:dyDescent="0.25">
      <c r="A220" s="183" t="s">
        <v>31</v>
      </c>
      <c r="B220" s="183" t="s">
        <v>32</v>
      </c>
      <c r="C220" s="183" t="s">
        <v>21</v>
      </c>
      <c r="D220" s="21">
        <v>0</v>
      </c>
    </row>
    <row r="221" spans="1:4" x14ac:dyDescent="0.25">
      <c r="A221" s="183" t="s">
        <v>31</v>
      </c>
      <c r="B221" s="183" t="s">
        <v>32</v>
      </c>
      <c r="C221" s="183" t="s">
        <v>22</v>
      </c>
      <c r="D221" s="21">
        <v>33.647488000000003</v>
      </c>
    </row>
    <row r="222" spans="1:4" x14ac:dyDescent="0.25">
      <c r="A222" s="183" t="s">
        <v>31</v>
      </c>
      <c r="B222" s="183" t="s">
        <v>32</v>
      </c>
      <c r="C222" s="183" t="s">
        <v>23</v>
      </c>
      <c r="D222" s="21">
        <v>33.647488000000003</v>
      </c>
    </row>
    <row r="223" spans="1:4" x14ac:dyDescent="0.25">
      <c r="A223" s="183" t="s">
        <v>31</v>
      </c>
      <c r="B223" s="183" t="s">
        <v>32</v>
      </c>
      <c r="C223" s="183" t="s">
        <v>24</v>
      </c>
      <c r="D223" s="21">
        <v>33.647488000000003</v>
      </c>
    </row>
    <row r="224" spans="1:4" x14ac:dyDescent="0.25">
      <c r="A224" s="183" t="s">
        <v>31</v>
      </c>
      <c r="B224" s="183" t="s">
        <v>32</v>
      </c>
      <c r="C224" s="183" t="s">
        <v>25</v>
      </c>
      <c r="D224" s="21">
        <v>33.647488000000003</v>
      </c>
    </row>
    <row r="225" spans="1:4" x14ac:dyDescent="0.25">
      <c r="A225" s="183" t="s">
        <v>31</v>
      </c>
      <c r="B225" s="183" t="s">
        <v>32</v>
      </c>
      <c r="C225" s="183" t="s">
        <v>26</v>
      </c>
      <c r="D225" s="21">
        <v>33.647488000000003</v>
      </c>
    </row>
    <row r="226" spans="1:4" x14ac:dyDescent="0.25">
      <c r="A226" s="183" t="s">
        <v>31</v>
      </c>
      <c r="B226" s="183" t="s">
        <v>32</v>
      </c>
      <c r="C226" s="183" t="s">
        <v>27</v>
      </c>
      <c r="D226" s="21">
        <v>0</v>
      </c>
    </row>
    <row r="227" spans="1:4" x14ac:dyDescent="0.25">
      <c r="A227" s="183" t="s">
        <v>31</v>
      </c>
      <c r="B227" s="183" t="s">
        <v>32</v>
      </c>
      <c r="C227" s="183" t="s">
        <v>28</v>
      </c>
      <c r="D227" s="21">
        <v>0</v>
      </c>
    </row>
    <row r="228" spans="1:4" x14ac:dyDescent="0.25">
      <c r="A228" s="183" t="s">
        <v>31</v>
      </c>
      <c r="B228" s="183" t="s">
        <v>32</v>
      </c>
      <c r="C228" s="183" t="s">
        <v>29</v>
      </c>
      <c r="D228" s="21">
        <v>0</v>
      </c>
    </row>
    <row r="229" spans="1:4" x14ac:dyDescent="0.25">
      <c r="A229" s="183" t="s">
        <v>31</v>
      </c>
      <c r="B229" s="183" t="s">
        <v>32</v>
      </c>
      <c r="C229" s="183" t="s">
        <v>30</v>
      </c>
      <c r="D229" s="21">
        <v>0</v>
      </c>
    </row>
    <row r="230" spans="1:4" x14ac:dyDescent="0.25">
      <c r="A230" s="183" t="s">
        <v>455</v>
      </c>
      <c r="B230" s="183" t="s">
        <v>56</v>
      </c>
      <c r="C230" s="183" t="s">
        <v>19</v>
      </c>
      <c r="D230" s="21">
        <v>0</v>
      </c>
    </row>
    <row r="231" spans="1:4" x14ac:dyDescent="0.25">
      <c r="A231" s="183" t="s">
        <v>455</v>
      </c>
      <c r="B231" s="183" t="s">
        <v>56</v>
      </c>
      <c r="C231" s="183" t="s">
        <v>20</v>
      </c>
      <c r="D231" s="21">
        <v>0</v>
      </c>
    </row>
    <row r="232" spans="1:4" x14ac:dyDescent="0.25">
      <c r="A232" s="183" t="s">
        <v>455</v>
      </c>
      <c r="B232" s="183" t="s">
        <v>56</v>
      </c>
      <c r="C232" s="183" t="s">
        <v>21</v>
      </c>
      <c r="D232" s="21">
        <v>0</v>
      </c>
    </row>
    <row r="233" spans="1:4" x14ac:dyDescent="0.25">
      <c r="A233" s="183" t="s">
        <v>455</v>
      </c>
      <c r="B233" s="183" t="s">
        <v>56</v>
      </c>
      <c r="C233" s="183" t="s">
        <v>22</v>
      </c>
      <c r="D233" s="21">
        <v>0.64456000000000002</v>
      </c>
    </row>
    <row r="234" spans="1:4" x14ac:dyDescent="0.25">
      <c r="A234" s="183" t="s">
        <v>455</v>
      </c>
      <c r="B234" s="183" t="s">
        <v>56</v>
      </c>
      <c r="C234" s="183" t="s">
        <v>23</v>
      </c>
      <c r="D234" s="21">
        <v>0.64456000000000002</v>
      </c>
    </row>
    <row r="235" spans="1:4" x14ac:dyDescent="0.25">
      <c r="A235" s="183" t="s">
        <v>455</v>
      </c>
      <c r="B235" s="183" t="s">
        <v>56</v>
      </c>
      <c r="C235" s="183" t="s">
        <v>24</v>
      </c>
      <c r="D235" s="21">
        <v>0.64456000000000002</v>
      </c>
    </row>
    <row r="236" spans="1:4" x14ac:dyDescent="0.25">
      <c r="A236" s="183" t="s">
        <v>455</v>
      </c>
      <c r="B236" s="183" t="s">
        <v>56</v>
      </c>
      <c r="C236" s="183" t="s">
        <v>25</v>
      </c>
      <c r="D236" s="21">
        <v>0.64456000000000002</v>
      </c>
    </row>
    <row r="237" spans="1:4" x14ac:dyDescent="0.25">
      <c r="A237" s="183" t="s">
        <v>455</v>
      </c>
      <c r="B237" s="183" t="s">
        <v>56</v>
      </c>
      <c r="C237" s="183" t="s">
        <v>26</v>
      </c>
      <c r="D237" s="21">
        <v>0.64456000000000002</v>
      </c>
    </row>
    <row r="238" spans="1:4" x14ac:dyDescent="0.25">
      <c r="A238" s="183" t="s">
        <v>455</v>
      </c>
      <c r="B238" s="183" t="s">
        <v>56</v>
      </c>
      <c r="C238" s="183" t="s">
        <v>27</v>
      </c>
      <c r="D238" s="21">
        <v>0</v>
      </c>
    </row>
    <row r="239" spans="1:4" x14ac:dyDescent="0.25">
      <c r="A239" s="183" t="s">
        <v>455</v>
      </c>
      <c r="B239" s="183" t="s">
        <v>56</v>
      </c>
      <c r="C239" s="183" t="s">
        <v>28</v>
      </c>
      <c r="D239" s="21">
        <v>0</v>
      </c>
    </row>
    <row r="240" spans="1:4" x14ac:dyDescent="0.25">
      <c r="A240" s="183" t="s">
        <v>455</v>
      </c>
      <c r="B240" s="183" t="s">
        <v>56</v>
      </c>
      <c r="C240" s="183" t="s">
        <v>29</v>
      </c>
      <c r="D240" s="21">
        <v>0</v>
      </c>
    </row>
    <row r="241" spans="1:4" x14ac:dyDescent="0.25">
      <c r="A241" s="183" t="s">
        <v>455</v>
      </c>
      <c r="B241" s="183" t="s">
        <v>56</v>
      </c>
      <c r="C241" s="183" t="s">
        <v>30</v>
      </c>
      <c r="D241" s="21">
        <v>0</v>
      </c>
    </row>
    <row r="242" spans="1:4" x14ac:dyDescent="0.25">
      <c r="A242" s="183" t="s">
        <v>58</v>
      </c>
      <c r="B242" s="183" t="s">
        <v>57</v>
      </c>
      <c r="C242" s="183" t="s">
        <v>19</v>
      </c>
      <c r="D242" s="21">
        <v>0</v>
      </c>
    </row>
    <row r="243" spans="1:4" x14ac:dyDescent="0.25">
      <c r="A243" s="183" t="s">
        <v>58</v>
      </c>
      <c r="B243" s="183" t="s">
        <v>57</v>
      </c>
      <c r="C243" s="183" t="s">
        <v>20</v>
      </c>
      <c r="D243" s="21">
        <v>0</v>
      </c>
    </row>
    <row r="244" spans="1:4" x14ac:dyDescent="0.25">
      <c r="A244" s="183" t="s">
        <v>58</v>
      </c>
      <c r="B244" s="183" t="s">
        <v>57</v>
      </c>
      <c r="C244" s="183" t="s">
        <v>21</v>
      </c>
      <c r="D244" s="21">
        <v>0</v>
      </c>
    </row>
    <row r="245" spans="1:4" x14ac:dyDescent="0.25">
      <c r="A245" s="183" t="s">
        <v>58</v>
      </c>
      <c r="B245" s="183" t="s">
        <v>57</v>
      </c>
      <c r="C245" s="183" t="s">
        <v>22</v>
      </c>
      <c r="D245" s="21">
        <v>0.54898800000000003</v>
      </c>
    </row>
    <row r="246" spans="1:4" x14ac:dyDescent="0.25">
      <c r="A246" s="183" t="s">
        <v>58</v>
      </c>
      <c r="B246" s="183" t="s">
        <v>57</v>
      </c>
      <c r="C246" s="183" t="s">
        <v>23</v>
      </c>
      <c r="D246" s="21">
        <v>0.54898800000000003</v>
      </c>
    </row>
    <row r="247" spans="1:4" x14ac:dyDescent="0.25">
      <c r="A247" s="183" t="s">
        <v>58</v>
      </c>
      <c r="B247" s="183" t="s">
        <v>57</v>
      </c>
      <c r="C247" s="183" t="s">
        <v>24</v>
      </c>
      <c r="D247" s="21">
        <v>0.54898800000000003</v>
      </c>
    </row>
    <row r="248" spans="1:4" x14ac:dyDescent="0.25">
      <c r="A248" s="183" t="s">
        <v>58</v>
      </c>
      <c r="B248" s="183" t="s">
        <v>57</v>
      </c>
      <c r="C248" s="183" t="s">
        <v>25</v>
      </c>
      <c r="D248" s="21">
        <v>0.54898800000000003</v>
      </c>
    </row>
    <row r="249" spans="1:4" x14ac:dyDescent="0.25">
      <c r="A249" s="183" t="s">
        <v>58</v>
      </c>
      <c r="B249" s="183" t="s">
        <v>57</v>
      </c>
      <c r="C249" s="183" t="s">
        <v>26</v>
      </c>
      <c r="D249" s="21">
        <v>0.54898800000000003</v>
      </c>
    </row>
    <row r="250" spans="1:4" x14ac:dyDescent="0.25">
      <c r="A250" s="183" t="s">
        <v>58</v>
      </c>
      <c r="B250" s="183" t="s">
        <v>57</v>
      </c>
      <c r="C250" s="183" t="s">
        <v>27</v>
      </c>
      <c r="D250" s="21">
        <v>0</v>
      </c>
    </row>
    <row r="251" spans="1:4" x14ac:dyDescent="0.25">
      <c r="A251" s="183" t="s">
        <v>58</v>
      </c>
      <c r="B251" s="183" t="s">
        <v>57</v>
      </c>
      <c r="C251" s="183" t="s">
        <v>28</v>
      </c>
      <c r="D251" s="21">
        <v>0</v>
      </c>
    </row>
    <row r="252" spans="1:4" x14ac:dyDescent="0.25">
      <c r="A252" s="183" t="s">
        <v>58</v>
      </c>
      <c r="B252" s="183" t="s">
        <v>57</v>
      </c>
      <c r="C252" s="183" t="s">
        <v>29</v>
      </c>
      <c r="D252" s="21">
        <v>0</v>
      </c>
    </row>
    <row r="253" spans="1:4" x14ac:dyDescent="0.25">
      <c r="A253" s="183" t="s">
        <v>58</v>
      </c>
      <c r="B253" s="183" t="s">
        <v>57</v>
      </c>
      <c r="C253" s="183" t="s">
        <v>30</v>
      </c>
      <c r="D253" s="21">
        <v>0</v>
      </c>
    </row>
    <row r="254" spans="1:4" x14ac:dyDescent="0.25">
      <c r="A254" s="183" t="s">
        <v>59</v>
      </c>
      <c r="B254" s="183" t="s">
        <v>455</v>
      </c>
      <c r="C254" s="183" t="s">
        <v>19</v>
      </c>
      <c r="D254" s="21">
        <v>0</v>
      </c>
    </row>
    <row r="255" spans="1:4" x14ac:dyDescent="0.25">
      <c r="A255" s="183" t="s">
        <v>59</v>
      </c>
      <c r="B255" s="183" t="s">
        <v>455</v>
      </c>
      <c r="C255" s="183" t="s">
        <v>20</v>
      </c>
      <c r="D255" s="21">
        <v>0</v>
      </c>
    </row>
    <row r="256" spans="1:4" x14ac:dyDescent="0.25">
      <c r="A256" s="183" t="s">
        <v>59</v>
      </c>
      <c r="B256" s="183" t="s">
        <v>455</v>
      </c>
      <c r="C256" s="183" t="s">
        <v>21</v>
      </c>
      <c r="D256" s="21">
        <v>0</v>
      </c>
    </row>
    <row r="257" spans="1:4" x14ac:dyDescent="0.25">
      <c r="A257" s="183" t="s">
        <v>59</v>
      </c>
      <c r="B257" s="183" t="s">
        <v>455</v>
      </c>
      <c r="C257" s="183" t="s">
        <v>22</v>
      </c>
      <c r="D257" s="21">
        <v>1.493862</v>
      </c>
    </row>
    <row r="258" spans="1:4" x14ac:dyDescent="0.25">
      <c r="A258" s="183" t="s">
        <v>59</v>
      </c>
      <c r="B258" s="183" t="s">
        <v>455</v>
      </c>
      <c r="C258" s="183" t="s">
        <v>23</v>
      </c>
      <c r="D258" s="21">
        <v>1.493862</v>
      </c>
    </row>
    <row r="259" spans="1:4" x14ac:dyDescent="0.25">
      <c r="A259" s="183" t="s">
        <v>59</v>
      </c>
      <c r="B259" s="183" t="s">
        <v>455</v>
      </c>
      <c r="C259" s="183" t="s">
        <v>24</v>
      </c>
      <c r="D259" s="21">
        <v>1.493862</v>
      </c>
    </row>
    <row r="260" spans="1:4" x14ac:dyDescent="0.25">
      <c r="A260" s="183" t="s">
        <v>59</v>
      </c>
      <c r="B260" s="183" t="s">
        <v>455</v>
      </c>
      <c r="C260" s="183" t="s">
        <v>25</v>
      </c>
      <c r="D260" s="21">
        <v>1.493862</v>
      </c>
    </row>
    <row r="261" spans="1:4" x14ac:dyDescent="0.25">
      <c r="A261" s="183" t="s">
        <v>59</v>
      </c>
      <c r="B261" s="183" t="s">
        <v>455</v>
      </c>
      <c r="C261" s="183" t="s">
        <v>26</v>
      </c>
      <c r="D261" s="21">
        <v>1.493862</v>
      </c>
    </row>
    <row r="262" spans="1:4" x14ac:dyDescent="0.25">
      <c r="A262" s="183" t="s">
        <v>59</v>
      </c>
      <c r="B262" s="183" t="s">
        <v>455</v>
      </c>
      <c r="C262" s="183" t="s">
        <v>27</v>
      </c>
      <c r="D262" s="21">
        <v>0</v>
      </c>
    </row>
    <row r="263" spans="1:4" x14ac:dyDescent="0.25">
      <c r="A263" s="183" t="s">
        <v>59</v>
      </c>
      <c r="B263" s="183" t="s">
        <v>455</v>
      </c>
      <c r="C263" s="183" t="s">
        <v>28</v>
      </c>
      <c r="D263" s="21">
        <v>0</v>
      </c>
    </row>
    <row r="264" spans="1:4" x14ac:dyDescent="0.25">
      <c r="A264" s="183" t="s">
        <v>59</v>
      </c>
      <c r="B264" s="183" t="s">
        <v>455</v>
      </c>
      <c r="C264" s="183" t="s">
        <v>29</v>
      </c>
      <c r="D264" s="21">
        <v>0</v>
      </c>
    </row>
    <row r="265" spans="1:4" x14ac:dyDescent="0.25">
      <c r="A265" s="183" t="s">
        <v>59</v>
      </c>
      <c r="B265" s="183" t="s">
        <v>455</v>
      </c>
      <c r="C265" s="183" t="s">
        <v>30</v>
      </c>
      <c r="D265" s="21">
        <v>0</v>
      </c>
    </row>
    <row r="266" spans="1:4" x14ac:dyDescent="0.25">
      <c r="A266" s="183" t="s">
        <v>57</v>
      </c>
      <c r="B266" s="183" t="s">
        <v>458</v>
      </c>
      <c r="C266" s="183" t="s">
        <v>19</v>
      </c>
      <c r="D266" s="21">
        <v>0</v>
      </c>
    </row>
    <row r="267" spans="1:4" x14ac:dyDescent="0.25">
      <c r="A267" s="183" t="s">
        <v>57</v>
      </c>
      <c r="B267" s="183" t="s">
        <v>458</v>
      </c>
      <c r="C267" s="183" t="s">
        <v>20</v>
      </c>
      <c r="D267" s="21">
        <v>0</v>
      </c>
    </row>
    <row r="268" spans="1:4" x14ac:dyDescent="0.25">
      <c r="A268" s="183" t="s">
        <v>57</v>
      </c>
      <c r="B268" s="183" t="s">
        <v>458</v>
      </c>
      <c r="C268" s="183" t="s">
        <v>21</v>
      </c>
      <c r="D268" s="21">
        <v>0</v>
      </c>
    </row>
    <row r="269" spans="1:4" x14ac:dyDescent="0.25">
      <c r="A269" s="183" t="s">
        <v>57</v>
      </c>
      <c r="B269" s="183" t="s">
        <v>458</v>
      </c>
      <c r="C269" s="183" t="s">
        <v>22</v>
      </c>
      <c r="D269" s="21">
        <v>0.22342300000000001</v>
      </c>
    </row>
    <row r="270" spans="1:4" x14ac:dyDescent="0.25">
      <c r="A270" s="183" t="s">
        <v>57</v>
      </c>
      <c r="B270" s="183" t="s">
        <v>458</v>
      </c>
      <c r="C270" s="183" t="s">
        <v>23</v>
      </c>
      <c r="D270" s="21">
        <v>0.22342300000000001</v>
      </c>
    </row>
    <row r="271" spans="1:4" x14ac:dyDescent="0.25">
      <c r="A271" s="183" t="s">
        <v>57</v>
      </c>
      <c r="B271" s="183" t="s">
        <v>458</v>
      </c>
      <c r="C271" s="183" t="s">
        <v>24</v>
      </c>
      <c r="D271" s="21">
        <v>0.22342300000000001</v>
      </c>
    </row>
    <row r="272" spans="1:4" x14ac:dyDescent="0.25">
      <c r="A272" s="183" t="s">
        <v>57</v>
      </c>
      <c r="B272" s="183" t="s">
        <v>458</v>
      </c>
      <c r="C272" s="183" t="s">
        <v>25</v>
      </c>
      <c r="D272" s="21">
        <v>0.22342300000000001</v>
      </c>
    </row>
    <row r="273" spans="1:4" x14ac:dyDescent="0.25">
      <c r="A273" s="183" t="s">
        <v>57</v>
      </c>
      <c r="B273" s="183" t="s">
        <v>458</v>
      </c>
      <c r="C273" s="183" t="s">
        <v>26</v>
      </c>
      <c r="D273" s="21">
        <v>0.22342300000000001</v>
      </c>
    </row>
    <row r="274" spans="1:4" x14ac:dyDescent="0.25">
      <c r="A274" s="183" t="s">
        <v>57</v>
      </c>
      <c r="B274" s="183" t="s">
        <v>458</v>
      </c>
      <c r="C274" s="183" t="s">
        <v>27</v>
      </c>
      <c r="D274" s="21">
        <v>0</v>
      </c>
    </row>
    <row r="275" spans="1:4" x14ac:dyDescent="0.25">
      <c r="A275" s="183" t="s">
        <v>57</v>
      </c>
      <c r="B275" s="183" t="s">
        <v>458</v>
      </c>
      <c r="C275" s="183" t="s">
        <v>28</v>
      </c>
      <c r="D275" s="21">
        <v>0</v>
      </c>
    </row>
    <row r="276" spans="1:4" x14ac:dyDescent="0.25">
      <c r="A276" s="183" t="s">
        <v>57</v>
      </c>
      <c r="B276" s="183" t="s">
        <v>458</v>
      </c>
      <c r="C276" s="183" t="s">
        <v>29</v>
      </c>
      <c r="D276" s="21">
        <v>0</v>
      </c>
    </row>
    <row r="277" spans="1:4" x14ac:dyDescent="0.25">
      <c r="A277" s="183" t="s">
        <v>57</v>
      </c>
      <c r="B277" s="183" t="s">
        <v>458</v>
      </c>
      <c r="C277" s="183" t="s">
        <v>30</v>
      </c>
      <c r="D277" s="21">
        <v>0</v>
      </c>
    </row>
    <row r="278" spans="1:4" x14ac:dyDescent="0.25">
      <c r="A278" s="183" t="s">
        <v>50</v>
      </c>
      <c r="B278" s="183" t="s">
        <v>49</v>
      </c>
      <c r="C278" s="183" t="s">
        <v>19</v>
      </c>
      <c r="D278" s="21">
        <v>0</v>
      </c>
    </row>
    <row r="279" spans="1:4" x14ac:dyDescent="0.25">
      <c r="A279" s="183" t="s">
        <v>50</v>
      </c>
      <c r="B279" s="183" t="s">
        <v>49</v>
      </c>
      <c r="C279" s="183" t="s">
        <v>20</v>
      </c>
      <c r="D279" s="21">
        <v>0</v>
      </c>
    </row>
    <row r="280" spans="1:4" x14ac:dyDescent="0.25">
      <c r="A280" s="183" t="s">
        <v>50</v>
      </c>
      <c r="B280" s="183" t="s">
        <v>49</v>
      </c>
      <c r="C280" s="183" t="s">
        <v>21</v>
      </c>
      <c r="D280" s="21">
        <v>0</v>
      </c>
    </row>
    <row r="281" spans="1:4" x14ac:dyDescent="0.25">
      <c r="A281" s="183" t="s">
        <v>50</v>
      </c>
      <c r="B281" s="183" t="s">
        <v>49</v>
      </c>
      <c r="C281" s="183" t="s">
        <v>22</v>
      </c>
      <c r="D281" s="21">
        <v>1.788421</v>
      </c>
    </row>
    <row r="282" spans="1:4" x14ac:dyDescent="0.25">
      <c r="A282" s="183" t="s">
        <v>50</v>
      </c>
      <c r="B282" s="183" t="s">
        <v>49</v>
      </c>
      <c r="C282" s="183" t="s">
        <v>23</v>
      </c>
      <c r="D282" s="21">
        <v>1.788421</v>
      </c>
    </row>
    <row r="283" spans="1:4" x14ac:dyDescent="0.25">
      <c r="A283" s="183" t="s">
        <v>50</v>
      </c>
      <c r="B283" s="183" t="s">
        <v>49</v>
      </c>
      <c r="C283" s="183" t="s">
        <v>24</v>
      </c>
      <c r="D283" s="21">
        <v>1.788421</v>
      </c>
    </row>
    <row r="284" spans="1:4" x14ac:dyDescent="0.25">
      <c r="A284" s="183" t="s">
        <v>50</v>
      </c>
      <c r="B284" s="183" t="s">
        <v>49</v>
      </c>
      <c r="C284" s="183" t="s">
        <v>25</v>
      </c>
      <c r="D284" s="21">
        <v>1.788421</v>
      </c>
    </row>
    <row r="285" spans="1:4" x14ac:dyDescent="0.25">
      <c r="A285" s="183" t="s">
        <v>50</v>
      </c>
      <c r="B285" s="183" t="s">
        <v>49</v>
      </c>
      <c r="C285" s="183" t="s">
        <v>26</v>
      </c>
      <c r="D285" s="21">
        <v>1.788421</v>
      </c>
    </row>
    <row r="286" spans="1:4" x14ac:dyDescent="0.25">
      <c r="A286" s="183" t="s">
        <v>50</v>
      </c>
      <c r="B286" s="183" t="s">
        <v>49</v>
      </c>
      <c r="C286" s="183" t="s">
        <v>27</v>
      </c>
      <c r="D286" s="21">
        <v>0</v>
      </c>
    </row>
    <row r="287" spans="1:4" x14ac:dyDescent="0.25">
      <c r="A287" s="183" t="s">
        <v>50</v>
      </c>
      <c r="B287" s="183" t="s">
        <v>49</v>
      </c>
      <c r="C287" s="183" t="s">
        <v>28</v>
      </c>
      <c r="D287" s="21">
        <v>0</v>
      </c>
    </row>
    <row r="288" spans="1:4" x14ac:dyDescent="0.25">
      <c r="A288" s="183" t="s">
        <v>50</v>
      </c>
      <c r="B288" s="183" t="s">
        <v>49</v>
      </c>
      <c r="C288" s="183" t="s">
        <v>29</v>
      </c>
      <c r="D288" s="21">
        <v>0</v>
      </c>
    </row>
    <row r="289" spans="1:4" x14ac:dyDescent="0.25">
      <c r="A289" s="183" t="s">
        <v>50</v>
      </c>
      <c r="B289" s="183" t="s">
        <v>49</v>
      </c>
      <c r="C289" s="183" t="s">
        <v>30</v>
      </c>
      <c r="D289" s="21">
        <v>0</v>
      </c>
    </row>
    <row r="290" spans="1:4" x14ac:dyDescent="0.25">
      <c r="A290" s="183" t="s">
        <v>458</v>
      </c>
      <c r="B290" s="183" t="s">
        <v>461</v>
      </c>
      <c r="C290" s="183" t="s">
        <v>19</v>
      </c>
      <c r="D290" s="21">
        <v>0</v>
      </c>
    </row>
    <row r="291" spans="1:4" x14ac:dyDescent="0.25">
      <c r="A291" s="183" t="s">
        <v>458</v>
      </c>
      <c r="B291" s="183" t="s">
        <v>461</v>
      </c>
      <c r="C291" s="183" t="s">
        <v>20</v>
      </c>
      <c r="D291" s="21">
        <v>0</v>
      </c>
    </row>
    <row r="292" spans="1:4" x14ac:dyDescent="0.25">
      <c r="A292" s="183" t="s">
        <v>458</v>
      </c>
      <c r="B292" s="183" t="s">
        <v>461</v>
      </c>
      <c r="C292" s="183" t="s">
        <v>21</v>
      </c>
      <c r="D292" s="21">
        <v>0</v>
      </c>
    </row>
    <row r="293" spans="1:4" x14ac:dyDescent="0.25">
      <c r="A293" s="183" t="s">
        <v>458</v>
      </c>
      <c r="B293" s="183" t="s">
        <v>461</v>
      </c>
      <c r="C293" s="183" t="s">
        <v>22</v>
      </c>
      <c r="D293" s="21">
        <v>0.60298399999999996</v>
      </c>
    </row>
    <row r="294" spans="1:4" x14ac:dyDescent="0.25">
      <c r="A294" s="183" t="s">
        <v>458</v>
      </c>
      <c r="B294" s="183" t="s">
        <v>461</v>
      </c>
      <c r="C294" s="183" t="s">
        <v>23</v>
      </c>
      <c r="D294" s="21">
        <v>0.60298399999999996</v>
      </c>
    </row>
    <row r="295" spans="1:4" x14ac:dyDescent="0.25">
      <c r="A295" s="183" t="s">
        <v>458</v>
      </c>
      <c r="B295" s="183" t="s">
        <v>461</v>
      </c>
      <c r="C295" s="183" t="s">
        <v>24</v>
      </c>
      <c r="D295" s="21">
        <v>0.60298399999999996</v>
      </c>
    </row>
    <row r="296" spans="1:4" x14ac:dyDescent="0.25">
      <c r="A296" s="183" t="s">
        <v>458</v>
      </c>
      <c r="B296" s="183" t="s">
        <v>461</v>
      </c>
      <c r="C296" s="183" t="s">
        <v>25</v>
      </c>
      <c r="D296" s="21">
        <v>0.60298399999999996</v>
      </c>
    </row>
    <row r="297" spans="1:4" x14ac:dyDescent="0.25">
      <c r="A297" s="183" t="s">
        <v>458</v>
      </c>
      <c r="B297" s="183" t="s">
        <v>461</v>
      </c>
      <c r="C297" s="183" t="s">
        <v>26</v>
      </c>
      <c r="D297" s="21">
        <v>0.60298399999999996</v>
      </c>
    </row>
    <row r="298" spans="1:4" x14ac:dyDescent="0.25">
      <c r="A298" s="183" t="s">
        <v>458</v>
      </c>
      <c r="B298" s="183" t="s">
        <v>461</v>
      </c>
      <c r="C298" s="183" t="s">
        <v>27</v>
      </c>
      <c r="D298" s="21">
        <v>0</v>
      </c>
    </row>
    <row r="299" spans="1:4" x14ac:dyDescent="0.25">
      <c r="A299" s="183" t="s">
        <v>458</v>
      </c>
      <c r="B299" s="183" t="s">
        <v>461</v>
      </c>
      <c r="C299" s="183" t="s">
        <v>28</v>
      </c>
      <c r="D299" s="21">
        <v>0</v>
      </c>
    </row>
    <row r="300" spans="1:4" x14ac:dyDescent="0.25">
      <c r="A300" s="183" t="s">
        <v>458</v>
      </c>
      <c r="B300" s="183" t="s">
        <v>461</v>
      </c>
      <c r="C300" s="183" t="s">
        <v>29</v>
      </c>
      <c r="D300" s="21">
        <v>0</v>
      </c>
    </row>
    <row r="301" spans="1:4" x14ac:dyDescent="0.25">
      <c r="A301" s="183" t="s">
        <v>458</v>
      </c>
      <c r="B301" s="183" t="s">
        <v>461</v>
      </c>
      <c r="C301" s="183" t="s">
        <v>30</v>
      </c>
      <c r="D301" s="21">
        <v>0</v>
      </c>
    </row>
    <row r="302" spans="1:4" x14ac:dyDescent="0.25">
      <c r="A302" s="183" t="s">
        <v>461</v>
      </c>
      <c r="B302" s="183" t="s">
        <v>56</v>
      </c>
      <c r="C302" s="183" t="s">
        <v>19</v>
      </c>
      <c r="D302" s="21">
        <v>0</v>
      </c>
    </row>
    <row r="303" spans="1:4" x14ac:dyDescent="0.25">
      <c r="A303" s="183" t="s">
        <v>461</v>
      </c>
      <c r="B303" s="183" t="s">
        <v>56</v>
      </c>
      <c r="C303" s="183" t="s">
        <v>20</v>
      </c>
      <c r="D303" s="21">
        <v>0</v>
      </c>
    </row>
    <row r="304" spans="1:4" x14ac:dyDescent="0.25">
      <c r="A304" s="183" t="s">
        <v>461</v>
      </c>
      <c r="B304" s="183" t="s">
        <v>56</v>
      </c>
      <c r="C304" s="183" t="s">
        <v>21</v>
      </c>
      <c r="D304" s="21">
        <v>0</v>
      </c>
    </row>
    <row r="305" spans="1:4" x14ac:dyDescent="0.25">
      <c r="A305" s="183" t="s">
        <v>461</v>
      </c>
      <c r="B305" s="183" t="s">
        <v>56</v>
      </c>
      <c r="C305" s="183" t="s">
        <v>22</v>
      </c>
      <c r="D305" s="21">
        <v>0.27528399999999997</v>
      </c>
    </row>
    <row r="306" spans="1:4" x14ac:dyDescent="0.25">
      <c r="A306" s="183" t="s">
        <v>461</v>
      </c>
      <c r="B306" s="183" t="s">
        <v>56</v>
      </c>
      <c r="C306" s="183" t="s">
        <v>23</v>
      </c>
      <c r="D306" s="21">
        <v>0.27528399999999997</v>
      </c>
    </row>
    <row r="307" spans="1:4" x14ac:dyDescent="0.25">
      <c r="A307" s="183" t="s">
        <v>461</v>
      </c>
      <c r="B307" s="183" t="s">
        <v>56</v>
      </c>
      <c r="C307" s="183" t="s">
        <v>24</v>
      </c>
      <c r="D307" s="21">
        <v>0.27528399999999997</v>
      </c>
    </row>
    <row r="308" spans="1:4" x14ac:dyDescent="0.25">
      <c r="A308" s="183" t="s">
        <v>461</v>
      </c>
      <c r="B308" s="183" t="s">
        <v>56</v>
      </c>
      <c r="C308" s="183" t="s">
        <v>25</v>
      </c>
      <c r="D308" s="21">
        <v>0.27528399999999997</v>
      </c>
    </row>
    <row r="309" spans="1:4" x14ac:dyDescent="0.25">
      <c r="A309" s="183" t="s">
        <v>461</v>
      </c>
      <c r="B309" s="183" t="s">
        <v>56</v>
      </c>
      <c r="C309" s="183" t="s">
        <v>26</v>
      </c>
      <c r="D309" s="21">
        <v>0.27528399999999997</v>
      </c>
    </row>
    <row r="310" spans="1:4" x14ac:dyDescent="0.25">
      <c r="A310" s="183" t="s">
        <v>461</v>
      </c>
      <c r="B310" s="183" t="s">
        <v>56</v>
      </c>
      <c r="C310" s="183" t="s">
        <v>27</v>
      </c>
      <c r="D310" s="21">
        <v>0</v>
      </c>
    </row>
    <row r="311" spans="1:4" x14ac:dyDescent="0.25">
      <c r="A311" s="183" t="s">
        <v>461</v>
      </c>
      <c r="B311" s="183" t="s">
        <v>56</v>
      </c>
      <c r="C311" s="183" t="s">
        <v>28</v>
      </c>
      <c r="D311" s="21">
        <v>0</v>
      </c>
    </row>
    <row r="312" spans="1:4" x14ac:dyDescent="0.25">
      <c r="A312" s="183" t="s">
        <v>461</v>
      </c>
      <c r="B312" s="183" t="s">
        <v>56</v>
      </c>
      <c r="C312" s="183" t="s">
        <v>29</v>
      </c>
      <c r="D312" s="21">
        <v>0</v>
      </c>
    </row>
    <row r="313" spans="1:4" x14ac:dyDescent="0.25">
      <c r="A313" s="183" t="s">
        <v>461</v>
      </c>
      <c r="B313" s="183" t="s">
        <v>56</v>
      </c>
      <c r="C313" s="183" t="s">
        <v>30</v>
      </c>
      <c r="D313" s="21">
        <v>0</v>
      </c>
    </row>
    <row r="314" spans="1:4" x14ac:dyDescent="0.25">
      <c r="A314" s="183" t="s">
        <v>51</v>
      </c>
      <c r="B314" s="183" t="s">
        <v>50</v>
      </c>
      <c r="C314" s="183" t="s">
        <v>19</v>
      </c>
      <c r="D314" s="21">
        <v>0</v>
      </c>
    </row>
    <row r="315" spans="1:4" x14ac:dyDescent="0.25">
      <c r="A315" s="183" t="s">
        <v>51</v>
      </c>
      <c r="B315" s="183" t="s">
        <v>50</v>
      </c>
      <c r="C315" s="183" t="s">
        <v>20</v>
      </c>
      <c r="D315" s="21">
        <v>0</v>
      </c>
    </row>
    <row r="316" spans="1:4" x14ac:dyDescent="0.25">
      <c r="A316" s="183" t="s">
        <v>51</v>
      </c>
      <c r="B316" s="183" t="s">
        <v>50</v>
      </c>
      <c r="C316" s="183" t="s">
        <v>21</v>
      </c>
      <c r="D316" s="21">
        <v>0</v>
      </c>
    </row>
    <row r="317" spans="1:4" x14ac:dyDescent="0.25">
      <c r="A317" s="183" t="s">
        <v>51</v>
      </c>
      <c r="B317" s="183" t="s">
        <v>50</v>
      </c>
      <c r="C317" s="183" t="s">
        <v>22</v>
      </c>
      <c r="D317" s="21">
        <v>0.88316499999999998</v>
      </c>
    </row>
    <row r="318" spans="1:4" x14ac:dyDescent="0.25">
      <c r="A318" s="183" t="s">
        <v>51</v>
      </c>
      <c r="B318" s="183" t="s">
        <v>50</v>
      </c>
      <c r="C318" s="183" t="s">
        <v>23</v>
      </c>
      <c r="D318" s="21">
        <v>0.88316499999999998</v>
      </c>
    </row>
    <row r="319" spans="1:4" x14ac:dyDescent="0.25">
      <c r="A319" s="183" t="s">
        <v>51</v>
      </c>
      <c r="B319" s="183" t="s">
        <v>50</v>
      </c>
      <c r="C319" s="183" t="s">
        <v>24</v>
      </c>
      <c r="D319" s="21">
        <v>0.88316499999999998</v>
      </c>
    </row>
    <row r="320" spans="1:4" x14ac:dyDescent="0.25">
      <c r="A320" s="183" t="s">
        <v>51</v>
      </c>
      <c r="B320" s="183" t="s">
        <v>50</v>
      </c>
      <c r="C320" s="183" t="s">
        <v>25</v>
      </c>
      <c r="D320" s="21">
        <v>0.88316499999999998</v>
      </c>
    </row>
    <row r="321" spans="1:4" x14ac:dyDescent="0.25">
      <c r="A321" s="183" t="s">
        <v>51</v>
      </c>
      <c r="B321" s="183" t="s">
        <v>50</v>
      </c>
      <c r="C321" s="183" t="s">
        <v>26</v>
      </c>
      <c r="D321" s="21">
        <v>0.88316499999999998</v>
      </c>
    </row>
    <row r="322" spans="1:4" x14ac:dyDescent="0.25">
      <c r="A322" s="183" t="s">
        <v>51</v>
      </c>
      <c r="B322" s="183" t="s">
        <v>50</v>
      </c>
      <c r="C322" s="183" t="s">
        <v>27</v>
      </c>
      <c r="D322" s="21">
        <v>0</v>
      </c>
    </row>
    <row r="323" spans="1:4" x14ac:dyDescent="0.25">
      <c r="A323" s="183" t="s">
        <v>51</v>
      </c>
      <c r="B323" s="183" t="s">
        <v>50</v>
      </c>
      <c r="C323" s="183" t="s">
        <v>28</v>
      </c>
      <c r="D323" s="21">
        <v>0</v>
      </c>
    </row>
    <row r="324" spans="1:4" x14ac:dyDescent="0.25">
      <c r="A324" s="183" t="s">
        <v>51</v>
      </c>
      <c r="B324" s="183" t="s">
        <v>50</v>
      </c>
      <c r="C324" s="183" t="s">
        <v>29</v>
      </c>
      <c r="D324" s="21">
        <v>0</v>
      </c>
    </row>
    <row r="325" spans="1:4" x14ac:dyDescent="0.25">
      <c r="A325" s="183" t="s">
        <v>51</v>
      </c>
      <c r="B325" s="183" t="s">
        <v>50</v>
      </c>
      <c r="C325" s="183" t="s">
        <v>30</v>
      </c>
      <c r="D325" s="21">
        <v>0</v>
      </c>
    </row>
  </sheetData>
  <pageMargins left="0.7" right="0.7" top="0.75" bottom="0.75" header="0.3" footer="0.3"/>
  <pageSetup orientation="portrait" horizontalDpi="1200" verticalDpi="120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1"/>
  <sheetViews>
    <sheetView topLeftCell="A153" workbookViewId="0">
      <selection activeCell="F227" sqref="F227"/>
    </sheetView>
  </sheetViews>
  <sheetFormatPr defaultColWidth="9.140625" defaultRowHeight="15" x14ac:dyDescent="0.25"/>
  <cols>
    <col min="1" max="1" width="10.140625" style="183" bestFit="1" customWidth="1"/>
    <col min="2" max="2" width="9.140625" style="183"/>
    <col min="3" max="5" width="11.5703125" style="183" bestFit="1" customWidth="1"/>
    <col min="6" max="16384" width="9.140625" style="183"/>
  </cols>
  <sheetData>
    <row r="1" spans="1:19" x14ac:dyDescent="0.25">
      <c r="D1" s="183" t="s">
        <v>4</v>
      </c>
      <c r="P1" s="23"/>
      <c r="Q1" s="23"/>
      <c r="R1" s="23"/>
      <c r="S1" s="23"/>
    </row>
    <row r="2" spans="1:19" x14ac:dyDescent="0.25">
      <c r="A2" s="183" t="s">
        <v>32</v>
      </c>
      <c r="B2" s="183" t="s">
        <v>33</v>
      </c>
      <c r="C2" s="183" t="s">
        <v>19</v>
      </c>
      <c r="D2" s="21">
        <v>0</v>
      </c>
      <c r="E2" s="23"/>
      <c r="F2" s="23"/>
      <c r="G2" s="23"/>
      <c r="H2" s="23"/>
      <c r="I2" s="23"/>
      <c r="J2" s="23"/>
      <c r="K2" s="23"/>
      <c r="L2" s="23"/>
      <c r="M2" s="23"/>
      <c r="N2" s="23"/>
      <c r="O2" s="23"/>
      <c r="P2" s="23"/>
      <c r="Q2" s="23"/>
      <c r="R2" s="23"/>
      <c r="S2" s="23"/>
    </row>
    <row r="3" spans="1:19" x14ac:dyDescent="0.25">
      <c r="A3" s="183" t="s">
        <v>32</v>
      </c>
      <c r="B3" s="183" t="s">
        <v>33</v>
      </c>
      <c r="C3" s="183" t="s">
        <v>20</v>
      </c>
      <c r="D3" s="21">
        <v>0</v>
      </c>
      <c r="E3" s="23"/>
      <c r="F3" s="23"/>
      <c r="G3" s="23"/>
      <c r="H3" s="23"/>
      <c r="I3" s="23"/>
      <c r="J3" s="23"/>
      <c r="K3" s="23"/>
      <c r="L3" s="23"/>
      <c r="M3" s="23"/>
      <c r="N3" s="23"/>
      <c r="O3" s="23"/>
      <c r="P3" s="23"/>
      <c r="Q3" s="23"/>
      <c r="R3" s="23"/>
      <c r="S3" s="23"/>
    </row>
    <row r="4" spans="1:19" x14ac:dyDescent="0.25">
      <c r="A4" s="183" t="s">
        <v>32</v>
      </c>
      <c r="B4" s="183" t="s">
        <v>33</v>
      </c>
      <c r="C4" s="183" t="s">
        <v>21</v>
      </c>
      <c r="D4" s="21">
        <v>0</v>
      </c>
      <c r="E4" s="23"/>
      <c r="F4" s="23"/>
      <c r="G4" s="23"/>
      <c r="H4" s="23"/>
      <c r="I4" s="23"/>
      <c r="J4" s="23"/>
      <c r="K4" s="23"/>
      <c r="L4" s="23"/>
      <c r="M4" s="23"/>
      <c r="N4" s="23"/>
      <c r="O4" s="23"/>
      <c r="P4" s="23"/>
      <c r="Q4" s="23"/>
      <c r="R4" s="23"/>
      <c r="S4" s="23"/>
    </row>
    <row r="5" spans="1:19" x14ac:dyDescent="0.25">
      <c r="A5" s="183" t="s">
        <v>32</v>
      </c>
      <c r="B5" s="183" t="s">
        <v>33</v>
      </c>
      <c r="C5" s="183" t="s">
        <v>22</v>
      </c>
      <c r="D5" s="21">
        <v>0</v>
      </c>
      <c r="E5" s="23"/>
      <c r="F5" s="23"/>
      <c r="G5" s="23"/>
      <c r="H5" s="23"/>
      <c r="I5" s="23"/>
      <c r="J5" s="23"/>
      <c r="K5" s="23"/>
      <c r="L5" s="23"/>
      <c r="M5" s="23"/>
      <c r="N5" s="23"/>
      <c r="O5" s="23"/>
      <c r="P5" s="23"/>
      <c r="Q5" s="23"/>
      <c r="R5" s="23"/>
      <c r="S5" s="23"/>
    </row>
    <row r="6" spans="1:19" x14ac:dyDescent="0.25">
      <c r="A6" s="183" t="s">
        <v>32</v>
      </c>
      <c r="B6" s="183" t="s">
        <v>33</v>
      </c>
      <c r="C6" s="183" t="s">
        <v>23</v>
      </c>
      <c r="D6" s="21">
        <v>0</v>
      </c>
      <c r="E6" s="23"/>
      <c r="F6" s="23"/>
      <c r="G6" s="23"/>
      <c r="H6" s="23"/>
      <c r="I6" s="23"/>
      <c r="J6" s="23"/>
      <c r="K6" s="23"/>
      <c r="L6" s="23"/>
      <c r="M6" s="23"/>
      <c r="N6" s="23"/>
      <c r="O6" s="23"/>
      <c r="P6" s="23"/>
      <c r="Q6" s="23"/>
      <c r="R6" s="23"/>
      <c r="S6" s="23"/>
    </row>
    <row r="7" spans="1:19" x14ac:dyDescent="0.25">
      <c r="A7" s="183" t="s">
        <v>32</v>
      </c>
      <c r="B7" s="183" t="s">
        <v>33</v>
      </c>
      <c r="C7" s="183" t="s">
        <v>24</v>
      </c>
      <c r="D7" s="21">
        <v>0</v>
      </c>
      <c r="E7" s="23"/>
      <c r="F7" s="23"/>
      <c r="G7" s="23"/>
      <c r="H7" s="23"/>
      <c r="I7" s="23"/>
      <c r="J7" s="23"/>
      <c r="K7" s="23"/>
      <c r="L7" s="23"/>
      <c r="M7" s="23"/>
      <c r="N7" s="23"/>
      <c r="O7" s="23"/>
      <c r="P7" s="23"/>
      <c r="Q7" s="23"/>
      <c r="R7" s="23"/>
      <c r="S7" s="23"/>
    </row>
    <row r="8" spans="1:19" x14ac:dyDescent="0.25">
      <c r="A8" s="183" t="s">
        <v>32</v>
      </c>
      <c r="B8" s="183" t="s">
        <v>33</v>
      </c>
      <c r="C8" s="183" t="s">
        <v>25</v>
      </c>
      <c r="D8" s="21">
        <v>0</v>
      </c>
      <c r="E8" s="23"/>
      <c r="F8" s="23"/>
      <c r="G8" s="23"/>
      <c r="H8" s="23"/>
      <c r="I8" s="23"/>
      <c r="J8" s="23"/>
      <c r="K8" s="23"/>
      <c r="L8" s="23"/>
      <c r="M8" s="23"/>
      <c r="N8" s="23"/>
      <c r="O8" s="23"/>
      <c r="P8" s="23"/>
      <c r="Q8" s="23"/>
      <c r="R8" s="23"/>
      <c r="S8" s="23"/>
    </row>
    <row r="9" spans="1:19" x14ac:dyDescent="0.25">
      <c r="A9" s="183" t="s">
        <v>32</v>
      </c>
      <c r="B9" s="183" t="s">
        <v>33</v>
      </c>
      <c r="C9" s="183" t="s">
        <v>26</v>
      </c>
      <c r="D9" s="21">
        <v>0</v>
      </c>
      <c r="E9" s="23"/>
      <c r="F9" s="23"/>
      <c r="G9" s="23"/>
      <c r="H9" s="23"/>
      <c r="I9" s="23"/>
      <c r="J9" s="23"/>
      <c r="K9" s="23"/>
      <c r="L9" s="23"/>
      <c r="M9" s="23"/>
      <c r="N9" s="23"/>
      <c r="O9" s="23"/>
      <c r="P9" s="23"/>
      <c r="Q9" s="23"/>
      <c r="R9" s="23"/>
      <c r="S9" s="23"/>
    </row>
    <row r="10" spans="1:19" ht="15.75" customHeight="1" x14ac:dyDescent="0.25">
      <c r="A10" s="183" t="s">
        <v>32</v>
      </c>
      <c r="B10" s="183" t="s">
        <v>33</v>
      </c>
      <c r="C10" s="183" t="s">
        <v>27</v>
      </c>
      <c r="D10" s="21">
        <v>0</v>
      </c>
      <c r="E10" s="23"/>
      <c r="F10" s="23"/>
      <c r="G10" s="23"/>
      <c r="H10" s="23"/>
      <c r="I10" s="23"/>
      <c r="J10" s="23"/>
      <c r="K10" s="23"/>
      <c r="L10" s="23"/>
      <c r="M10" s="23"/>
      <c r="N10" s="23"/>
      <c r="O10" s="23"/>
      <c r="P10" s="23"/>
      <c r="Q10" s="23"/>
      <c r="R10" s="23"/>
      <c r="S10" s="23"/>
    </row>
    <row r="11" spans="1:19" x14ac:dyDescent="0.25">
      <c r="A11" s="183" t="s">
        <v>32</v>
      </c>
      <c r="B11" s="183" t="s">
        <v>33</v>
      </c>
      <c r="C11" s="183" t="s">
        <v>28</v>
      </c>
      <c r="D11" s="21">
        <v>0</v>
      </c>
      <c r="E11" s="23"/>
      <c r="F11" s="23"/>
      <c r="G11" s="23"/>
      <c r="H11" s="23"/>
      <c r="I11" s="23"/>
      <c r="J11" s="23"/>
      <c r="K11" s="23"/>
      <c r="L11" s="23"/>
      <c r="M11" s="23"/>
      <c r="N11" s="23"/>
      <c r="O11" s="23"/>
      <c r="P11" s="23"/>
      <c r="Q11" s="23"/>
      <c r="R11" s="23"/>
      <c r="S11" s="23"/>
    </row>
    <row r="12" spans="1:19" x14ac:dyDescent="0.25">
      <c r="A12" s="183" t="s">
        <v>32</v>
      </c>
      <c r="B12" s="183" t="s">
        <v>33</v>
      </c>
      <c r="C12" s="183" t="s">
        <v>29</v>
      </c>
      <c r="D12" s="21">
        <v>0</v>
      </c>
      <c r="E12" s="23"/>
      <c r="F12" s="23"/>
      <c r="G12" s="23"/>
      <c r="H12" s="23"/>
      <c r="I12" s="23"/>
      <c r="J12" s="23"/>
      <c r="K12" s="23"/>
      <c r="L12" s="23"/>
      <c r="M12" s="23"/>
      <c r="N12" s="23"/>
      <c r="O12" s="23"/>
      <c r="P12" s="23"/>
      <c r="Q12" s="23"/>
      <c r="R12" s="23"/>
      <c r="S12" s="23"/>
    </row>
    <row r="13" spans="1:19" x14ac:dyDescent="0.25">
      <c r="A13" s="183" t="s">
        <v>32</v>
      </c>
      <c r="B13" s="183" t="s">
        <v>33</v>
      </c>
      <c r="C13" s="183" t="s">
        <v>30</v>
      </c>
      <c r="D13" s="21">
        <v>0</v>
      </c>
      <c r="E13" s="23"/>
      <c r="F13" s="23"/>
      <c r="G13" s="23"/>
      <c r="H13" s="23"/>
      <c r="I13" s="23"/>
      <c r="J13" s="23"/>
      <c r="K13" s="23"/>
      <c r="L13" s="23"/>
      <c r="M13" s="23"/>
      <c r="N13" s="23"/>
      <c r="O13" s="23"/>
      <c r="P13" s="23"/>
      <c r="Q13" s="23"/>
      <c r="R13" s="23"/>
    </row>
    <row r="14" spans="1:19" x14ac:dyDescent="0.25">
      <c r="A14" s="183" t="s">
        <v>7</v>
      </c>
      <c r="B14" s="183" t="s">
        <v>33</v>
      </c>
      <c r="C14" s="183" t="s">
        <v>19</v>
      </c>
      <c r="D14" s="21">
        <v>0</v>
      </c>
    </row>
    <row r="15" spans="1:19" x14ac:dyDescent="0.25">
      <c r="A15" s="183" t="s">
        <v>7</v>
      </c>
      <c r="B15" s="183" t="s">
        <v>33</v>
      </c>
      <c r="C15" s="183" t="s">
        <v>20</v>
      </c>
      <c r="D15" s="21">
        <v>0</v>
      </c>
    </row>
    <row r="16" spans="1:19" x14ac:dyDescent="0.25">
      <c r="A16" s="183" t="s">
        <v>7</v>
      </c>
      <c r="B16" s="183" t="s">
        <v>33</v>
      </c>
      <c r="C16" s="183" t="s">
        <v>21</v>
      </c>
      <c r="D16" s="21">
        <v>0</v>
      </c>
    </row>
    <row r="17" spans="1:4" x14ac:dyDescent="0.25">
      <c r="A17" s="183" t="s">
        <v>7</v>
      </c>
      <c r="B17" s="183" t="s">
        <v>33</v>
      </c>
      <c r="C17" s="183" t="s">
        <v>22</v>
      </c>
      <c r="D17" s="21">
        <v>0</v>
      </c>
    </row>
    <row r="18" spans="1:4" x14ac:dyDescent="0.25">
      <c r="A18" s="183" t="s">
        <v>7</v>
      </c>
      <c r="B18" s="183" t="s">
        <v>33</v>
      </c>
      <c r="C18" s="183" t="s">
        <v>23</v>
      </c>
      <c r="D18" s="21">
        <v>0</v>
      </c>
    </row>
    <row r="19" spans="1:4" x14ac:dyDescent="0.25">
      <c r="A19" s="183" t="s">
        <v>7</v>
      </c>
      <c r="B19" s="183" t="s">
        <v>33</v>
      </c>
      <c r="C19" s="183" t="s">
        <v>24</v>
      </c>
      <c r="D19" s="21">
        <v>0</v>
      </c>
    </row>
    <row r="20" spans="1:4" x14ac:dyDescent="0.25">
      <c r="A20" s="183" t="s">
        <v>7</v>
      </c>
      <c r="B20" s="183" t="s">
        <v>33</v>
      </c>
      <c r="C20" s="183" t="s">
        <v>25</v>
      </c>
      <c r="D20" s="21">
        <v>0</v>
      </c>
    </row>
    <row r="21" spans="1:4" x14ac:dyDescent="0.25">
      <c r="A21" s="183" t="s">
        <v>7</v>
      </c>
      <c r="B21" s="183" t="s">
        <v>33</v>
      </c>
      <c r="C21" s="183" t="s">
        <v>26</v>
      </c>
      <c r="D21" s="21">
        <v>0</v>
      </c>
    </row>
    <row r="22" spans="1:4" x14ac:dyDescent="0.25">
      <c r="A22" s="183" t="s">
        <v>7</v>
      </c>
      <c r="B22" s="183" t="s">
        <v>33</v>
      </c>
      <c r="C22" s="183" t="s">
        <v>27</v>
      </c>
      <c r="D22" s="21">
        <v>0</v>
      </c>
    </row>
    <row r="23" spans="1:4" x14ac:dyDescent="0.25">
      <c r="A23" s="183" t="s">
        <v>7</v>
      </c>
      <c r="B23" s="183" t="s">
        <v>33</v>
      </c>
      <c r="C23" s="183" t="s">
        <v>28</v>
      </c>
      <c r="D23" s="21">
        <v>0</v>
      </c>
    </row>
    <row r="24" spans="1:4" x14ac:dyDescent="0.25">
      <c r="A24" s="183" t="s">
        <v>7</v>
      </c>
      <c r="B24" s="183" t="s">
        <v>33</v>
      </c>
      <c r="C24" s="183" t="s">
        <v>29</v>
      </c>
      <c r="D24" s="21">
        <v>0</v>
      </c>
    </row>
    <row r="25" spans="1:4" x14ac:dyDescent="0.25">
      <c r="A25" s="183" t="s">
        <v>7</v>
      </c>
      <c r="B25" s="183" t="s">
        <v>33</v>
      </c>
      <c r="C25" s="183" t="s">
        <v>30</v>
      </c>
      <c r="D25" s="21">
        <v>0</v>
      </c>
    </row>
    <row r="26" spans="1:4" x14ac:dyDescent="0.25">
      <c r="A26" s="183" t="s">
        <v>5</v>
      </c>
      <c r="B26" s="183" t="s">
        <v>8</v>
      </c>
      <c r="C26" s="183" t="s">
        <v>19</v>
      </c>
      <c r="D26" s="21">
        <v>0</v>
      </c>
    </row>
    <row r="27" spans="1:4" x14ac:dyDescent="0.25">
      <c r="A27" s="183" t="s">
        <v>5</v>
      </c>
      <c r="B27" s="183" t="s">
        <v>8</v>
      </c>
      <c r="C27" s="183" t="s">
        <v>20</v>
      </c>
      <c r="D27" s="21">
        <v>0</v>
      </c>
    </row>
    <row r="28" spans="1:4" x14ac:dyDescent="0.25">
      <c r="A28" s="183" t="s">
        <v>5</v>
      </c>
      <c r="B28" s="183" t="s">
        <v>8</v>
      </c>
      <c r="C28" s="183" t="s">
        <v>21</v>
      </c>
      <c r="D28" s="21">
        <v>0</v>
      </c>
    </row>
    <row r="29" spans="1:4" x14ac:dyDescent="0.25">
      <c r="A29" s="183" t="s">
        <v>5</v>
      </c>
      <c r="B29" s="183" t="s">
        <v>8</v>
      </c>
      <c r="C29" s="183" t="s">
        <v>22</v>
      </c>
      <c r="D29" s="21">
        <v>0</v>
      </c>
    </row>
    <row r="30" spans="1:4" x14ac:dyDescent="0.25">
      <c r="A30" s="183" t="s">
        <v>5</v>
      </c>
      <c r="B30" s="183" t="s">
        <v>8</v>
      </c>
      <c r="C30" s="183" t="s">
        <v>23</v>
      </c>
      <c r="D30" s="21">
        <v>0</v>
      </c>
    </row>
    <row r="31" spans="1:4" x14ac:dyDescent="0.25">
      <c r="A31" s="183" t="s">
        <v>5</v>
      </c>
      <c r="B31" s="183" t="s">
        <v>8</v>
      </c>
      <c r="C31" s="183" t="s">
        <v>24</v>
      </c>
      <c r="D31" s="21">
        <v>0</v>
      </c>
    </row>
    <row r="32" spans="1:4" x14ac:dyDescent="0.25">
      <c r="A32" s="183" t="s">
        <v>5</v>
      </c>
      <c r="B32" s="183" t="s">
        <v>8</v>
      </c>
      <c r="C32" s="183" t="s">
        <v>25</v>
      </c>
      <c r="D32" s="21">
        <v>0</v>
      </c>
    </row>
    <row r="33" spans="1:4" x14ac:dyDescent="0.25">
      <c r="A33" s="183" t="s">
        <v>5</v>
      </c>
      <c r="B33" s="183" t="s">
        <v>8</v>
      </c>
      <c r="C33" s="183" t="s">
        <v>26</v>
      </c>
      <c r="D33" s="21">
        <v>0</v>
      </c>
    </row>
    <row r="34" spans="1:4" x14ac:dyDescent="0.25">
      <c r="A34" s="183" t="s">
        <v>5</v>
      </c>
      <c r="B34" s="183" t="s">
        <v>8</v>
      </c>
      <c r="C34" s="183" t="s">
        <v>27</v>
      </c>
      <c r="D34" s="21">
        <v>0</v>
      </c>
    </row>
    <row r="35" spans="1:4" x14ac:dyDescent="0.25">
      <c r="A35" s="183" t="s">
        <v>5</v>
      </c>
      <c r="B35" s="183" t="s">
        <v>8</v>
      </c>
      <c r="C35" s="183" t="s">
        <v>28</v>
      </c>
      <c r="D35" s="21">
        <v>0</v>
      </c>
    </row>
    <row r="36" spans="1:4" x14ac:dyDescent="0.25">
      <c r="A36" s="183" t="s">
        <v>5</v>
      </c>
      <c r="B36" s="183" t="s">
        <v>8</v>
      </c>
      <c r="C36" s="183" t="s">
        <v>29</v>
      </c>
      <c r="D36" s="21">
        <v>0</v>
      </c>
    </row>
    <row r="37" spans="1:4" x14ac:dyDescent="0.25">
      <c r="A37" s="183" t="s">
        <v>5</v>
      </c>
      <c r="B37" s="183" t="s">
        <v>8</v>
      </c>
      <c r="C37" s="183" t="s">
        <v>30</v>
      </c>
      <c r="D37" s="21">
        <v>0</v>
      </c>
    </row>
    <row r="38" spans="1:4" x14ac:dyDescent="0.25">
      <c r="A38" s="183" t="s">
        <v>8</v>
      </c>
      <c r="B38" s="183" t="s">
        <v>34</v>
      </c>
      <c r="C38" s="183" t="s">
        <v>19</v>
      </c>
      <c r="D38" s="21">
        <v>0</v>
      </c>
    </row>
    <row r="39" spans="1:4" x14ac:dyDescent="0.25">
      <c r="A39" s="183" t="s">
        <v>8</v>
      </c>
      <c r="B39" s="183" t="s">
        <v>34</v>
      </c>
      <c r="C39" s="183" t="s">
        <v>20</v>
      </c>
      <c r="D39" s="21">
        <v>0</v>
      </c>
    </row>
    <row r="40" spans="1:4" x14ac:dyDescent="0.25">
      <c r="A40" s="183" t="s">
        <v>8</v>
      </c>
      <c r="B40" s="183" t="s">
        <v>34</v>
      </c>
      <c r="C40" s="183" t="s">
        <v>21</v>
      </c>
      <c r="D40" s="21">
        <v>0</v>
      </c>
    </row>
    <row r="41" spans="1:4" x14ac:dyDescent="0.25">
      <c r="A41" s="183" t="s">
        <v>8</v>
      </c>
      <c r="B41" s="183" t="s">
        <v>34</v>
      </c>
      <c r="C41" s="183" t="s">
        <v>22</v>
      </c>
      <c r="D41" s="21">
        <v>0</v>
      </c>
    </row>
    <row r="42" spans="1:4" x14ac:dyDescent="0.25">
      <c r="A42" s="183" t="s">
        <v>8</v>
      </c>
      <c r="B42" s="183" t="s">
        <v>34</v>
      </c>
      <c r="C42" s="183" t="s">
        <v>23</v>
      </c>
      <c r="D42" s="21">
        <v>0</v>
      </c>
    </row>
    <row r="43" spans="1:4" x14ac:dyDescent="0.25">
      <c r="A43" s="183" t="s">
        <v>8</v>
      </c>
      <c r="B43" s="183" t="s">
        <v>34</v>
      </c>
      <c r="C43" s="183" t="s">
        <v>24</v>
      </c>
      <c r="D43" s="21">
        <v>0</v>
      </c>
    </row>
    <row r="44" spans="1:4" x14ac:dyDescent="0.25">
      <c r="A44" s="183" t="s">
        <v>8</v>
      </c>
      <c r="B44" s="183" t="s">
        <v>34</v>
      </c>
      <c r="C44" s="183" t="s">
        <v>25</v>
      </c>
      <c r="D44" s="21">
        <v>0</v>
      </c>
    </row>
    <row r="45" spans="1:4" x14ac:dyDescent="0.25">
      <c r="A45" s="183" t="s">
        <v>8</v>
      </c>
      <c r="B45" s="183" t="s">
        <v>34</v>
      </c>
      <c r="C45" s="183" t="s">
        <v>26</v>
      </c>
      <c r="D45" s="21">
        <v>0</v>
      </c>
    </row>
    <row r="46" spans="1:4" x14ac:dyDescent="0.25">
      <c r="A46" s="183" t="s">
        <v>8</v>
      </c>
      <c r="B46" s="183" t="s">
        <v>34</v>
      </c>
      <c r="C46" s="183" t="s">
        <v>27</v>
      </c>
      <c r="D46" s="21">
        <v>0</v>
      </c>
    </row>
    <row r="47" spans="1:4" x14ac:dyDescent="0.25">
      <c r="A47" s="183" t="s">
        <v>8</v>
      </c>
      <c r="B47" s="183" t="s">
        <v>34</v>
      </c>
      <c r="C47" s="183" t="s">
        <v>28</v>
      </c>
      <c r="D47" s="21">
        <v>0</v>
      </c>
    </row>
    <row r="48" spans="1:4" x14ac:dyDescent="0.25">
      <c r="A48" s="183" t="s">
        <v>8</v>
      </c>
      <c r="B48" s="183" t="s">
        <v>34</v>
      </c>
      <c r="C48" s="183" t="s">
        <v>29</v>
      </c>
      <c r="D48" s="21">
        <v>0</v>
      </c>
    </row>
    <row r="49" spans="1:4" x14ac:dyDescent="0.25">
      <c r="A49" s="183" t="s">
        <v>8</v>
      </c>
      <c r="B49" s="183" t="s">
        <v>34</v>
      </c>
      <c r="C49" s="183" t="s">
        <v>30</v>
      </c>
      <c r="D49" s="21">
        <v>0</v>
      </c>
    </row>
    <row r="50" spans="1:4" x14ac:dyDescent="0.25">
      <c r="A50" s="183" t="s">
        <v>34</v>
      </c>
      <c r="B50" s="183" t="s">
        <v>36</v>
      </c>
      <c r="C50" s="183" t="s">
        <v>19</v>
      </c>
      <c r="D50" s="21">
        <v>0</v>
      </c>
    </row>
    <row r="51" spans="1:4" x14ac:dyDescent="0.25">
      <c r="A51" s="183" t="s">
        <v>34</v>
      </c>
      <c r="B51" s="183" t="s">
        <v>36</v>
      </c>
      <c r="C51" s="183" t="s">
        <v>20</v>
      </c>
      <c r="D51" s="21">
        <v>0</v>
      </c>
    </row>
    <row r="52" spans="1:4" x14ac:dyDescent="0.25">
      <c r="A52" s="183" t="s">
        <v>34</v>
      </c>
      <c r="B52" s="183" t="s">
        <v>36</v>
      </c>
      <c r="C52" s="183" t="s">
        <v>21</v>
      </c>
      <c r="D52" s="21">
        <v>0</v>
      </c>
    </row>
    <row r="53" spans="1:4" x14ac:dyDescent="0.25">
      <c r="A53" s="183" t="s">
        <v>34</v>
      </c>
      <c r="B53" s="183" t="s">
        <v>36</v>
      </c>
      <c r="C53" s="183" t="s">
        <v>22</v>
      </c>
      <c r="D53" s="21">
        <v>0</v>
      </c>
    </row>
    <row r="54" spans="1:4" x14ac:dyDescent="0.25">
      <c r="A54" s="183" t="s">
        <v>34</v>
      </c>
      <c r="B54" s="183" t="s">
        <v>36</v>
      </c>
      <c r="C54" s="183" t="s">
        <v>23</v>
      </c>
      <c r="D54" s="21">
        <v>0</v>
      </c>
    </row>
    <row r="55" spans="1:4" x14ac:dyDescent="0.25">
      <c r="A55" s="183" t="s">
        <v>34</v>
      </c>
      <c r="B55" s="183" t="s">
        <v>36</v>
      </c>
      <c r="C55" s="183" t="s">
        <v>24</v>
      </c>
      <c r="D55" s="21">
        <v>0</v>
      </c>
    </row>
    <row r="56" spans="1:4" x14ac:dyDescent="0.25">
      <c r="A56" s="183" t="s">
        <v>34</v>
      </c>
      <c r="B56" s="183" t="s">
        <v>36</v>
      </c>
      <c r="C56" s="183" t="s">
        <v>25</v>
      </c>
      <c r="D56" s="21">
        <v>0</v>
      </c>
    </row>
    <row r="57" spans="1:4" x14ac:dyDescent="0.25">
      <c r="A57" s="183" t="s">
        <v>34</v>
      </c>
      <c r="B57" s="183" t="s">
        <v>36</v>
      </c>
      <c r="C57" s="183" t="s">
        <v>26</v>
      </c>
      <c r="D57" s="21">
        <v>0</v>
      </c>
    </row>
    <row r="58" spans="1:4" x14ac:dyDescent="0.25">
      <c r="A58" s="183" t="s">
        <v>34</v>
      </c>
      <c r="B58" s="183" t="s">
        <v>36</v>
      </c>
      <c r="C58" s="183" t="s">
        <v>27</v>
      </c>
      <c r="D58" s="21">
        <v>0</v>
      </c>
    </row>
    <row r="59" spans="1:4" x14ac:dyDescent="0.25">
      <c r="A59" s="183" t="s">
        <v>34</v>
      </c>
      <c r="B59" s="183" t="s">
        <v>36</v>
      </c>
      <c r="C59" s="183" t="s">
        <v>28</v>
      </c>
      <c r="D59" s="21">
        <v>0</v>
      </c>
    </row>
    <row r="60" spans="1:4" x14ac:dyDescent="0.25">
      <c r="A60" s="183" t="s">
        <v>34</v>
      </c>
      <c r="B60" s="183" t="s">
        <v>36</v>
      </c>
      <c r="C60" s="183" t="s">
        <v>29</v>
      </c>
      <c r="D60" s="21">
        <v>0</v>
      </c>
    </row>
    <row r="61" spans="1:4" x14ac:dyDescent="0.25">
      <c r="A61" s="183" t="s">
        <v>34</v>
      </c>
      <c r="B61" s="183" t="s">
        <v>36</v>
      </c>
      <c r="C61" s="183" t="s">
        <v>30</v>
      </c>
      <c r="D61" s="21">
        <v>0</v>
      </c>
    </row>
    <row r="62" spans="1:4" x14ac:dyDescent="0.25">
      <c r="A62" s="183" t="s">
        <v>36</v>
      </c>
      <c r="B62" s="183" t="s">
        <v>39</v>
      </c>
      <c r="C62" s="183" t="s">
        <v>19</v>
      </c>
      <c r="D62" s="21">
        <v>0</v>
      </c>
    </row>
    <row r="63" spans="1:4" x14ac:dyDescent="0.25">
      <c r="A63" s="183" t="s">
        <v>36</v>
      </c>
      <c r="B63" s="183" t="s">
        <v>39</v>
      </c>
      <c r="C63" s="183" t="s">
        <v>20</v>
      </c>
      <c r="D63" s="21">
        <v>0</v>
      </c>
    </row>
    <row r="64" spans="1:4" x14ac:dyDescent="0.25">
      <c r="A64" s="183" t="s">
        <v>36</v>
      </c>
      <c r="B64" s="183" t="s">
        <v>39</v>
      </c>
      <c r="C64" s="183" t="s">
        <v>21</v>
      </c>
      <c r="D64" s="21">
        <v>0</v>
      </c>
    </row>
    <row r="65" spans="1:4" x14ac:dyDescent="0.25">
      <c r="A65" s="183" t="s">
        <v>36</v>
      </c>
      <c r="B65" s="183" t="s">
        <v>39</v>
      </c>
      <c r="C65" s="183" t="s">
        <v>22</v>
      </c>
      <c r="D65" s="21">
        <v>0</v>
      </c>
    </row>
    <row r="66" spans="1:4" x14ac:dyDescent="0.25">
      <c r="A66" s="183" t="s">
        <v>36</v>
      </c>
      <c r="B66" s="183" t="s">
        <v>39</v>
      </c>
      <c r="C66" s="183" t="s">
        <v>23</v>
      </c>
      <c r="D66" s="21">
        <v>0</v>
      </c>
    </row>
    <row r="67" spans="1:4" x14ac:dyDescent="0.25">
      <c r="A67" s="183" t="s">
        <v>36</v>
      </c>
      <c r="B67" s="183" t="s">
        <v>39</v>
      </c>
      <c r="C67" s="183" t="s">
        <v>24</v>
      </c>
      <c r="D67" s="21">
        <v>0</v>
      </c>
    </row>
    <row r="68" spans="1:4" x14ac:dyDescent="0.25">
      <c r="A68" s="183" t="s">
        <v>36</v>
      </c>
      <c r="B68" s="183" t="s">
        <v>39</v>
      </c>
      <c r="C68" s="183" t="s">
        <v>25</v>
      </c>
      <c r="D68" s="21">
        <v>0</v>
      </c>
    </row>
    <row r="69" spans="1:4" x14ac:dyDescent="0.25">
      <c r="A69" s="183" t="s">
        <v>36</v>
      </c>
      <c r="B69" s="183" t="s">
        <v>39</v>
      </c>
      <c r="C69" s="183" t="s">
        <v>26</v>
      </c>
      <c r="D69" s="21">
        <v>0</v>
      </c>
    </row>
    <row r="70" spans="1:4" x14ac:dyDescent="0.25">
      <c r="A70" s="183" t="s">
        <v>36</v>
      </c>
      <c r="B70" s="183" t="s">
        <v>39</v>
      </c>
      <c r="C70" s="183" t="s">
        <v>27</v>
      </c>
      <c r="D70" s="21">
        <v>0</v>
      </c>
    </row>
    <row r="71" spans="1:4" x14ac:dyDescent="0.25">
      <c r="A71" s="183" t="s">
        <v>36</v>
      </c>
      <c r="B71" s="183" t="s">
        <v>39</v>
      </c>
      <c r="C71" s="183" t="s">
        <v>28</v>
      </c>
      <c r="D71" s="21">
        <v>0</v>
      </c>
    </row>
    <row r="72" spans="1:4" x14ac:dyDescent="0.25">
      <c r="A72" s="183" t="s">
        <v>36</v>
      </c>
      <c r="B72" s="183" t="s">
        <v>39</v>
      </c>
      <c r="C72" s="183" t="s">
        <v>29</v>
      </c>
      <c r="D72" s="21">
        <v>0</v>
      </c>
    </row>
    <row r="73" spans="1:4" x14ac:dyDescent="0.25">
      <c r="A73" s="183" t="s">
        <v>36</v>
      </c>
      <c r="B73" s="183" t="s">
        <v>39</v>
      </c>
      <c r="C73" s="183" t="s">
        <v>30</v>
      </c>
      <c r="D73" s="21">
        <v>0</v>
      </c>
    </row>
    <row r="74" spans="1:4" x14ac:dyDescent="0.25">
      <c r="A74" s="183" t="s">
        <v>39</v>
      </c>
      <c r="B74" s="183" t="s">
        <v>41</v>
      </c>
      <c r="C74" s="183" t="s">
        <v>19</v>
      </c>
      <c r="D74" s="21">
        <v>0</v>
      </c>
    </row>
    <row r="75" spans="1:4" x14ac:dyDescent="0.25">
      <c r="A75" s="183" t="s">
        <v>39</v>
      </c>
      <c r="B75" s="183" t="s">
        <v>41</v>
      </c>
      <c r="C75" s="183" t="s">
        <v>20</v>
      </c>
      <c r="D75" s="21">
        <v>0</v>
      </c>
    </row>
    <row r="76" spans="1:4" x14ac:dyDescent="0.25">
      <c r="A76" s="183" t="s">
        <v>39</v>
      </c>
      <c r="B76" s="183" t="s">
        <v>41</v>
      </c>
      <c r="C76" s="183" t="s">
        <v>21</v>
      </c>
      <c r="D76" s="21">
        <v>0</v>
      </c>
    </row>
    <row r="77" spans="1:4" x14ac:dyDescent="0.25">
      <c r="A77" s="183" t="s">
        <v>39</v>
      </c>
      <c r="B77" s="183" t="s">
        <v>41</v>
      </c>
      <c r="C77" s="183" t="s">
        <v>22</v>
      </c>
      <c r="D77" s="21">
        <v>0</v>
      </c>
    </row>
    <row r="78" spans="1:4" x14ac:dyDescent="0.25">
      <c r="A78" s="183" t="s">
        <v>39</v>
      </c>
      <c r="B78" s="183" t="s">
        <v>41</v>
      </c>
      <c r="C78" s="183" t="s">
        <v>23</v>
      </c>
      <c r="D78" s="21">
        <v>0</v>
      </c>
    </row>
    <row r="79" spans="1:4" x14ac:dyDescent="0.25">
      <c r="A79" s="183" t="s">
        <v>39</v>
      </c>
      <c r="B79" s="183" t="s">
        <v>41</v>
      </c>
      <c r="C79" s="183" t="s">
        <v>24</v>
      </c>
      <c r="D79" s="21">
        <v>0</v>
      </c>
    </row>
    <row r="80" spans="1:4" x14ac:dyDescent="0.25">
      <c r="A80" s="183" t="s">
        <v>39</v>
      </c>
      <c r="B80" s="183" t="s">
        <v>41</v>
      </c>
      <c r="C80" s="183" t="s">
        <v>25</v>
      </c>
      <c r="D80" s="21">
        <v>0</v>
      </c>
    </row>
    <row r="81" spans="1:4" x14ac:dyDescent="0.25">
      <c r="A81" s="183" t="s">
        <v>39</v>
      </c>
      <c r="B81" s="183" t="s">
        <v>41</v>
      </c>
      <c r="C81" s="183" t="s">
        <v>26</v>
      </c>
      <c r="D81" s="21">
        <v>0</v>
      </c>
    </row>
    <row r="82" spans="1:4" x14ac:dyDescent="0.25">
      <c r="A82" s="183" t="s">
        <v>39</v>
      </c>
      <c r="B82" s="183" t="s">
        <v>41</v>
      </c>
      <c r="C82" s="183" t="s">
        <v>27</v>
      </c>
      <c r="D82" s="21">
        <v>0</v>
      </c>
    </row>
    <row r="83" spans="1:4" x14ac:dyDescent="0.25">
      <c r="A83" s="183" t="s">
        <v>39</v>
      </c>
      <c r="B83" s="183" t="s">
        <v>41</v>
      </c>
      <c r="C83" s="183" t="s">
        <v>28</v>
      </c>
      <c r="D83" s="21">
        <v>0</v>
      </c>
    </row>
    <row r="84" spans="1:4" x14ac:dyDescent="0.25">
      <c r="A84" s="183" t="s">
        <v>39</v>
      </c>
      <c r="B84" s="183" t="s">
        <v>41</v>
      </c>
      <c r="C84" s="183" t="s">
        <v>29</v>
      </c>
      <c r="D84" s="21">
        <v>0</v>
      </c>
    </row>
    <row r="85" spans="1:4" x14ac:dyDescent="0.25">
      <c r="A85" s="183" t="s">
        <v>39</v>
      </c>
      <c r="B85" s="183" t="s">
        <v>41</v>
      </c>
      <c r="C85" s="183" t="s">
        <v>30</v>
      </c>
      <c r="D85" s="21">
        <v>0</v>
      </c>
    </row>
    <row r="86" spans="1:4" x14ac:dyDescent="0.25">
      <c r="A86" s="183" t="s">
        <v>41</v>
      </c>
      <c r="B86" s="183" t="s">
        <v>44</v>
      </c>
      <c r="C86" s="183" t="s">
        <v>19</v>
      </c>
      <c r="D86" s="21">
        <v>0</v>
      </c>
    </row>
    <row r="87" spans="1:4" x14ac:dyDescent="0.25">
      <c r="A87" s="183" t="s">
        <v>41</v>
      </c>
      <c r="B87" s="183" t="s">
        <v>44</v>
      </c>
      <c r="C87" s="183" t="s">
        <v>20</v>
      </c>
      <c r="D87" s="21">
        <v>0</v>
      </c>
    </row>
    <row r="88" spans="1:4" x14ac:dyDescent="0.25">
      <c r="A88" s="183" t="s">
        <v>41</v>
      </c>
      <c r="B88" s="183" t="s">
        <v>44</v>
      </c>
      <c r="C88" s="183" t="s">
        <v>21</v>
      </c>
      <c r="D88" s="21">
        <v>0</v>
      </c>
    </row>
    <row r="89" spans="1:4" x14ac:dyDescent="0.25">
      <c r="A89" s="183" t="s">
        <v>41</v>
      </c>
      <c r="B89" s="183" t="s">
        <v>44</v>
      </c>
      <c r="C89" s="183" t="s">
        <v>22</v>
      </c>
      <c r="D89" s="21">
        <v>0</v>
      </c>
    </row>
    <row r="90" spans="1:4" x14ac:dyDescent="0.25">
      <c r="A90" s="183" t="s">
        <v>41</v>
      </c>
      <c r="B90" s="183" t="s">
        <v>44</v>
      </c>
      <c r="C90" s="183" t="s">
        <v>23</v>
      </c>
      <c r="D90" s="21">
        <v>0</v>
      </c>
    </row>
    <row r="91" spans="1:4" x14ac:dyDescent="0.25">
      <c r="A91" s="183" t="s">
        <v>41</v>
      </c>
      <c r="B91" s="183" t="s">
        <v>44</v>
      </c>
      <c r="C91" s="183" t="s">
        <v>24</v>
      </c>
      <c r="D91" s="21">
        <v>0</v>
      </c>
    </row>
    <row r="92" spans="1:4" x14ac:dyDescent="0.25">
      <c r="A92" s="183" t="s">
        <v>41</v>
      </c>
      <c r="B92" s="183" t="s">
        <v>44</v>
      </c>
      <c r="C92" s="183" t="s">
        <v>25</v>
      </c>
      <c r="D92" s="21">
        <v>0</v>
      </c>
    </row>
    <row r="93" spans="1:4" x14ac:dyDescent="0.25">
      <c r="A93" s="183" t="s">
        <v>41</v>
      </c>
      <c r="B93" s="183" t="s">
        <v>44</v>
      </c>
      <c r="C93" s="183" t="s">
        <v>26</v>
      </c>
      <c r="D93" s="21">
        <v>0</v>
      </c>
    </row>
    <row r="94" spans="1:4" x14ac:dyDescent="0.25">
      <c r="A94" s="183" t="s">
        <v>41</v>
      </c>
      <c r="B94" s="183" t="s">
        <v>44</v>
      </c>
      <c r="C94" s="183" t="s">
        <v>27</v>
      </c>
      <c r="D94" s="21">
        <v>0</v>
      </c>
    </row>
    <row r="95" spans="1:4" x14ac:dyDescent="0.25">
      <c r="A95" s="183" t="s">
        <v>41</v>
      </c>
      <c r="B95" s="183" t="s">
        <v>44</v>
      </c>
      <c r="C95" s="183" t="s">
        <v>28</v>
      </c>
      <c r="D95" s="21">
        <v>0</v>
      </c>
    </row>
    <row r="96" spans="1:4" x14ac:dyDescent="0.25">
      <c r="A96" s="183" t="s">
        <v>41</v>
      </c>
      <c r="B96" s="183" t="s">
        <v>44</v>
      </c>
      <c r="C96" s="183" t="s">
        <v>29</v>
      </c>
      <c r="D96" s="21">
        <v>0</v>
      </c>
    </row>
    <row r="97" spans="1:4" x14ac:dyDescent="0.25">
      <c r="A97" s="183" t="s">
        <v>41</v>
      </c>
      <c r="B97" s="183" t="s">
        <v>44</v>
      </c>
      <c r="C97" s="183" t="s">
        <v>30</v>
      </c>
      <c r="D97" s="21">
        <v>0</v>
      </c>
    </row>
    <row r="98" spans="1:4" x14ac:dyDescent="0.25">
      <c r="A98" s="183" t="s">
        <v>44</v>
      </c>
      <c r="B98" s="183" t="s">
        <v>9</v>
      </c>
      <c r="C98" s="183" t="s">
        <v>19</v>
      </c>
      <c r="D98" s="21">
        <v>0</v>
      </c>
    </row>
    <row r="99" spans="1:4" x14ac:dyDescent="0.25">
      <c r="A99" s="183" t="s">
        <v>44</v>
      </c>
      <c r="B99" s="183" t="s">
        <v>9</v>
      </c>
      <c r="C99" s="183" t="s">
        <v>20</v>
      </c>
      <c r="D99" s="21">
        <v>0</v>
      </c>
    </row>
    <row r="100" spans="1:4" x14ac:dyDescent="0.25">
      <c r="A100" s="183" t="s">
        <v>44</v>
      </c>
      <c r="B100" s="183" t="s">
        <v>9</v>
      </c>
      <c r="C100" s="183" t="s">
        <v>21</v>
      </c>
      <c r="D100" s="21">
        <v>0</v>
      </c>
    </row>
    <row r="101" spans="1:4" x14ac:dyDescent="0.25">
      <c r="A101" s="183" t="s">
        <v>44</v>
      </c>
      <c r="B101" s="183" t="s">
        <v>9</v>
      </c>
      <c r="C101" s="183" t="s">
        <v>22</v>
      </c>
      <c r="D101" s="21">
        <v>0</v>
      </c>
    </row>
    <row r="102" spans="1:4" x14ac:dyDescent="0.25">
      <c r="A102" s="183" t="s">
        <v>44</v>
      </c>
      <c r="B102" s="183" t="s">
        <v>9</v>
      </c>
      <c r="C102" s="183" t="s">
        <v>23</v>
      </c>
      <c r="D102" s="21">
        <v>0</v>
      </c>
    </row>
    <row r="103" spans="1:4" x14ac:dyDescent="0.25">
      <c r="A103" s="183" t="s">
        <v>44</v>
      </c>
      <c r="B103" s="183" t="s">
        <v>9</v>
      </c>
      <c r="C103" s="183" t="s">
        <v>24</v>
      </c>
      <c r="D103" s="21">
        <v>0</v>
      </c>
    </row>
    <row r="104" spans="1:4" x14ac:dyDescent="0.25">
      <c r="A104" s="183" t="s">
        <v>44</v>
      </c>
      <c r="B104" s="183" t="s">
        <v>9</v>
      </c>
      <c r="C104" s="183" t="s">
        <v>25</v>
      </c>
      <c r="D104" s="21">
        <v>0</v>
      </c>
    </row>
    <row r="105" spans="1:4" x14ac:dyDescent="0.25">
      <c r="A105" s="183" t="s">
        <v>44</v>
      </c>
      <c r="B105" s="183" t="s">
        <v>9</v>
      </c>
      <c r="C105" s="183" t="s">
        <v>26</v>
      </c>
      <c r="D105" s="21">
        <v>0</v>
      </c>
    </row>
    <row r="106" spans="1:4" x14ac:dyDescent="0.25">
      <c r="A106" s="183" t="s">
        <v>44</v>
      </c>
      <c r="B106" s="183" t="s">
        <v>9</v>
      </c>
      <c r="C106" s="183" t="s">
        <v>27</v>
      </c>
      <c r="D106" s="21">
        <v>0</v>
      </c>
    </row>
    <row r="107" spans="1:4" x14ac:dyDescent="0.25">
      <c r="A107" s="183" t="s">
        <v>44</v>
      </c>
      <c r="B107" s="183" t="s">
        <v>9</v>
      </c>
      <c r="C107" s="183" t="s">
        <v>28</v>
      </c>
      <c r="D107" s="21">
        <v>0</v>
      </c>
    </row>
    <row r="108" spans="1:4" x14ac:dyDescent="0.25">
      <c r="A108" s="183" t="s">
        <v>44</v>
      </c>
      <c r="B108" s="183" t="s">
        <v>9</v>
      </c>
      <c r="C108" s="183" t="s">
        <v>29</v>
      </c>
      <c r="D108" s="21">
        <v>0</v>
      </c>
    </row>
    <row r="109" spans="1:4" x14ac:dyDescent="0.25">
      <c r="A109" s="183" t="s">
        <v>44</v>
      </c>
      <c r="B109" s="183" t="s">
        <v>9</v>
      </c>
      <c r="C109" s="183" t="s">
        <v>30</v>
      </c>
      <c r="D109" s="21">
        <v>0</v>
      </c>
    </row>
    <row r="110" spans="1:4" x14ac:dyDescent="0.25">
      <c r="A110" s="183" t="s">
        <v>45</v>
      </c>
      <c r="B110" s="183" t="s">
        <v>9</v>
      </c>
      <c r="C110" s="183" t="s">
        <v>19</v>
      </c>
      <c r="D110" s="21">
        <v>0</v>
      </c>
    </row>
    <row r="111" spans="1:4" x14ac:dyDescent="0.25">
      <c r="A111" s="183" t="s">
        <v>45</v>
      </c>
      <c r="B111" s="183" t="s">
        <v>9</v>
      </c>
      <c r="C111" s="183" t="s">
        <v>20</v>
      </c>
      <c r="D111" s="21">
        <v>0</v>
      </c>
    </row>
    <row r="112" spans="1:4" x14ac:dyDescent="0.25">
      <c r="A112" s="183" t="s">
        <v>45</v>
      </c>
      <c r="B112" s="183" t="s">
        <v>9</v>
      </c>
      <c r="C112" s="183" t="s">
        <v>21</v>
      </c>
      <c r="D112" s="21">
        <v>0</v>
      </c>
    </row>
    <row r="113" spans="1:4" x14ac:dyDescent="0.25">
      <c r="A113" s="183" t="s">
        <v>45</v>
      </c>
      <c r="B113" s="183" t="s">
        <v>9</v>
      </c>
      <c r="C113" s="183" t="s">
        <v>22</v>
      </c>
      <c r="D113" s="21">
        <v>0</v>
      </c>
    </row>
    <row r="114" spans="1:4" x14ac:dyDescent="0.25">
      <c r="A114" s="183" t="s">
        <v>45</v>
      </c>
      <c r="B114" s="183" t="s">
        <v>9</v>
      </c>
      <c r="C114" s="183" t="s">
        <v>23</v>
      </c>
      <c r="D114" s="21">
        <v>0</v>
      </c>
    </row>
    <row r="115" spans="1:4" x14ac:dyDescent="0.25">
      <c r="A115" s="183" t="s">
        <v>45</v>
      </c>
      <c r="B115" s="183" t="s">
        <v>9</v>
      </c>
      <c r="C115" s="183" t="s">
        <v>24</v>
      </c>
      <c r="D115" s="21">
        <v>0</v>
      </c>
    </row>
    <row r="116" spans="1:4" x14ac:dyDescent="0.25">
      <c r="A116" s="183" t="s">
        <v>45</v>
      </c>
      <c r="B116" s="183" t="s">
        <v>9</v>
      </c>
      <c r="C116" s="183" t="s">
        <v>25</v>
      </c>
      <c r="D116" s="21">
        <v>0</v>
      </c>
    </row>
    <row r="117" spans="1:4" x14ac:dyDescent="0.25">
      <c r="A117" s="183" t="s">
        <v>45</v>
      </c>
      <c r="B117" s="183" t="s">
        <v>9</v>
      </c>
      <c r="C117" s="183" t="s">
        <v>26</v>
      </c>
      <c r="D117" s="21">
        <v>0</v>
      </c>
    </row>
    <row r="118" spans="1:4" x14ac:dyDescent="0.25">
      <c r="A118" s="183" t="s">
        <v>45</v>
      </c>
      <c r="B118" s="183" t="s">
        <v>9</v>
      </c>
      <c r="C118" s="183" t="s">
        <v>27</v>
      </c>
      <c r="D118" s="21">
        <v>0</v>
      </c>
    </row>
    <row r="119" spans="1:4" x14ac:dyDescent="0.25">
      <c r="A119" s="183" t="s">
        <v>45</v>
      </c>
      <c r="B119" s="183" t="s">
        <v>9</v>
      </c>
      <c r="C119" s="183" t="s">
        <v>28</v>
      </c>
      <c r="D119" s="21">
        <v>0</v>
      </c>
    </row>
    <row r="120" spans="1:4" x14ac:dyDescent="0.25">
      <c r="A120" s="183" t="s">
        <v>45</v>
      </c>
      <c r="B120" s="183" t="s">
        <v>9</v>
      </c>
      <c r="C120" s="183" t="s">
        <v>29</v>
      </c>
      <c r="D120" s="21">
        <v>0</v>
      </c>
    </row>
    <row r="121" spans="1:4" x14ac:dyDescent="0.25">
      <c r="A121" s="183" t="s">
        <v>45</v>
      </c>
      <c r="B121" s="183" t="s">
        <v>9</v>
      </c>
      <c r="C121" s="183" t="s">
        <v>30</v>
      </c>
      <c r="D121" s="21">
        <v>0</v>
      </c>
    </row>
    <row r="122" spans="1:4" x14ac:dyDescent="0.25">
      <c r="A122" s="183" t="s">
        <v>9</v>
      </c>
      <c r="B122" s="183" t="s">
        <v>46</v>
      </c>
      <c r="C122" s="183" t="s">
        <v>19</v>
      </c>
      <c r="D122" s="21">
        <v>0</v>
      </c>
    </row>
    <row r="123" spans="1:4" x14ac:dyDescent="0.25">
      <c r="A123" s="183" t="s">
        <v>9</v>
      </c>
      <c r="B123" s="183" t="s">
        <v>46</v>
      </c>
      <c r="C123" s="183" t="s">
        <v>20</v>
      </c>
      <c r="D123" s="21">
        <v>0</v>
      </c>
    </row>
    <row r="124" spans="1:4" x14ac:dyDescent="0.25">
      <c r="A124" s="183" t="s">
        <v>9</v>
      </c>
      <c r="B124" s="183" t="s">
        <v>46</v>
      </c>
      <c r="C124" s="183" t="s">
        <v>21</v>
      </c>
      <c r="D124" s="21">
        <v>0</v>
      </c>
    </row>
    <row r="125" spans="1:4" x14ac:dyDescent="0.25">
      <c r="A125" s="183" t="s">
        <v>9</v>
      </c>
      <c r="B125" s="183" t="s">
        <v>46</v>
      </c>
      <c r="C125" s="183" t="s">
        <v>22</v>
      </c>
      <c r="D125" s="21">
        <v>0</v>
      </c>
    </row>
    <row r="126" spans="1:4" x14ac:dyDescent="0.25">
      <c r="A126" s="183" t="s">
        <v>9</v>
      </c>
      <c r="B126" s="183" t="s">
        <v>46</v>
      </c>
      <c r="C126" s="183" t="s">
        <v>23</v>
      </c>
      <c r="D126" s="21">
        <v>0</v>
      </c>
    </row>
    <row r="127" spans="1:4" x14ac:dyDescent="0.25">
      <c r="A127" s="183" t="s">
        <v>9</v>
      </c>
      <c r="B127" s="183" t="s">
        <v>46</v>
      </c>
      <c r="C127" s="183" t="s">
        <v>24</v>
      </c>
      <c r="D127" s="21">
        <v>0</v>
      </c>
    </row>
    <row r="128" spans="1:4" x14ac:dyDescent="0.25">
      <c r="A128" s="183" t="s">
        <v>9</v>
      </c>
      <c r="B128" s="183" t="s">
        <v>46</v>
      </c>
      <c r="C128" s="183" t="s">
        <v>25</v>
      </c>
      <c r="D128" s="21">
        <v>0</v>
      </c>
    </row>
    <row r="129" spans="1:4" x14ac:dyDescent="0.25">
      <c r="A129" s="183" t="s">
        <v>9</v>
      </c>
      <c r="B129" s="183" t="s">
        <v>46</v>
      </c>
      <c r="C129" s="183" t="s">
        <v>26</v>
      </c>
      <c r="D129" s="21">
        <v>0</v>
      </c>
    </row>
    <row r="130" spans="1:4" x14ac:dyDescent="0.25">
      <c r="A130" s="183" t="s">
        <v>9</v>
      </c>
      <c r="B130" s="183" t="s">
        <v>46</v>
      </c>
      <c r="C130" s="183" t="s">
        <v>27</v>
      </c>
      <c r="D130" s="21">
        <v>0</v>
      </c>
    </row>
    <row r="131" spans="1:4" x14ac:dyDescent="0.25">
      <c r="A131" s="183" t="s">
        <v>9</v>
      </c>
      <c r="B131" s="183" t="s">
        <v>46</v>
      </c>
      <c r="C131" s="183" t="s">
        <v>28</v>
      </c>
      <c r="D131" s="21">
        <v>0</v>
      </c>
    </row>
    <row r="132" spans="1:4" x14ac:dyDescent="0.25">
      <c r="A132" s="183" t="s">
        <v>9</v>
      </c>
      <c r="B132" s="183" t="s">
        <v>46</v>
      </c>
      <c r="C132" s="183" t="s">
        <v>29</v>
      </c>
      <c r="D132" s="21">
        <v>0</v>
      </c>
    </row>
    <row r="133" spans="1:4" x14ac:dyDescent="0.25">
      <c r="A133" s="183" t="s">
        <v>9</v>
      </c>
      <c r="B133" s="183" t="s">
        <v>46</v>
      </c>
      <c r="C133" s="183" t="s">
        <v>30</v>
      </c>
      <c r="D133" s="21">
        <v>0</v>
      </c>
    </row>
    <row r="134" spans="1:4" x14ac:dyDescent="0.25">
      <c r="A134" s="183" t="s">
        <v>55</v>
      </c>
      <c r="B134" s="183" t="s">
        <v>54</v>
      </c>
      <c r="C134" s="183" t="s">
        <v>19</v>
      </c>
      <c r="D134" s="21">
        <v>0</v>
      </c>
    </row>
    <row r="135" spans="1:4" x14ac:dyDescent="0.25">
      <c r="A135" s="183" t="s">
        <v>55</v>
      </c>
      <c r="B135" s="183" t="s">
        <v>54</v>
      </c>
      <c r="C135" s="183" t="s">
        <v>20</v>
      </c>
      <c r="D135" s="21">
        <v>0</v>
      </c>
    </row>
    <row r="136" spans="1:4" x14ac:dyDescent="0.25">
      <c r="A136" s="183" t="s">
        <v>55</v>
      </c>
      <c r="B136" s="183" t="s">
        <v>54</v>
      </c>
      <c r="C136" s="183" t="s">
        <v>21</v>
      </c>
      <c r="D136" s="21">
        <v>0</v>
      </c>
    </row>
    <row r="137" spans="1:4" x14ac:dyDescent="0.25">
      <c r="A137" s="183" t="s">
        <v>55</v>
      </c>
      <c r="B137" s="183" t="s">
        <v>54</v>
      </c>
      <c r="C137" s="183" t="s">
        <v>22</v>
      </c>
      <c r="D137" s="21">
        <v>0</v>
      </c>
    </row>
    <row r="138" spans="1:4" x14ac:dyDescent="0.25">
      <c r="A138" s="183" t="s">
        <v>55</v>
      </c>
      <c r="B138" s="183" t="s">
        <v>54</v>
      </c>
      <c r="C138" s="183" t="s">
        <v>23</v>
      </c>
      <c r="D138" s="21">
        <v>0</v>
      </c>
    </row>
    <row r="139" spans="1:4" x14ac:dyDescent="0.25">
      <c r="A139" s="183" t="s">
        <v>55</v>
      </c>
      <c r="B139" s="183" t="s">
        <v>54</v>
      </c>
      <c r="C139" s="183" t="s">
        <v>24</v>
      </c>
      <c r="D139" s="21">
        <v>0</v>
      </c>
    </row>
    <row r="140" spans="1:4" x14ac:dyDescent="0.25">
      <c r="A140" s="183" t="s">
        <v>55</v>
      </c>
      <c r="B140" s="183" t="s">
        <v>54</v>
      </c>
      <c r="C140" s="183" t="s">
        <v>25</v>
      </c>
      <c r="D140" s="21">
        <v>0</v>
      </c>
    </row>
    <row r="141" spans="1:4" x14ac:dyDescent="0.25">
      <c r="A141" s="183" t="s">
        <v>55</v>
      </c>
      <c r="B141" s="183" t="s">
        <v>54</v>
      </c>
      <c r="C141" s="183" t="s">
        <v>26</v>
      </c>
      <c r="D141" s="21">
        <v>0</v>
      </c>
    </row>
    <row r="142" spans="1:4" x14ac:dyDescent="0.25">
      <c r="A142" s="183" t="s">
        <v>55</v>
      </c>
      <c r="B142" s="183" t="s">
        <v>54</v>
      </c>
      <c r="C142" s="183" t="s">
        <v>27</v>
      </c>
      <c r="D142" s="21">
        <v>0</v>
      </c>
    </row>
    <row r="143" spans="1:4" x14ac:dyDescent="0.25">
      <c r="A143" s="183" t="s">
        <v>55</v>
      </c>
      <c r="B143" s="183" t="s">
        <v>54</v>
      </c>
      <c r="C143" s="183" t="s">
        <v>28</v>
      </c>
      <c r="D143" s="21">
        <v>0</v>
      </c>
    </row>
    <row r="144" spans="1:4" x14ac:dyDescent="0.25">
      <c r="A144" s="183" t="s">
        <v>55</v>
      </c>
      <c r="B144" s="183" t="s">
        <v>54</v>
      </c>
      <c r="C144" s="183" t="s">
        <v>29</v>
      </c>
      <c r="D144" s="21">
        <v>0</v>
      </c>
    </row>
    <row r="145" spans="1:4" x14ac:dyDescent="0.25">
      <c r="A145" s="183" t="s">
        <v>55</v>
      </c>
      <c r="B145" s="183" t="s">
        <v>54</v>
      </c>
      <c r="C145" s="183" t="s">
        <v>30</v>
      </c>
      <c r="D145" s="21">
        <v>0</v>
      </c>
    </row>
    <row r="146" spans="1:4" x14ac:dyDescent="0.25">
      <c r="A146" s="183" t="s">
        <v>54</v>
      </c>
      <c r="B146" s="183" t="s">
        <v>50</v>
      </c>
      <c r="C146" s="183" t="s">
        <v>19</v>
      </c>
      <c r="D146" s="21">
        <v>0</v>
      </c>
    </row>
    <row r="147" spans="1:4" x14ac:dyDescent="0.25">
      <c r="A147" s="183" t="s">
        <v>54</v>
      </c>
      <c r="B147" s="183" t="s">
        <v>50</v>
      </c>
      <c r="C147" s="183" t="s">
        <v>20</v>
      </c>
      <c r="D147" s="21">
        <v>0</v>
      </c>
    </row>
    <row r="148" spans="1:4" x14ac:dyDescent="0.25">
      <c r="A148" s="183" t="s">
        <v>54</v>
      </c>
      <c r="B148" s="183" t="s">
        <v>50</v>
      </c>
      <c r="C148" s="183" t="s">
        <v>21</v>
      </c>
      <c r="D148" s="21">
        <v>0</v>
      </c>
    </row>
    <row r="149" spans="1:4" x14ac:dyDescent="0.25">
      <c r="A149" s="183" t="s">
        <v>54</v>
      </c>
      <c r="B149" s="183" t="s">
        <v>50</v>
      </c>
      <c r="C149" s="183" t="s">
        <v>22</v>
      </c>
      <c r="D149" s="21">
        <v>0</v>
      </c>
    </row>
    <row r="150" spans="1:4" x14ac:dyDescent="0.25">
      <c r="A150" s="183" t="s">
        <v>54</v>
      </c>
      <c r="B150" s="183" t="s">
        <v>50</v>
      </c>
      <c r="C150" s="183" t="s">
        <v>23</v>
      </c>
      <c r="D150" s="21">
        <v>0</v>
      </c>
    </row>
    <row r="151" spans="1:4" x14ac:dyDescent="0.25">
      <c r="A151" s="183" t="s">
        <v>54</v>
      </c>
      <c r="B151" s="183" t="s">
        <v>50</v>
      </c>
      <c r="C151" s="183" t="s">
        <v>24</v>
      </c>
      <c r="D151" s="21">
        <v>0</v>
      </c>
    </row>
    <row r="152" spans="1:4" x14ac:dyDescent="0.25">
      <c r="A152" s="183" t="s">
        <v>54</v>
      </c>
      <c r="B152" s="183" t="s">
        <v>50</v>
      </c>
      <c r="C152" s="183" t="s">
        <v>25</v>
      </c>
      <c r="D152" s="21">
        <v>0</v>
      </c>
    </row>
    <row r="153" spans="1:4" x14ac:dyDescent="0.25">
      <c r="A153" s="183" t="s">
        <v>54</v>
      </c>
      <c r="B153" s="183" t="s">
        <v>50</v>
      </c>
      <c r="C153" s="183" t="s">
        <v>26</v>
      </c>
      <c r="D153" s="21">
        <v>0</v>
      </c>
    </row>
    <row r="154" spans="1:4" x14ac:dyDescent="0.25">
      <c r="A154" s="183" t="s">
        <v>54</v>
      </c>
      <c r="B154" s="183" t="s">
        <v>50</v>
      </c>
      <c r="C154" s="183" t="s">
        <v>27</v>
      </c>
      <c r="D154" s="21">
        <v>0</v>
      </c>
    </row>
    <row r="155" spans="1:4" x14ac:dyDescent="0.25">
      <c r="A155" s="183" t="s">
        <v>54</v>
      </c>
      <c r="B155" s="183" t="s">
        <v>50</v>
      </c>
      <c r="C155" s="183" t="s">
        <v>28</v>
      </c>
      <c r="D155" s="21">
        <v>0</v>
      </c>
    </row>
    <row r="156" spans="1:4" x14ac:dyDescent="0.25">
      <c r="A156" s="183" t="s">
        <v>54</v>
      </c>
      <c r="B156" s="183" t="s">
        <v>50</v>
      </c>
      <c r="C156" s="183" t="s">
        <v>29</v>
      </c>
      <c r="D156" s="21">
        <v>0</v>
      </c>
    </row>
    <row r="157" spans="1:4" x14ac:dyDescent="0.25">
      <c r="A157" s="183" t="s">
        <v>54</v>
      </c>
      <c r="B157" s="183" t="s">
        <v>50</v>
      </c>
      <c r="C157" s="183" t="s">
        <v>30</v>
      </c>
      <c r="D157" s="21">
        <v>0</v>
      </c>
    </row>
    <row r="158" spans="1:4" x14ac:dyDescent="0.25">
      <c r="A158" s="183" t="s">
        <v>56</v>
      </c>
      <c r="B158" s="183" t="s">
        <v>10</v>
      </c>
      <c r="C158" s="183" t="s">
        <v>19</v>
      </c>
      <c r="D158" s="21">
        <v>0</v>
      </c>
    </row>
    <row r="159" spans="1:4" x14ac:dyDescent="0.25">
      <c r="A159" s="183" t="s">
        <v>56</v>
      </c>
      <c r="B159" s="183" t="s">
        <v>10</v>
      </c>
      <c r="C159" s="183" t="s">
        <v>20</v>
      </c>
      <c r="D159" s="21">
        <v>0</v>
      </c>
    </row>
    <row r="160" spans="1:4" x14ac:dyDescent="0.25">
      <c r="A160" s="183" t="s">
        <v>56</v>
      </c>
      <c r="B160" s="183" t="s">
        <v>10</v>
      </c>
      <c r="C160" s="183" t="s">
        <v>21</v>
      </c>
      <c r="D160" s="21">
        <v>0</v>
      </c>
    </row>
    <row r="161" spans="1:4" x14ac:dyDescent="0.25">
      <c r="A161" s="183" t="s">
        <v>56</v>
      </c>
      <c r="B161" s="183" t="s">
        <v>10</v>
      </c>
      <c r="C161" s="183" t="s">
        <v>22</v>
      </c>
      <c r="D161" s="21">
        <v>0</v>
      </c>
    </row>
    <row r="162" spans="1:4" x14ac:dyDescent="0.25">
      <c r="A162" s="183" t="s">
        <v>56</v>
      </c>
      <c r="B162" s="183" t="s">
        <v>10</v>
      </c>
      <c r="C162" s="183" t="s">
        <v>23</v>
      </c>
      <c r="D162" s="21">
        <v>0</v>
      </c>
    </row>
    <row r="163" spans="1:4" x14ac:dyDescent="0.25">
      <c r="A163" s="183" t="s">
        <v>56</v>
      </c>
      <c r="B163" s="183" t="s">
        <v>10</v>
      </c>
      <c r="C163" s="183" t="s">
        <v>24</v>
      </c>
      <c r="D163" s="21">
        <v>0</v>
      </c>
    </row>
    <row r="164" spans="1:4" x14ac:dyDescent="0.25">
      <c r="A164" s="183" t="s">
        <v>56</v>
      </c>
      <c r="B164" s="183" t="s">
        <v>10</v>
      </c>
      <c r="C164" s="183" t="s">
        <v>25</v>
      </c>
      <c r="D164" s="21">
        <v>0</v>
      </c>
    </row>
    <row r="165" spans="1:4" x14ac:dyDescent="0.25">
      <c r="A165" s="183" t="s">
        <v>56</v>
      </c>
      <c r="B165" s="183" t="s">
        <v>10</v>
      </c>
      <c r="C165" s="183" t="s">
        <v>26</v>
      </c>
      <c r="D165" s="21">
        <v>0</v>
      </c>
    </row>
    <row r="166" spans="1:4" x14ac:dyDescent="0.25">
      <c r="A166" s="183" t="s">
        <v>56</v>
      </c>
      <c r="B166" s="183" t="s">
        <v>10</v>
      </c>
      <c r="C166" s="183" t="s">
        <v>27</v>
      </c>
      <c r="D166" s="21">
        <v>0</v>
      </c>
    </row>
    <row r="167" spans="1:4" x14ac:dyDescent="0.25">
      <c r="A167" s="183" t="s">
        <v>56</v>
      </c>
      <c r="B167" s="183" t="s">
        <v>10</v>
      </c>
      <c r="C167" s="183" t="s">
        <v>28</v>
      </c>
      <c r="D167" s="21">
        <v>0</v>
      </c>
    </row>
    <row r="168" spans="1:4" x14ac:dyDescent="0.25">
      <c r="A168" s="183" t="s">
        <v>56</v>
      </c>
      <c r="B168" s="183" t="s">
        <v>10</v>
      </c>
      <c r="C168" s="183" t="s">
        <v>29</v>
      </c>
      <c r="D168" s="21">
        <v>0</v>
      </c>
    </row>
    <row r="169" spans="1:4" x14ac:dyDescent="0.25">
      <c r="A169" s="183" t="s">
        <v>56</v>
      </c>
      <c r="B169" s="183" t="s">
        <v>10</v>
      </c>
      <c r="C169" s="183" t="s">
        <v>30</v>
      </c>
      <c r="D169" s="21">
        <v>0</v>
      </c>
    </row>
    <row r="170" spans="1:4" x14ac:dyDescent="0.25">
      <c r="A170" s="183" t="s">
        <v>10</v>
      </c>
      <c r="B170" s="183" t="s">
        <v>49</v>
      </c>
      <c r="C170" s="183" t="s">
        <v>19</v>
      </c>
      <c r="D170" s="21">
        <v>0</v>
      </c>
    </row>
    <row r="171" spans="1:4" x14ac:dyDescent="0.25">
      <c r="A171" s="183" t="s">
        <v>10</v>
      </c>
      <c r="B171" s="183" t="s">
        <v>49</v>
      </c>
      <c r="C171" s="183" t="s">
        <v>20</v>
      </c>
      <c r="D171" s="21">
        <v>0</v>
      </c>
    </row>
    <row r="172" spans="1:4" x14ac:dyDescent="0.25">
      <c r="A172" s="183" t="s">
        <v>10</v>
      </c>
      <c r="B172" s="183" t="s">
        <v>49</v>
      </c>
      <c r="C172" s="183" t="s">
        <v>21</v>
      </c>
      <c r="D172" s="21">
        <v>0</v>
      </c>
    </row>
    <row r="173" spans="1:4" x14ac:dyDescent="0.25">
      <c r="A173" s="183" t="s">
        <v>10</v>
      </c>
      <c r="B173" s="183" t="s">
        <v>49</v>
      </c>
      <c r="C173" s="183" t="s">
        <v>22</v>
      </c>
      <c r="D173" s="21">
        <v>0</v>
      </c>
    </row>
    <row r="174" spans="1:4" x14ac:dyDescent="0.25">
      <c r="A174" s="183" t="s">
        <v>10</v>
      </c>
      <c r="B174" s="183" t="s">
        <v>49</v>
      </c>
      <c r="C174" s="183" t="s">
        <v>23</v>
      </c>
      <c r="D174" s="21">
        <v>0</v>
      </c>
    </row>
    <row r="175" spans="1:4" x14ac:dyDescent="0.25">
      <c r="A175" s="183" t="s">
        <v>10</v>
      </c>
      <c r="B175" s="183" t="s">
        <v>49</v>
      </c>
      <c r="C175" s="183" t="s">
        <v>24</v>
      </c>
      <c r="D175" s="21">
        <v>0</v>
      </c>
    </row>
    <row r="176" spans="1:4" x14ac:dyDescent="0.25">
      <c r="A176" s="183" t="s">
        <v>10</v>
      </c>
      <c r="B176" s="183" t="s">
        <v>49</v>
      </c>
      <c r="C176" s="183" t="s">
        <v>25</v>
      </c>
      <c r="D176" s="21">
        <v>0</v>
      </c>
    </row>
    <row r="177" spans="1:4" x14ac:dyDescent="0.25">
      <c r="A177" s="183" t="s">
        <v>10</v>
      </c>
      <c r="B177" s="183" t="s">
        <v>49</v>
      </c>
      <c r="C177" s="183" t="s">
        <v>26</v>
      </c>
      <c r="D177" s="21">
        <v>0</v>
      </c>
    </row>
    <row r="178" spans="1:4" x14ac:dyDescent="0.25">
      <c r="A178" s="183" t="s">
        <v>10</v>
      </c>
      <c r="B178" s="183" t="s">
        <v>49</v>
      </c>
      <c r="C178" s="183" t="s">
        <v>27</v>
      </c>
      <c r="D178" s="21">
        <v>0</v>
      </c>
    </row>
    <row r="179" spans="1:4" x14ac:dyDescent="0.25">
      <c r="A179" s="183" t="s">
        <v>10</v>
      </c>
      <c r="B179" s="183" t="s">
        <v>49</v>
      </c>
      <c r="C179" s="183" t="s">
        <v>28</v>
      </c>
      <c r="D179" s="21">
        <v>0</v>
      </c>
    </row>
    <row r="180" spans="1:4" x14ac:dyDescent="0.25">
      <c r="A180" s="183" t="s">
        <v>10</v>
      </c>
      <c r="B180" s="183" t="s">
        <v>49</v>
      </c>
      <c r="C180" s="183" t="s">
        <v>29</v>
      </c>
      <c r="D180" s="21">
        <v>0</v>
      </c>
    </row>
    <row r="181" spans="1:4" x14ac:dyDescent="0.25">
      <c r="A181" s="183" t="s">
        <v>10</v>
      </c>
      <c r="B181" s="183" t="s">
        <v>49</v>
      </c>
      <c r="C181" s="183" t="s">
        <v>30</v>
      </c>
      <c r="D181" s="21">
        <v>0</v>
      </c>
    </row>
    <row r="182" spans="1:4" x14ac:dyDescent="0.25">
      <c r="A182" s="183" t="s">
        <v>49</v>
      </c>
      <c r="B182" s="183" t="s">
        <v>34</v>
      </c>
      <c r="C182" s="183" t="s">
        <v>19</v>
      </c>
      <c r="D182" s="21">
        <v>0</v>
      </c>
    </row>
    <row r="183" spans="1:4" x14ac:dyDescent="0.25">
      <c r="A183" s="183" t="s">
        <v>49</v>
      </c>
      <c r="B183" s="183" t="s">
        <v>34</v>
      </c>
      <c r="C183" s="183" t="s">
        <v>20</v>
      </c>
      <c r="D183" s="21">
        <v>0</v>
      </c>
    </row>
    <row r="184" spans="1:4" x14ac:dyDescent="0.25">
      <c r="A184" s="183" t="s">
        <v>49</v>
      </c>
      <c r="B184" s="183" t="s">
        <v>34</v>
      </c>
      <c r="C184" s="183" t="s">
        <v>21</v>
      </c>
      <c r="D184" s="21">
        <v>0</v>
      </c>
    </row>
    <row r="185" spans="1:4" x14ac:dyDescent="0.25">
      <c r="A185" s="183" t="s">
        <v>49</v>
      </c>
      <c r="B185" s="183" t="s">
        <v>34</v>
      </c>
      <c r="C185" s="183" t="s">
        <v>22</v>
      </c>
      <c r="D185" s="21">
        <v>0</v>
      </c>
    </row>
    <row r="186" spans="1:4" x14ac:dyDescent="0.25">
      <c r="A186" s="183" t="s">
        <v>49</v>
      </c>
      <c r="B186" s="183" t="s">
        <v>34</v>
      </c>
      <c r="C186" s="183" t="s">
        <v>23</v>
      </c>
      <c r="D186" s="21">
        <v>0</v>
      </c>
    </row>
    <row r="187" spans="1:4" x14ac:dyDescent="0.25">
      <c r="A187" s="183" t="s">
        <v>49</v>
      </c>
      <c r="B187" s="183" t="s">
        <v>34</v>
      </c>
      <c r="C187" s="183" t="s">
        <v>24</v>
      </c>
      <c r="D187" s="21">
        <v>0</v>
      </c>
    </row>
    <row r="188" spans="1:4" x14ac:dyDescent="0.25">
      <c r="A188" s="183" t="s">
        <v>49</v>
      </c>
      <c r="B188" s="183" t="s">
        <v>34</v>
      </c>
      <c r="C188" s="183" t="s">
        <v>25</v>
      </c>
      <c r="D188" s="21">
        <v>0</v>
      </c>
    </row>
    <row r="189" spans="1:4" x14ac:dyDescent="0.25">
      <c r="A189" s="183" t="s">
        <v>49</v>
      </c>
      <c r="B189" s="183" t="s">
        <v>34</v>
      </c>
      <c r="C189" s="183" t="s">
        <v>26</v>
      </c>
      <c r="D189" s="21">
        <v>0</v>
      </c>
    </row>
    <row r="190" spans="1:4" x14ac:dyDescent="0.25">
      <c r="A190" s="183" t="s">
        <v>49</v>
      </c>
      <c r="B190" s="183" t="s">
        <v>34</v>
      </c>
      <c r="C190" s="183" t="s">
        <v>27</v>
      </c>
      <c r="D190" s="21">
        <v>0</v>
      </c>
    </row>
    <row r="191" spans="1:4" x14ac:dyDescent="0.25">
      <c r="A191" s="183" t="s">
        <v>49</v>
      </c>
      <c r="B191" s="183" t="s">
        <v>34</v>
      </c>
      <c r="C191" s="183" t="s">
        <v>28</v>
      </c>
      <c r="D191" s="21">
        <v>0</v>
      </c>
    </row>
    <row r="192" spans="1:4" x14ac:dyDescent="0.25">
      <c r="A192" s="183" t="s">
        <v>49</v>
      </c>
      <c r="B192" s="183" t="s">
        <v>34</v>
      </c>
      <c r="C192" s="183" t="s">
        <v>29</v>
      </c>
      <c r="D192" s="21">
        <v>0</v>
      </c>
    </row>
    <row r="193" spans="1:4" x14ac:dyDescent="0.25">
      <c r="A193" s="183" t="s">
        <v>49</v>
      </c>
      <c r="B193" s="183" t="s">
        <v>34</v>
      </c>
      <c r="C193" s="183" t="s">
        <v>30</v>
      </c>
      <c r="D193" s="21">
        <v>0</v>
      </c>
    </row>
    <row r="194" spans="1:4" x14ac:dyDescent="0.25">
      <c r="A194" s="183" t="s">
        <v>61</v>
      </c>
      <c r="B194" s="183" t="s">
        <v>31</v>
      </c>
      <c r="C194" s="183" t="s">
        <v>19</v>
      </c>
      <c r="D194" s="21">
        <v>0</v>
      </c>
    </row>
    <row r="195" spans="1:4" x14ac:dyDescent="0.25">
      <c r="A195" s="183" t="s">
        <v>61</v>
      </c>
      <c r="B195" s="183" t="s">
        <v>31</v>
      </c>
      <c r="C195" s="183" t="s">
        <v>20</v>
      </c>
      <c r="D195" s="21">
        <v>0</v>
      </c>
    </row>
    <row r="196" spans="1:4" x14ac:dyDescent="0.25">
      <c r="A196" s="183" t="s">
        <v>61</v>
      </c>
      <c r="B196" s="183" t="s">
        <v>31</v>
      </c>
      <c r="C196" s="183" t="s">
        <v>21</v>
      </c>
      <c r="D196" s="21">
        <v>0</v>
      </c>
    </row>
    <row r="197" spans="1:4" x14ac:dyDescent="0.25">
      <c r="A197" s="183" t="s">
        <v>61</v>
      </c>
      <c r="B197" s="183" t="s">
        <v>31</v>
      </c>
      <c r="C197" s="183" t="s">
        <v>22</v>
      </c>
      <c r="D197" s="21">
        <v>0</v>
      </c>
    </row>
    <row r="198" spans="1:4" x14ac:dyDescent="0.25">
      <c r="A198" s="183" t="s">
        <v>61</v>
      </c>
      <c r="B198" s="183" t="s">
        <v>31</v>
      </c>
      <c r="C198" s="183" t="s">
        <v>23</v>
      </c>
      <c r="D198" s="21">
        <v>0</v>
      </c>
    </row>
    <row r="199" spans="1:4" x14ac:dyDescent="0.25">
      <c r="A199" s="183" t="s">
        <v>61</v>
      </c>
      <c r="B199" s="183" t="s">
        <v>31</v>
      </c>
      <c r="C199" s="183" t="s">
        <v>24</v>
      </c>
      <c r="D199" s="21">
        <v>0</v>
      </c>
    </row>
    <row r="200" spans="1:4" x14ac:dyDescent="0.25">
      <c r="A200" s="183" t="s">
        <v>61</v>
      </c>
      <c r="B200" s="183" t="s">
        <v>31</v>
      </c>
      <c r="C200" s="183" t="s">
        <v>25</v>
      </c>
      <c r="D200" s="21">
        <v>0</v>
      </c>
    </row>
    <row r="201" spans="1:4" x14ac:dyDescent="0.25">
      <c r="A201" s="183" t="s">
        <v>61</v>
      </c>
      <c r="B201" s="183" t="s">
        <v>31</v>
      </c>
      <c r="C201" s="183" t="s">
        <v>26</v>
      </c>
      <c r="D201" s="21">
        <v>0</v>
      </c>
    </row>
    <row r="202" spans="1:4" x14ac:dyDescent="0.25">
      <c r="A202" s="183" t="s">
        <v>61</v>
      </c>
      <c r="B202" s="183" t="s">
        <v>31</v>
      </c>
      <c r="C202" s="183" t="s">
        <v>27</v>
      </c>
      <c r="D202" s="21">
        <v>0</v>
      </c>
    </row>
    <row r="203" spans="1:4" x14ac:dyDescent="0.25">
      <c r="A203" s="183" t="s">
        <v>61</v>
      </c>
      <c r="B203" s="183" t="s">
        <v>31</v>
      </c>
      <c r="C203" s="183" t="s">
        <v>28</v>
      </c>
      <c r="D203" s="21">
        <v>0</v>
      </c>
    </row>
    <row r="204" spans="1:4" x14ac:dyDescent="0.25">
      <c r="A204" s="183" t="s">
        <v>61</v>
      </c>
      <c r="B204" s="183" t="s">
        <v>31</v>
      </c>
      <c r="C204" s="183" t="s">
        <v>29</v>
      </c>
      <c r="D204" s="21">
        <v>0</v>
      </c>
    </row>
    <row r="205" spans="1:4" x14ac:dyDescent="0.25">
      <c r="A205" s="183" t="s">
        <v>61</v>
      </c>
      <c r="B205" s="183" t="s">
        <v>31</v>
      </c>
      <c r="C205" s="183" t="s">
        <v>30</v>
      </c>
      <c r="D205" s="21">
        <v>0</v>
      </c>
    </row>
    <row r="206" spans="1:4" x14ac:dyDescent="0.25">
      <c r="A206" s="183" t="s">
        <v>46</v>
      </c>
      <c r="B206" s="183" t="s">
        <v>48</v>
      </c>
      <c r="C206" s="183" t="s">
        <v>19</v>
      </c>
      <c r="D206" s="21">
        <v>0</v>
      </c>
    </row>
    <row r="207" spans="1:4" x14ac:dyDescent="0.25">
      <c r="A207" s="183" t="s">
        <v>46</v>
      </c>
      <c r="B207" s="183" t="s">
        <v>48</v>
      </c>
      <c r="C207" s="183" t="s">
        <v>20</v>
      </c>
      <c r="D207" s="21">
        <v>0</v>
      </c>
    </row>
    <row r="208" spans="1:4" x14ac:dyDescent="0.25">
      <c r="A208" s="183" t="s">
        <v>46</v>
      </c>
      <c r="B208" s="183" t="s">
        <v>48</v>
      </c>
      <c r="C208" s="183" t="s">
        <v>21</v>
      </c>
      <c r="D208" s="21">
        <v>0</v>
      </c>
    </row>
    <row r="209" spans="1:4" x14ac:dyDescent="0.25">
      <c r="A209" s="183" t="s">
        <v>46</v>
      </c>
      <c r="B209" s="183" t="s">
        <v>48</v>
      </c>
      <c r="C209" s="183" t="s">
        <v>22</v>
      </c>
      <c r="D209" s="21">
        <v>0</v>
      </c>
    </row>
    <row r="210" spans="1:4" x14ac:dyDescent="0.25">
      <c r="A210" s="183" t="s">
        <v>46</v>
      </c>
      <c r="B210" s="183" t="s">
        <v>48</v>
      </c>
      <c r="C210" s="183" t="s">
        <v>23</v>
      </c>
      <c r="D210" s="21">
        <v>0</v>
      </c>
    </row>
    <row r="211" spans="1:4" x14ac:dyDescent="0.25">
      <c r="A211" s="183" t="s">
        <v>46</v>
      </c>
      <c r="B211" s="183" t="s">
        <v>48</v>
      </c>
      <c r="C211" s="183" t="s">
        <v>24</v>
      </c>
      <c r="D211" s="21">
        <v>0</v>
      </c>
    </row>
    <row r="212" spans="1:4" x14ac:dyDescent="0.25">
      <c r="A212" s="183" t="s">
        <v>46</v>
      </c>
      <c r="B212" s="183" t="s">
        <v>48</v>
      </c>
      <c r="C212" s="183" t="s">
        <v>25</v>
      </c>
      <c r="D212" s="21">
        <v>0</v>
      </c>
    </row>
    <row r="213" spans="1:4" x14ac:dyDescent="0.25">
      <c r="A213" s="183" t="s">
        <v>46</v>
      </c>
      <c r="B213" s="183" t="s">
        <v>48</v>
      </c>
      <c r="C213" s="183" t="s">
        <v>26</v>
      </c>
      <c r="D213" s="21">
        <v>0</v>
      </c>
    </row>
    <row r="214" spans="1:4" x14ac:dyDescent="0.25">
      <c r="A214" s="183" t="s">
        <v>46</v>
      </c>
      <c r="B214" s="183" t="s">
        <v>48</v>
      </c>
      <c r="C214" s="183" t="s">
        <v>27</v>
      </c>
      <c r="D214" s="21">
        <v>0</v>
      </c>
    </row>
    <row r="215" spans="1:4" x14ac:dyDescent="0.25">
      <c r="A215" s="183" t="s">
        <v>46</v>
      </c>
      <c r="B215" s="183" t="s">
        <v>48</v>
      </c>
      <c r="C215" s="183" t="s">
        <v>28</v>
      </c>
      <c r="D215" s="21">
        <v>0</v>
      </c>
    </row>
    <row r="216" spans="1:4" x14ac:dyDescent="0.25">
      <c r="A216" s="183" t="s">
        <v>46</v>
      </c>
      <c r="B216" s="183" t="s">
        <v>48</v>
      </c>
      <c r="C216" s="183" t="s">
        <v>29</v>
      </c>
      <c r="D216" s="21">
        <v>0</v>
      </c>
    </row>
    <row r="217" spans="1:4" x14ac:dyDescent="0.25">
      <c r="A217" s="183" t="s">
        <v>46</v>
      </c>
      <c r="B217" s="183" t="s">
        <v>48</v>
      </c>
      <c r="C217" s="183" t="s">
        <v>30</v>
      </c>
      <c r="D217" s="21">
        <v>0</v>
      </c>
    </row>
    <row r="218" spans="1:4" x14ac:dyDescent="0.25">
      <c r="A218" s="183" t="s">
        <v>33</v>
      </c>
      <c r="B218" s="183" t="s">
        <v>8</v>
      </c>
      <c r="C218" s="183" t="s">
        <v>19</v>
      </c>
      <c r="D218" s="21">
        <v>0</v>
      </c>
    </row>
    <row r="219" spans="1:4" x14ac:dyDescent="0.25">
      <c r="A219" s="183" t="s">
        <v>33</v>
      </c>
      <c r="B219" s="183" t="s">
        <v>8</v>
      </c>
      <c r="C219" s="183" t="s">
        <v>20</v>
      </c>
      <c r="D219" s="21">
        <v>0</v>
      </c>
    </row>
    <row r="220" spans="1:4" x14ac:dyDescent="0.25">
      <c r="A220" s="183" t="s">
        <v>33</v>
      </c>
      <c r="B220" s="183" t="s">
        <v>8</v>
      </c>
      <c r="C220" s="183" t="s">
        <v>21</v>
      </c>
      <c r="D220" s="21">
        <v>0</v>
      </c>
    </row>
    <row r="221" spans="1:4" x14ac:dyDescent="0.25">
      <c r="A221" s="183" t="s">
        <v>33</v>
      </c>
      <c r="B221" s="183" t="s">
        <v>8</v>
      </c>
      <c r="C221" s="183" t="s">
        <v>22</v>
      </c>
      <c r="D221" s="21">
        <v>0</v>
      </c>
    </row>
    <row r="222" spans="1:4" x14ac:dyDescent="0.25">
      <c r="A222" s="183" t="s">
        <v>33</v>
      </c>
      <c r="B222" s="183" t="s">
        <v>8</v>
      </c>
      <c r="C222" s="183" t="s">
        <v>23</v>
      </c>
      <c r="D222" s="21">
        <v>0</v>
      </c>
    </row>
    <row r="223" spans="1:4" x14ac:dyDescent="0.25">
      <c r="A223" s="183" t="s">
        <v>33</v>
      </c>
      <c r="B223" s="183" t="s">
        <v>8</v>
      </c>
      <c r="C223" s="183" t="s">
        <v>24</v>
      </c>
      <c r="D223" s="21">
        <v>0</v>
      </c>
    </row>
    <row r="224" spans="1:4" x14ac:dyDescent="0.25">
      <c r="A224" s="183" t="s">
        <v>33</v>
      </c>
      <c r="B224" s="183" t="s">
        <v>8</v>
      </c>
      <c r="C224" s="183" t="s">
        <v>25</v>
      </c>
      <c r="D224" s="21">
        <v>0</v>
      </c>
    </row>
    <row r="225" spans="1:4" x14ac:dyDescent="0.25">
      <c r="A225" s="183" t="s">
        <v>33</v>
      </c>
      <c r="B225" s="183" t="s">
        <v>8</v>
      </c>
      <c r="C225" s="183" t="s">
        <v>26</v>
      </c>
      <c r="D225" s="21">
        <v>0</v>
      </c>
    </row>
    <row r="226" spans="1:4" x14ac:dyDescent="0.25">
      <c r="A226" s="183" t="s">
        <v>33</v>
      </c>
      <c r="B226" s="183" t="s">
        <v>8</v>
      </c>
      <c r="C226" s="183" t="s">
        <v>27</v>
      </c>
      <c r="D226" s="21">
        <v>0</v>
      </c>
    </row>
    <row r="227" spans="1:4" x14ac:dyDescent="0.25">
      <c r="A227" s="183" t="s">
        <v>33</v>
      </c>
      <c r="B227" s="183" t="s">
        <v>8</v>
      </c>
      <c r="C227" s="183" t="s">
        <v>28</v>
      </c>
      <c r="D227" s="21">
        <v>0</v>
      </c>
    </row>
    <row r="228" spans="1:4" x14ac:dyDescent="0.25">
      <c r="A228" s="183" t="s">
        <v>33</v>
      </c>
      <c r="B228" s="183" t="s">
        <v>8</v>
      </c>
      <c r="C228" s="183" t="s">
        <v>29</v>
      </c>
      <c r="D228" s="21">
        <v>0</v>
      </c>
    </row>
    <row r="229" spans="1:4" x14ac:dyDescent="0.25">
      <c r="A229" s="183" t="s">
        <v>33</v>
      </c>
      <c r="B229" s="183" t="s">
        <v>8</v>
      </c>
      <c r="C229" s="183" t="s">
        <v>30</v>
      </c>
      <c r="D229" s="21">
        <v>0</v>
      </c>
    </row>
    <row r="230" spans="1:4" x14ac:dyDescent="0.25">
      <c r="A230" s="183" t="s">
        <v>31</v>
      </c>
      <c r="B230" s="183" t="s">
        <v>32</v>
      </c>
      <c r="C230" s="183" t="s">
        <v>19</v>
      </c>
      <c r="D230" s="21">
        <v>0</v>
      </c>
    </row>
    <row r="231" spans="1:4" x14ac:dyDescent="0.25">
      <c r="A231" s="183" t="s">
        <v>31</v>
      </c>
      <c r="B231" s="183" t="s">
        <v>32</v>
      </c>
      <c r="C231" s="183" t="s">
        <v>20</v>
      </c>
      <c r="D231" s="21">
        <v>0</v>
      </c>
    </row>
    <row r="232" spans="1:4" x14ac:dyDescent="0.25">
      <c r="A232" s="183" t="s">
        <v>31</v>
      </c>
      <c r="B232" s="183" t="s">
        <v>32</v>
      </c>
      <c r="C232" s="183" t="s">
        <v>21</v>
      </c>
      <c r="D232" s="21">
        <v>0</v>
      </c>
    </row>
    <row r="233" spans="1:4" x14ac:dyDescent="0.25">
      <c r="A233" s="183" t="s">
        <v>31</v>
      </c>
      <c r="B233" s="183" t="s">
        <v>32</v>
      </c>
      <c r="C233" s="183" t="s">
        <v>22</v>
      </c>
      <c r="D233" s="21">
        <v>0</v>
      </c>
    </row>
    <row r="234" spans="1:4" x14ac:dyDescent="0.25">
      <c r="A234" s="183" t="s">
        <v>31</v>
      </c>
      <c r="B234" s="183" t="s">
        <v>32</v>
      </c>
      <c r="C234" s="183" t="s">
        <v>23</v>
      </c>
      <c r="D234" s="21">
        <v>0</v>
      </c>
    </row>
    <row r="235" spans="1:4" x14ac:dyDescent="0.25">
      <c r="A235" s="183" t="s">
        <v>31</v>
      </c>
      <c r="B235" s="183" t="s">
        <v>32</v>
      </c>
      <c r="C235" s="183" t="s">
        <v>24</v>
      </c>
      <c r="D235" s="21">
        <v>0</v>
      </c>
    </row>
    <row r="236" spans="1:4" x14ac:dyDescent="0.25">
      <c r="A236" s="183" t="s">
        <v>31</v>
      </c>
      <c r="B236" s="183" t="s">
        <v>32</v>
      </c>
      <c r="C236" s="183" t="s">
        <v>25</v>
      </c>
      <c r="D236" s="21">
        <v>0</v>
      </c>
    </row>
    <row r="237" spans="1:4" x14ac:dyDescent="0.25">
      <c r="A237" s="183" t="s">
        <v>31</v>
      </c>
      <c r="B237" s="183" t="s">
        <v>32</v>
      </c>
      <c r="C237" s="183" t="s">
        <v>26</v>
      </c>
      <c r="D237" s="21">
        <v>0</v>
      </c>
    </row>
    <row r="238" spans="1:4" x14ac:dyDescent="0.25">
      <c r="A238" s="183" t="s">
        <v>31</v>
      </c>
      <c r="B238" s="183" t="s">
        <v>32</v>
      </c>
      <c r="C238" s="183" t="s">
        <v>27</v>
      </c>
      <c r="D238" s="21">
        <v>0</v>
      </c>
    </row>
    <row r="239" spans="1:4" x14ac:dyDescent="0.25">
      <c r="A239" s="183" t="s">
        <v>31</v>
      </c>
      <c r="B239" s="183" t="s">
        <v>32</v>
      </c>
      <c r="C239" s="183" t="s">
        <v>28</v>
      </c>
      <c r="D239" s="21">
        <v>0</v>
      </c>
    </row>
    <row r="240" spans="1:4" x14ac:dyDescent="0.25">
      <c r="A240" s="183" t="s">
        <v>31</v>
      </c>
      <c r="B240" s="183" t="s">
        <v>32</v>
      </c>
      <c r="C240" s="183" t="s">
        <v>29</v>
      </c>
      <c r="D240" s="21">
        <v>0</v>
      </c>
    </row>
    <row r="241" spans="1:4" x14ac:dyDescent="0.25">
      <c r="A241" s="183" t="s">
        <v>31</v>
      </c>
      <c r="B241" s="183" t="s">
        <v>32</v>
      </c>
      <c r="C241" s="183" t="s">
        <v>30</v>
      </c>
      <c r="D241" s="21">
        <v>0</v>
      </c>
    </row>
  </sheetData>
  <pageMargins left="0.7" right="0.7" top="0.75" bottom="0.75" header="0.3" footer="0.3"/>
  <pageSetup orientation="portrait" horizontalDpi="1200" verticalDpi="120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5"/>
  <sheetViews>
    <sheetView workbookViewId="0">
      <selection activeCell="K20" sqref="K20"/>
    </sheetView>
  </sheetViews>
  <sheetFormatPr defaultColWidth="9.140625" defaultRowHeight="15" x14ac:dyDescent="0.25"/>
  <cols>
    <col min="1" max="1" width="10.140625" style="22" bestFit="1" customWidth="1"/>
    <col min="2" max="2" width="9.140625" style="22"/>
    <col min="3" max="5" width="11.5703125" style="22" bestFit="1" customWidth="1"/>
    <col min="6" max="16384" width="9.140625" style="22"/>
  </cols>
  <sheetData>
    <row r="1" spans="1:19" x14ac:dyDescent="0.25">
      <c r="D1" s="22" t="s">
        <v>4</v>
      </c>
      <c r="P1" s="23"/>
      <c r="Q1" s="23"/>
      <c r="R1" s="23"/>
      <c r="S1" s="23"/>
    </row>
    <row r="2" spans="1:19" x14ac:dyDescent="0.25">
      <c r="A2" s="22" t="s">
        <v>32</v>
      </c>
      <c r="B2" s="22" t="s">
        <v>33</v>
      </c>
      <c r="C2" s="22" t="s">
        <v>19</v>
      </c>
      <c r="D2" s="21">
        <v>0</v>
      </c>
      <c r="E2" s="23"/>
      <c r="F2" s="23"/>
      <c r="G2" s="23"/>
      <c r="H2" s="23"/>
      <c r="I2" s="23"/>
      <c r="J2" s="23"/>
      <c r="K2" s="23"/>
      <c r="L2" s="23"/>
      <c r="M2" s="23"/>
      <c r="N2" s="23"/>
      <c r="O2" s="23"/>
      <c r="P2" s="23"/>
      <c r="Q2" s="23"/>
      <c r="R2" s="23"/>
      <c r="S2" s="23"/>
    </row>
    <row r="3" spans="1:19" x14ac:dyDescent="0.25">
      <c r="A3" s="22" t="s">
        <v>32</v>
      </c>
      <c r="B3" s="22" t="s">
        <v>33</v>
      </c>
      <c r="C3" s="22" t="s">
        <v>20</v>
      </c>
      <c r="D3" s="21">
        <v>0</v>
      </c>
      <c r="E3" s="23"/>
      <c r="F3" s="23"/>
      <c r="G3" s="23"/>
      <c r="H3" s="23"/>
      <c r="I3" s="23"/>
      <c r="J3" s="23"/>
      <c r="K3" s="23"/>
      <c r="L3" s="23"/>
      <c r="M3" s="23"/>
      <c r="N3" s="23"/>
      <c r="O3" s="23"/>
      <c r="P3" s="23"/>
      <c r="Q3" s="23"/>
      <c r="R3" s="23"/>
      <c r="S3" s="23"/>
    </row>
    <row r="4" spans="1:19" x14ac:dyDescent="0.25">
      <c r="A4" s="22" t="s">
        <v>32</v>
      </c>
      <c r="B4" s="22" t="s">
        <v>33</v>
      </c>
      <c r="C4" s="22" t="s">
        <v>21</v>
      </c>
      <c r="D4" s="21">
        <v>0</v>
      </c>
      <c r="E4" s="23"/>
      <c r="F4" s="23"/>
      <c r="G4" s="23"/>
      <c r="H4" s="23"/>
      <c r="I4" s="23"/>
      <c r="J4" s="23"/>
      <c r="K4" s="23"/>
      <c r="L4" s="23"/>
      <c r="M4" s="23"/>
      <c r="N4" s="23"/>
      <c r="O4" s="23"/>
      <c r="P4" s="23"/>
      <c r="Q4" s="23"/>
      <c r="R4" s="23"/>
      <c r="S4" s="23"/>
    </row>
    <row r="5" spans="1:19" x14ac:dyDescent="0.25">
      <c r="A5" s="22" t="s">
        <v>32</v>
      </c>
      <c r="B5" s="22" t="s">
        <v>33</v>
      </c>
      <c r="C5" s="22" t="s">
        <v>22</v>
      </c>
      <c r="D5" s="21">
        <v>0</v>
      </c>
      <c r="E5" s="23"/>
      <c r="F5" s="23"/>
      <c r="G5" s="23"/>
      <c r="H5" s="23"/>
      <c r="I5" s="23"/>
      <c r="J5" s="23"/>
      <c r="K5" s="23"/>
      <c r="L5" s="23"/>
      <c r="M5" s="23"/>
      <c r="N5" s="23"/>
      <c r="O5" s="23"/>
      <c r="P5" s="23"/>
      <c r="Q5" s="23"/>
      <c r="R5" s="23"/>
      <c r="S5" s="23"/>
    </row>
    <row r="6" spans="1:19" x14ac:dyDescent="0.25">
      <c r="A6" s="22" t="s">
        <v>32</v>
      </c>
      <c r="B6" s="22" t="s">
        <v>33</v>
      </c>
      <c r="C6" s="22" t="s">
        <v>23</v>
      </c>
      <c r="D6" s="21">
        <v>0</v>
      </c>
      <c r="E6" s="23"/>
      <c r="F6" s="23"/>
      <c r="G6" s="23"/>
      <c r="H6" s="23"/>
      <c r="I6" s="23"/>
      <c r="J6" s="23"/>
      <c r="K6" s="23"/>
      <c r="L6" s="23"/>
      <c r="M6" s="23"/>
      <c r="N6" s="23"/>
      <c r="O6" s="23"/>
      <c r="P6" s="23"/>
      <c r="Q6" s="23"/>
      <c r="R6" s="23"/>
      <c r="S6" s="23"/>
    </row>
    <row r="7" spans="1:19" x14ac:dyDescent="0.25">
      <c r="A7" s="22" t="s">
        <v>32</v>
      </c>
      <c r="B7" s="22" t="s">
        <v>33</v>
      </c>
      <c r="C7" s="22" t="s">
        <v>24</v>
      </c>
      <c r="D7" s="21">
        <v>0</v>
      </c>
      <c r="E7" s="23"/>
      <c r="F7" s="23"/>
      <c r="G7" s="23"/>
      <c r="H7" s="23"/>
      <c r="I7" s="23"/>
      <c r="J7" s="23"/>
      <c r="K7" s="23"/>
      <c r="L7" s="23"/>
      <c r="M7" s="23"/>
      <c r="N7" s="23"/>
      <c r="O7" s="23"/>
      <c r="P7" s="23"/>
      <c r="Q7" s="23"/>
      <c r="R7" s="23"/>
      <c r="S7" s="23"/>
    </row>
    <row r="8" spans="1:19" x14ac:dyDescent="0.25">
      <c r="A8" s="22" t="s">
        <v>32</v>
      </c>
      <c r="B8" s="22" t="s">
        <v>33</v>
      </c>
      <c r="C8" s="22" t="s">
        <v>25</v>
      </c>
      <c r="D8" s="21">
        <v>0</v>
      </c>
      <c r="E8" s="23"/>
      <c r="F8" s="23"/>
      <c r="G8" s="23"/>
      <c r="H8" s="23"/>
      <c r="I8" s="23"/>
      <c r="J8" s="23"/>
      <c r="K8" s="23"/>
      <c r="L8" s="23"/>
      <c r="M8" s="23"/>
      <c r="N8" s="23"/>
      <c r="O8" s="23"/>
      <c r="P8" s="23"/>
      <c r="Q8" s="23"/>
      <c r="R8" s="23"/>
      <c r="S8" s="23"/>
    </row>
    <row r="9" spans="1:19" x14ac:dyDescent="0.25">
      <c r="A9" s="22" t="s">
        <v>32</v>
      </c>
      <c r="B9" s="22" t="s">
        <v>33</v>
      </c>
      <c r="C9" s="22" t="s">
        <v>26</v>
      </c>
      <c r="D9" s="21">
        <v>0</v>
      </c>
      <c r="E9" s="23"/>
      <c r="F9" s="23"/>
      <c r="G9" s="23"/>
      <c r="H9" s="23"/>
      <c r="I9" s="23"/>
      <c r="J9" s="23"/>
      <c r="K9" s="23"/>
      <c r="L9" s="23"/>
      <c r="M9" s="23"/>
      <c r="N9" s="23"/>
      <c r="O9" s="23"/>
      <c r="P9" s="23"/>
      <c r="Q9" s="23"/>
      <c r="R9" s="23"/>
      <c r="S9" s="23"/>
    </row>
    <row r="10" spans="1:19" ht="15.75" customHeight="1" x14ac:dyDescent="0.25">
      <c r="A10" s="22" t="s">
        <v>32</v>
      </c>
      <c r="B10" s="22" t="s">
        <v>33</v>
      </c>
      <c r="C10" s="22" t="s">
        <v>27</v>
      </c>
      <c r="D10" s="21">
        <v>0</v>
      </c>
      <c r="E10" s="23"/>
      <c r="F10" s="23"/>
      <c r="G10" s="23"/>
      <c r="H10" s="23"/>
      <c r="I10" s="23"/>
      <c r="J10" s="23"/>
      <c r="K10" s="23"/>
      <c r="L10" s="23"/>
      <c r="M10" s="23"/>
      <c r="N10" s="23"/>
      <c r="O10" s="23"/>
      <c r="P10" s="23"/>
      <c r="Q10" s="23"/>
      <c r="R10" s="23"/>
      <c r="S10" s="23"/>
    </row>
    <row r="11" spans="1:19" x14ac:dyDescent="0.25">
      <c r="A11" s="22" t="s">
        <v>32</v>
      </c>
      <c r="B11" s="22" t="s">
        <v>33</v>
      </c>
      <c r="C11" s="22" t="s">
        <v>28</v>
      </c>
      <c r="D11" s="21">
        <v>0</v>
      </c>
      <c r="E11" s="23"/>
      <c r="F11" s="23"/>
      <c r="G11" s="23"/>
      <c r="H11" s="23"/>
      <c r="I11" s="23"/>
      <c r="J11" s="23"/>
      <c r="K11" s="23"/>
      <c r="L11" s="23"/>
      <c r="M11" s="23"/>
      <c r="N11" s="23"/>
      <c r="O11" s="23"/>
      <c r="P11" s="23"/>
      <c r="Q11" s="23"/>
      <c r="R11" s="23"/>
      <c r="S11" s="23"/>
    </row>
    <row r="12" spans="1:19" x14ac:dyDescent="0.25">
      <c r="A12" s="22" t="s">
        <v>32</v>
      </c>
      <c r="B12" s="22" t="s">
        <v>33</v>
      </c>
      <c r="C12" s="22" t="s">
        <v>29</v>
      </c>
      <c r="D12" s="21">
        <v>0</v>
      </c>
      <c r="E12" s="23"/>
      <c r="F12" s="23"/>
      <c r="G12" s="23"/>
      <c r="H12" s="23"/>
      <c r="I12" s="23"/>
      <c r="J12" s="23"/>
      <c r="K12" s="23"/>
      <c r="L12" s="23"/>
      <c r="M12" s="23"/>
      <c r="N12" s="23"/>
      <c r="O12" s="23"/>
      <c r="P12" s="23"/>
      <c r="Q12" s="23"/>
      <c r="R12" s="23"/>
      <c r="S12" s="23"/>
    </row>
    <row r="13" spans="1:19" x14ac:dyDescent="0.25">
      <c r="A13" s="22" t="s">
        <v>32</v>
      </c>
      <c r="B13" s="22" t="s">
        <v>33</v>
      </c>
      <c r="C13" s="22" t="s">
        <v>30</v>
      </c>
      <c r="D13" s="21">
        <v>0</v>
      </c>
      <c r="E13" s="23"/>
      <c r="F13" s="23"/>
      <c r="G13" s="23"/>
      <c r="H13" s="23"/>
      <c r="I13" s="23"/>
      <c r="J13" s="23"/>
      <c r="K13" s="23"/>
      <c r="L13" s="23"/>
      <c r="M13" s="23"/>
      <c r="N13" s="23"/>
      <c r="O13" s="23"/>
      <c r="P13" s="23"/>
      <c r="Q13" s="23"/>
      <c r="R13" s="23"/>
    </row>
    <row r="14" spans="1:19" x14ac:dyDescent="0.25">
      <c r="A14" s="22" t="s">
        <v>7</v>
      </c>
      <c r="B14" s="22" t="s">
        <v>33</v>
      </c>
      <c r="C14" s="22" t="s">
        <v>19</v>
      </c>
      <c r="D14" s="21">
        <v>0</v>
      </c>
    </row>
    <row r="15" spans="1:19" x14ac:dyDescent="0.25">
      <c r="A15" s="22" t="s">
        <v>7</v>
      </c>
      <c r="B15" s="22" t="s">
        <v>33</v>
      </c>
      <c r="C15" s="22" t="s">
        <v>20</v>
      </c>
      <c r="D15" s="21">
        <v>0</v>
      </c>
    </row>
    <row r="16" spans="1:19" x14ac:dyDescent="0.25">
      <c r="A16" s="22" t="s">
        <v>7</v>
      </c>
      <c r="B16" s="22" t="s">
        <v>33</v>
      </c>
      <c r="C16" s="22" t="s">
        <v>21</v>
      </c>
      <c r="D16" s="21">
        <v>0</v>
      </c>
    </row>
    <row r="17" spans="1:4" x14ac:dyDescent="0.25">
      <c r="A17" s="22" t="s">
        <v>7</v>
      </c>
      <c r="B17" s="22" t="s">
        <v>33</v>
      </c>
      <c r="C17" s="22" t="s">
        <v>22</v>
      </c>
      <c r="D17" s="21">
        <v>0</v>
      </c>
    </row>
    <row r="18" spans="1:4" x14ac:dyDescent="0.25">
      <c r="A18" s="22" t="s">
        <v>7</v>
      </c>
      <c r="B18" s="22" t="s">
        <v>33</v>
      </c>
      <c r="C18" s="22" t="s">
        <v>23</v>
      </c>
      <c r="D18" s="21">
        <v>0</v>
      </c>
    </row>
    <row r="19" spans="1:4" x14ac:dyDescent="0.25">
      <c r="A19" s="22" t="s">
        <v>7</v>
      </c>
      <c r="B19" s="22" t="s">
        <v>33</v>
      </c>
      <c r="C19" s="22" t="s">
        <v>24</v>
      </c>
      <c r="D19" s="21">
        <v>0</v>
      </c>
    </row>
    <row r="20" spans="1:4" x14ac:dyDescent="0.25">
      <c r="A20" s="22" t="s">
        <v>7</v>
      </c>
      <c r="B20" s="22" t="s">
        <v>33</v>
      </c>
      <c r="C20" s="22" t="s">
        <v>25</v>
      </c>
      <c r="D20" s="21">
        <v>0</v>
      </c>
    </row>
    <row r="21" spans="1:4" x14ac:dyDescent="0.25">
      <c r="A21" s="22" t="s">
        <v>7</v>
      </c>
      <c r="B21" s="22" t="s">
        <v>33</v>
      </c>
      <c r="C21" s="22" t="s">
        <v>26</v>
      </c>
      <c r="D21" s="21">
        <v>0</v>
      </c>
    </row>
    <row r="22" spans="1:4" x14ac:dyDescent="0.25">
      <c r="A22" s="22" t="s">
        <v>7</v>
      </c>
      <c r="B22" s="22" t="s">
        <v>33</v>
      </c>
      <c r="C22" s="22" t="s">
        <v>27</v>
      </c>
      <c r="D22" s="21">
        <v>0</v>
      </c>
    </row>
    <row r="23" spans="1:4" x14ac:dyDescent="0.25">
      <c r="A23" s="22" t="s">
        <v>7</v>
      </c>
      <c r="B23" s="22" t="s">
        <v>33</v>
      </c>
      <c r="C23" s="22" t="s">
        <v>28</v>
      </c>
      <c r="D23" s="21">
        <v>0</v>
      </c>
    </row>
    <row r="24" spans="1:4" x14ac:dyDescent="0.25">
      <c r="A24" s="22" t="s">
        <v>7</v>
      </c>
      <c r="B24" s="22" t="s">
        <v>33</v>
      </c>
      <c r="C24" s="22" t="s">
        <v>29</v>
      </c>
      <c r="D24" s="21">
        <v>0</v>
      </c>
    </row>
    <row r="25" spans="1:4" x14ac:dyDescent="0.25">
      <c r="A25" s="22" t="s">
        <v>7</v>
      </c>
      <c r="B25" s="22" t="s">
        <v>33</v>
      </c>
      <c r="C25" s="22" t="s">
        <v>30</v>
      </c>
      <c r="D25" s="21">
        <v>0</v>
      </c>
    </row>
    <row r="26" spans="1:4" x14ac:dyDescent="0.25">
      <c r="A26" s="22" t="s">
        <v>5</v>
      </c>
      <c r="B26" s="22" t="s">
        <v>8</v>
      </c>
      <c r="C26" s="22" t="s">
        <v>19</v>
      </c>
      <c r="D26" s="21">
        <v>0</v>
      </c>
    </row>
    <row r="27" spans="1:4" x14ac:dyDescent="0.25">
      <c r="A27" s="22" t="s">
        <v>5</v>
      </c>
      <c r="B27" s="22" t="s">
        <v>8</v>
      </c>
      <c r="C27" s="22" t="s">
        <v>20</v>
      </c>
      <c r="D27" s="21">
        <v>0</v>
      </c>
    </row>
    <row r="28" spans="1:4" x14ac:dyDescent="0.25">
      <c r="A28" s="22" t="s">
        <v>5</v>
      </c>
      <c r="B28" s="22" t="s">
        <v>8</v>
      </c>
      <c r="C28" s="22" t="s">
        <v>21</v>
      </c>
      <c r="D28" s="21">
        <v>0</v>
      </c>
    </row>
    <row r="29" spans="1:4" x14ac:dyDescent="0.25">
      <c r="A29" s="22" t="s">
        <v>5</v>
      </c>
      <c r="B29" s="22" t="s">
        <v>8</v>
      </c>
      <c r="C29" s="22" t="s">
        <v>22</v>
      </c>
      <c r="D29" s="21">
        <v>0</v>
      </c>
    </row>
    <row r="30" spans="1:4" x14ac:dyDescent="0.25">
      <c r="A30" s="22" t="s">
        <v>5</v>
      </c>
      <c r="B30" s="22" t="s">
        <v>8</v>
      </c>
      <c r="C30" s="22" t="s">
        <v>23</v>
      </c>
      <c r="D30" s="21">
        <v>0</v>
      </c>
    </row>
    <row r="31" spans="1:4" x14ac:dyDescent="0.25">
      <c r="A31" s="22" t="s">
        <v>5</v>
      </c>
      <c r="B31" s="22" t="s">
        <v>8</v>
      </c>
      <c r="C31" s="22" t="s">
        <v>24</v>
      </c>
      <c r="D31" s="21">
        <v>0</v>
      </c>
    </row>
    <row r="32" spans="1:4" x14ac:dyDescent="0.25">
      <c r="A32" s="22" t="s">
        <v>5</v>
      </c>
      <c r="B32" s="22" t="s">
        <v>8</v>
      </c>
      <c r="C32" s="22" t="s">
        <v>25</v>
      </c>
      <c r="D32" s="21">
        <v>0</v>
      </c>
    </row>
    <row r="33" spans="1:4" x14ac:dyDescent="0.25">
      <c r="A33" s="22" t="s">
        <v>5</v>
      </c>
      <c r="B33" s="22" t="s">
        <v>8</v>
      </c>
      <c r="C33" s="22" t="s">
        <v>26</v>
      </c>
      <c r="D33" s="21">
        <v>0</v>
      </c>
    </row>
    <row r="34" spans="1:4" x14ac:dyDescent="0.25">
      <c r="A34" s="22" t="s">
        <v>5</v>
      </c>
      <c r="B34" s="22" t="s">
        <v>8</v>
      </c>
      <c r="C34" s="22" t="s">
        <v>27</v>
      </c>
      <c r="D34" s="21">
        <v>0</v>
      </c>
    </row>
    <row r="35" spans="1:4" x14ac:dyDescent="0.25">
      <c r="A35" s="22" t="s">
        <v>5</v>
      </c>
      <c r="B35" s="22" t="s">
        <v>8</v>
      </c>
      <c r="C35" s="22" t="s">
        <v>28</v>
      </c>
      <c r="D35" s="21">
        <v>0</v>
      </c>
    </row>
    <row r="36" spans="1:4" x14ac:dyDescent="0.25">
      <c r="A36" s="22" t="s">
        <v>5</v>
      </c>
      <c r="B36" s="22" t="s">
        <v>8</v>
      </c>
      <c r="C36" s="22" t="s">
        <v>29</v>
      </c>
      <c r="D36" s="21">
        <v>0</v>
      </c>
    </row>
    <row r="37" spans="1:4" x14ac:dyDescent="0.25">
      <c r="A37" s="22" t="s">
        <v>5</v>
      </c>
      <c r="B37" s="22" t="s">
        <v>8</v>
      </c>
      <c r="C37" s="22" t="s">
        <v>30</v>
      </c>
      <c r="D37" s="21">
        <v>0</v>
      </c>
    </row>
    <row r="38" spans="1:4" x14ac:dyDescent="0.25">
      <c r="A38" s="22" t="s">
        <v>8</v>
      </c>
      <c r="B38" s="22" t="s">
        <v>34</v>
      </c>
      <c r="C38" s="22" t="s">
        <v>19</v>
      </c>
      <c r="D38" s="21">
        <v>0</v>
      </c>
    </row>
    <row r="39" spans="1:4" x14ac:dyDescent="0.25">
      <c r="A39" s="22" t="s">
        <v>8</v>
      </c>
      <c r="B39" s="22" t="s">
        <v>34</v>
      </c>
      <c r="C39" s="22" t="s">
        <v>20</v>
      </c>
      <c r="D39" s="21">
        <v>0</v>
      </c>
    </row>
    <row r="40" spans="1:4" x14ac:dyDescent="0.25">
      <c r="A40" s="22" t="s">
        <v>8</v>
      </c>
      <c r="B40" s="22" t="s">
        <v>34</v>
      </c>
      <c r="C40" s="22" t="s">
        <v>21</v>
      </c>
      <c r="D40" s="21">
        <v>0</v>
      </c>
    </row>
    <row r="41" spans="1:4" x14ac:dyDescent="0.25">
      <c r="A41" s="22" t="s">
        <v>8</v>
      </c>
      <c r="B41" s="22" t="s">
        <v>34</v>
      </c>
      <c r="C41" s="22" t="s">
        <v>22</v>
      </c>
      <c r="D41" s="21">
        <v>0</v>
      </c>
    </row>
    <row r="42" spans="1:4" x14ac:dyDescent="0.25">
      <c r="A42" s="22" t="s">
        <v>8</v>
      </c>
      <c r="B42" s="22" t="s">
        <v>34</v>
      </c>
      <c r="C42" s="22" t="s">
        <v>23</v>
      </c>
      <c r="D42" s="21">
        <v>0</v>
      </c>
    </row>
    <row r="43" spans="1:4" x14ac:dyDescent="0.25">
      <c r="A43" s="22" t="s">
        <v>8</v>
      </c>
      <c r="B43" s="22" t="s">
        <v>34</v>
      </c>
      <c r="C43" s="22" t="s">
        <v>24</v>
      </c>
      <c r="D43" s="21">
        <v>0</v>
      </c>
    </row>
    <row r="44" spans="1:4" x14ac:dyDescent="0.25">
      <c r="A44" s="22" t="s">
        <v>8</v>
      </c>
      <c r="B44" s="22" t="s">
        <v>34</v>
      </c>
      <c r="C44" s="22" t="s">
        <v>25</v>
      </c>
      <c r="D44" s="21">
        <v>0</v>
      </c>
    </row>
    <row r="45" spans="1:4" x14ac:dyDescent="0.25">
      <c r="A45" s="22" t="s">
        <v>8</v>
      </c>
      <c r="B45" s="22" t="s">
        <v>34</v>
      </c>
      <c r="C45" s="22" t="s">
        <v>26</v>
      </c>
      <c r="D45" s="21">
        <v>0</v>
      </c>
    </row>
    <row r="46" spans="1:4" x14ac:dyDescent="0.25">
      <c r="A46" s="22" t="s">
        <v>8</v>
      </c>
      <c r="B46" s="22" t="s">
        <v>34</v>
      </c>
      <c r="C46" s="22" t="s">
        <v>27</v>
      </c>
      <c r="D46" s="21">
        <v>0</v>
      </c>
    </row>
    <row r="47" spans="1:4" x14ac:dyDescent="0.25">
      <c r="A47" s="22" t="s">
        <v>8</v>
      </c>
      <c r="B47" s="22" t="s">
        <v>34</v>
      </c>
      <c r="C47" s="22" t="s">
        <v>28</v>
      </c>
      <c r="D47" s="21">
        <v>0</v>
      </c>
    </row>
    <row r="48" spans="1:4" x14ac:dyDescent="0.25">
      <c r="A48" s="22" t="s">
        <v>8</v>
      </c>
      <c r="B48" s="22" t="s">
        <v>34</v>
      </c>
      <c r="C48" s="22" t="s">
        <v>29</v>
      </c>
      <c r="D48" s="21">
        <v>0</v>
      </c>
    </row>
    <row r="49" spans="1:4" x14ac:dyDescent="0.25">
      <c r="A49" s="22" t="s">
        <v>8</v>
      </c>
      <c r="B49" s="22" t="s">
        <v>34</v>
      </c>
      <c r="C49" s="22" t="s">
        <v>30</v>
      </c>
      <c r="D49" s="21">
        <v>0</v>
      </c>
    </row>
    <row r="50" spans="1:4" x14ac:dyDescent="0.25">
      <c r="A50" s="22" t="s">
        <v>34</v>
      </c>
      <c r="B50" s="22" t="s">
        <v>36</v>
      </c>
      <c r="C50" s="22" t="s">
        <v>19</v>
      </c>
      <c r="D50" s="21">
        <v>0</v>
      </c>
    </row>
    <row r="51" spans="1:4" x14ac:dyDescent="0.25">
      <c r="A51" s="22" t="s">
        <v>34</v>
      </c>
      <c r="B51" s="22" t="s">
        <v>36</v>
      </c>
      <c r="C51" s="22" t="s">
        <v>20</v>
      </c>
      <c r="D51" s="21">
        <v>0</v>
      </c>
    </row>
    <row r="52" spans="1:4" x14ac:dyDescent="0.25">
      <c r="A52" s="22" t="s">
        <v>34</v>
      </c>
      <c r="B52" s="22" t="s">
        <v>36</v>
      </c>
      <c r="C52" s="22" t="s">
        <v>21</v>
      </c>
      <c r="D52" s="21">
        <v>0</v>
      </c>
    </row>
    <row r="53" spans="1:4" x14ac:dyDescent="0.25">
      <c r="A53" s="22" t="s">
        <v>34</v>
      </c>
      <c r="B53" s="22" t="s">
        <v>36</v>
      </c>
      <c r="C53" s="22" t="s">
        <v>22</v>
      </c>
      <c r="D53" s="21">
        <v>0</v>
      </c>
    </row>
    <row r="54" spans="1:4" x14ac:dyDescent="0.25">
      <c r="A54" s="22" t="s">
        <v>34</v>
      </c>
      <c r="B54" s="22" t="s">
        <v>36</v>
      </c>
      <c r="C54" s="22" t="s">
        <v>23</v>
      </c>
      <c r="D54" s="21">
        <v>0</v>
      </c>
    </row>
    <row r="55" spans="1:4" x14ac:dyDescent="0.25">
      <c r="A55" s="22" t="s">
        <v>34</v>
      </c>
      <c r="B55" s="22" t="s">
        <v>36</v>
      </c>
      <c r="C55" s="22" t="s">
        <v>24</v>
      </c>
      <c r="D55" s="21">
        <v>0</v>
      </c>
    </row>
    <row r="56" spans="1:4" x14ac:dyDescent="0.25">
      <c r="A56" s="22" t="s">
        <v>34</v>
      </c>
      <c r="B56" s="22" t="s">
        <v>36</v>
      </c>
      <c r="C56" s="22" t="s">
        <v>25</v>
      </c>
      <c r="D56" s="21">
        <v>0</v>
      </c>
    </row>
    <row r="57" spans="1:4" x14ac:dyDescent="0.25">
      <c r="A57" s="22" t="s">
        <v>34</v>
      </c>
      <c r="B57" s="22" t="s">
        <v>36</v>
      </c>
      <c r="C57" s="22" t="s">
        <v>26</v>
      </c>
      <c r="D57" s="21">
        <v>0</v>
      </c>
    </row>
    <row r="58" spans="1:4" x14ac:dyDescent="0.25">
      <c r="A58" s="22" t="s">
        <v>34</v>
      </c>
      <c r="B58" s="22" t="s">
        <v>36</v>
      </c>
      <c r="C58" s="22" t="s">
        <v>27</v>
      </c>
      <c r="D58" s="21">
        <v>0</v>
      </c>
    </row>
    <row r="59" spans="1:4" x14ac:dyDescent="0.25">
      <c r="A59" s="22" t="s">
        <v>34</v>
      </c>
      <c r="B59" s="22" t="s">
        <v>36</v>
      </c>
      <c r="C59" s="22" t="s">
        <v>28</v>
      </c>
      <c r="D59" s="21">
        <v>0</v>
      </c>
    </row>
    <row r="60" spans="1:4" x14ac:dyDescent="0.25">
      <c r="A60" s="22" t="s">
        <v>34</v>
      </c>
      <c r="B60" s="22" t="s">
        <v>36</v>
      </c>
      <c r="C60" s="22" t="s">
        <v>29</v>
      </c>
      <c r="D60" s="21">
        <v>0</v>
      </c>
    </row>
    <row r="61" spans="1:4" x14ac:dyDescent="0.25">
      <c r="A61" s="22" t="s">
        <v>34</v>
      </c>
      <c r="B61" s="22" t="s">
        <v>36</v>
      </c>
      <c r="C61" s="22" t="s">
        <v>30</v>
      </c>
      <c r="D61" s="21">
        <v>0</v>
      </c>
    </row>
    <row r="62" spans="1:4" x14ac:dyDescent="0.25">
      <c r="A62" s="22" t="s">
        <v>36</v>
      </c>
      <c r="B62" s="22" t="s">
        <v>39</v>
      </c>
      <c r="C62" s="22" t="s">
        <v>19</v>
      </c>
      <c r="D62" s="21">
        <v>0</v>
      </c>
    </row>
    <row r="63" spans="1:4" x14ac:dyDescent="0.25">
      <c r="A63" s="22" t="s">
        <v>36</v>
      </c>
      <c r="B63" s="22" t="s">
        <v>39</v>
      </c>
      <c r="C63" s="22" t="s">
        <v>20</v>
      </c>
      <c r="D63" s="21">
        <v>0</v>
      </c>
    </row>
    <row r="64" spans="1:4" x14ac:dyDescent="0.25">
      <c r="A64" s="22" t="s">
        <v>36</v>
      </c>
      <c r="B64" s="22" t="s">
        <v>39</v>
      </c>
      <c r="C64" s="22" t="s">
        <v>21</v>
      </c>
      <c r="D64" s="21">
        <v>0</v>
      </c>
    </row>
    <row r="65" spans="1:4" x14ac:dyDescent="0.25">
      <c r="A65" s="22" t="s">
        <v>36</v>
      </c>
      <c r="B65" s="22" t="s">
        <v>39</v>
      </c>
      <c r="C65" s="22" t="s">
        <v>22</v>
      </c>
      <c r="D65" s="21">
        <v>0</v>
      </c>
    </row>
    <row r="66" spans="1:4" x14ac:dyDescent="0.25">
      <c r="A66" s="22" t="s">
        <v>36</v>
      </c>
      <c r="B66" s="22" t="s">
        <v>39</v>
      </c>
      <c r="C66" s="22" t="s">
        <v>23</v>
      </c>
      <c r="D66" s="21">
        <v>0</v>
      </c>
    </row>
    <row r="67" spans="1:4" x14ac:dyDescent="0.25">
      <c r="A67" s="22" t="s">
        <v>36</v>
      </c>
      <c r="B67" s="22" t="s">
        <v>39</v>
      </c>
      <c r="C67" s="22" t="s">
        <v>24</v>
      </c>
      <c r="D67" s="21">
        <v>0</v>
      </c>
    </row>
    <row r="68" spans="1:4" x14ac:dyDescent="0.25">
      <c r="A68" s="22" t="s">
        <v>36</v>
      </c>
      <c r="B68" s="22" t="s">
        <v>39</v>
      </c>
      <c r="C68" s="22" t="s">
        <v>25</v>
      </c>
      <c r="D68" s="21">
        <v>0</v>
      </c>
    </row>
    <row r="69" spans="1:4" x14ac:dyDescent="0.25">
      <c r="A69" s="22" t="s">
        <v>36</v>
      </c>
      <c r="B69" s="22" t="s">
        <v>39</v>
      </c>
      <c r="C69" s="22" t="s">
        <v>26</v>
      </c>
      <c r="D69" s="21">
        <v>0</v>
      </c>
    </row>
    <row r="70" spans="1:4" x14ac:dyDescent="0.25">
      <c r="A70" s="22" t="s">
        <v>36</v>
      </c>
      <c r="B70" s="22" t="s">
        <v>39</v>
      </c>
      <c r="C70" s="22" t="s">
        <v>27</v>
      </c>
      <c r="D70" s="21">
        <v>0</v>
      </c>
    </row>
    <row r="71" spans="1:4" x14ac:dyDescent="0.25">
      <c r="A71" s="22" t="s">
        <v>36</v>
      </c>
      <c r="B71" s="22" t="s">
        <v>39</v>
      </c>
      <c r="C71" s="22" t="s">
        <v>28</v>
      </c>
      <c r="D71" s="21">
        <v>0</v>
      </c>
    </row>
    <row r="72" spans="1:4" x14ac:dyDescent="0.25">
      <c r="A72" s="22" t="s">
        <v>36</v>
      </c>
      <c r="B72" s="22" t="s">
        <v>39</v>
      </c>
      <c r="C72" s="22" t="s">
        <v>29</v>
      </c>
      <c r="D72" s="21">
        <v>0</v>
      </c>
    </row>
    <row r="73" spans="1:4" x14ac:dyDescent="0.25">
      <c r="A73" s="22" t="s">
        <v>36</v>
      </c>
      <c r="B73" s="22" t="s">
        <v>39</v>
      </c>
      <c r="C73" s="22" t="s">
        <v>30</v>
      </c>
      <c r="D73" s="21">
        <v>0</v>
      </c>
    </row>
    <row r="74" spans="1:4" x14ac:dyDescent="0.25">
      <c r="A74" s="22" t="s">
        <v>39</v>
      </c>
      <c r="B74" s="22" t="s">
        <v>41</v>
      </c>
      <c r="C74" s="22" t="s">
        <v>19</v>
      </c>
      <c r="D74" s="21">
        <v>0</v>
      </c>
    </row>
    <row r="75" spans="1:4" x14ac:dyDescent="0.25">
      <c r="A75" s="22" t="s">
        <v>39</v>
      </c>
      <c r="B75" s="22" t="s">
        <v>41</v>
      </c>
      <c r="C75" s="22" t="s">
        <v>20</v>
      </c>
      <c r="D75" s="21">
        <v>0</v>
      </c>
    </row>
    <row r="76" spans="1:4" x14ac:dyDescent="0.25">
      <c r="A76" s="22" t="s">
        <v>39</v>
      </c>
      <c r="B76" s="22" t="s">
        <v>41</v>
      </c>
      <c r="C76" s="22" t="s">
        <v>21</v>
      </c>
      <c r="D76" s="21">
        <v>0</v>
      </c>
    </row>
    <row r="77" spans="1:4" x14ac:dyDescent="0.25">
      <c r="A77" s="22" t="s">
        <v>39</v>
      </c>
      <c r="B77" s="22" t="s">
        <v>41</v>
      </c>
      <c r="C77" s="22" t="s">
        <v>22</v>
      </c>
      <c r="D77" s="21">
        <v>0</v>
      </c>
    </row>
    <row r="78" spans="1:4" x14ac:dyDescent="0.25">
      <c r="A78" s="22" t="s">
        <v>39</v>
      </c>
      <c r="B78" s="22" t="s">
        <v>41</v>
      </c>
      <c r="C78" s="22" t="s">
        <v>23</v>
      </c>
      <c r="D78" s="21">
        <v>0</v>
      </c>
    </row>
    <row r="79" spans="1:4" x14ac:dyDescent="0.25">
      <c r="A79" s="22" t="s">
        <v>39</v>
      </c>
      <c r="B79" s="22" t="s">
        <v>41</v>
      </c>
      <c r="C79" s="22" t="s">
        <v>24</v>
      </c>
      <c r="D79" s="21">
        <v>0</v>
      </c>
    </row>
    <row r="80" spans="1:4" x14ac:dyDescent="0.25">
      <c r="A80" s="22" t="s">
        <v>39</v>
      </c>
      <c r="B80" s="22" t="s">
        <v>41</v>
      </c>
      <c r="C80" s="22" t="s">
        <v>25</v>
      </c>
      <c r="D80" s="21">
        <v>0</v>
      </c>
    </row>
    <row r="81" spans="1:4" x14ac:dyDescent="0.25">
      <c r="A81" s="22" t="s">
        <v>39</v>
      </c>
      <c r="B81" s="22" t="s">
        <v>41</v>
      </c>
      <c r="C81" s="22" t="s">
        <v>26</v>
      </c>
      <c r="D81" s="21">
        <v>0</v>
      </c>
    </row>
    <row r="82" spans="1:4" x14ac:dyDescent="0.25">
      <c r="A82" s="22" t="s">
        <v>39</v>
      </c>
      <c r="B82" s="22" t="s">
        <v>41</v>
      </c>
      <c r="C82" s="22" t="s">
        <v>27</v>
      </c>
      <c r="D82" s="21">
        <v>0</v>
      </c>
    </row>
    <row r="83" spans="1:4" x14ac:dyDescent="0.25">
      <c r="A83" s="22" t="s">
        <v>39</v>
      </c>
      <c r="B83" s="22" t="s">
        <v>41</v>
      </c>
      <c r="C83" s="22" t="s">
        <v>28</v>
      </c>
      <c r="D83" s="21">
        <v>0</v>
      </c>
    </row>
    <row r="84" spans="1:4" x14ac:dyDescent="0.25">
      <c r="A84" s="22" t="s">
        <v>39</v>
      </c>
      <c r="B84" s="22" t="s">
        <v>41</v>
      </c>
      <c r="C84" s="22" t="s">
        <v>29</v>
      </c>
      <c r="D84" s="21">
        <v>0</v>
      </c>
    </row>
    <row r="85" spans="1:4" x14ac:dyDescent="0.25">
      <c r="A85" s="22" t="s">
        <v>39</v>
      </c>
      <c r="B85" s="22" t="s">
        <v>41</v>
      </c>
      <c r="C85" s="22" t="s">
        <v>30</v>
      </c>
      <c r="D85" s="21">
        <v>0</v>
      </c>
    </row>
    <row r="86" spans="1:4" x14ac:dyDescent="0.25">
      <c r="A86" s="22" t="s">
        <v>41</v>
      </c>
      <c r="B86" s="22" t="s">
        <v>44</v>
      </c>
      <c r="C86" s="22" t="s">
        <v>19</v>
      </c>
      <c r="D86" s="21">
        <v>0</v>
      </c>
    </row>
    <row r="87" spans="1:4" x14ac:dyDescent="0.25">
      <c r="A87" s="22" t="s">
        <v>41</v>
      </c>
      <c r="B87" s="22" t="s">
        <v>44</v>
      </c>
      <c r="C87" s="22" t="s">
        <v>20</v>
      </c>
      <c r="D87" s="21">
        <v>0</v>
      </c>
    </row>
    <row r="88" spans="1:4" x14ac:dyDescent="0.25">
      <c r="A88" s="22" t="s">
        <v>41</v>
      </c>
      <c r="B88" s="22" t="s">
        <v>44</v>
      </c>
      <c r="C88" s="22" t="s">
        <v>21</v>
      </c>
      <c r="D88" s="21">
        <v>0</v>
      </c>
    </row>
    <row r="89" spans="1:4" x14ac:dyDescent="0.25">
      <c r="A89" s="22" t="s">
        <v>41</v>
      </c>
      <c r="B89" s="22" t="s">
        <v>44</v>
      </c>
      <c r="C89" s="22" t="s">
        <v>22</v>
      </c>
      <c r="D89" s="21">
        <v>0</v>
      </c>
    </row>
    <row r="90" spans="1:4" x14ac:dyDescent="0.25">
      <c r="A90" s="22" t="s">
        <v>41</v>
      </c>
      <c r="B90" s="22" t="s">
        <v>44</v>
      </c>
      <c r="C90" s="22" t="s">
        <v>23</v>
      </c>
      <c r="D90" s="21">
        <v>0</v>
      </c>
    </row>
    <row r="91" spans="1:4" x14ac:dyDescent="0.25">
      <c r="A91" s="22" t="s">
        <v>41</v>
      </c>
      <c r="B91" s="22" t="s">
        <v>44</v>
      </c>
      <c r="C91" s="22" t="s">
        <v>24</v>
      </c>
      <c r="D91" s="21">
        <v>0</v>
      </c>
    </row>
    <row r="92" spans="1:4" x14ac:dyDescent="0.25">
      <c r="A92" s="22" t="s">
        <v>41</v>
      </c>
      <c r="B92" s="22" t="s">
        <v>44</v>
      </c>
      <c r="C92" s="22" t="s">
        <v>25</v>
      </c>
      <c r="D92" s="21">
        <v>0</v>
      </c>
    </row>
    <row r="93" spans="1:4" x14ac:dyDescent="0.25">
      <c r="A93" s="22" t="s">
        <v>41</v>
      </c>
      <c r="B93" s="22" t="s">
        <v>44</v>
      </c>
      <c r="C93" s="22" t="s">
        <v>26</v>
      </c>
      <c r="D93" s="21">
        <v>0</v>
      </c>
    </row>
    <row r="94" spans="1:4" x14ac:dyDescent="0.25">
      <c r="A94" s="22" t="s">
        <v>41</v>
      </c>
      <c r="B94" s="22" t="s">
        <v>44</v>
      </c>
      <c r="C94" s="22" t="s">
        <v>27</v>
      </c>
      <c r="D94" s="21">
        <v>0</v>
      </c>
    </row>
    <row r="95" spans="1:4" x14ac:dyDescent="0.25">
      <c r="A95" s="22" t="s">
        <v>41</v>
      </c>
      <c r="B95" s="22" t="s">
        <v>44</v>
      </c>
      <c r="C95" s="22" t="s">
        <v>28</v>
      </c>
      <c r="D95" s="21">
        <v>0</v>
      </c>
    </row>
    <row r="96" spans="1:4" x14ac:dyDescent="0.25">
      <c r="A96" s="22" t="s">
        <v>41</v>
      </c>
      <c r="B96" s="22" t="s">
        <v>44</v>
      </c>
      <c r="C96" s="22" t="s">
        <v>29</v>
      </c>
      <c r="D96" s="21">
        <v>0</v>
      </c>
    </row>
    <row r="97" spans="1:4" x14ac:dyDescent="0.25">
      <c r="A97" s="22" t="s">
        <v>41</v>
      </c>
      <c r="B97" s="22" t="s">
        <v>44</v>
      </c>
      <c r="C97" s="22" t="s">
        <v>30</v>
      </c>
      <c r="D97" s="21">
        <v>0</v>
      </c>
    </row>
    <row r="98" spans="1:4" x14ac:dyDescent="0.25">
      <c r="A98" s="22" t="s">
        <v>44</v>
      </c>
      <c r="B98" s="22" t="s">
        <v>9</v>
      </c>
      <c r="C98" s="22" t="s">
        <v>19</v>
      </c>
      <c r="D98" s="21">
        <v>0</v>
      </c>
    </row>
    <row r="99" spans="1:4" x14ac:dyDescent="0.25">
      <c r="A99" s="22" t="s">
        <v>44</v>
      </c>
      <c r="B99" s="22" t="s">
        <v>9</v>
      </c>
      <c r="C99" s="22" t="s">
        <v>20</v>
      </c>
      <c r="D99" s="21">
        <v>0</v>
      </c>
    </row>
    <row r="100" spans="1:4" x14ac:dyDescent="0.25">
      <c r="A100" s="22" t="s">
        <v>44</v>
      </c>
      <c r="B100" s="22" t="s">
        <v>9</v>
      </c>
      <c r="C100" s="22" t="s">
        <v>21</v>
      </c>
      <c r="D100" s="21">
        <v>0</v>
      </c>
    </row>
    <row r="101" spans="1:4" x14ac:dyDescent="0.25">
      <c r="A101" s="22" t="s">
        <v>44</v>
      </c>
      <c r="B101" s="22" t="s">
        <v>9</v>
      </c>
      <c r="C101" s="22" t="s">
        <v>22</v>
      </c>
      <c r="D101" s="21">
        <v>0</v>
      </c>
    </row>
    <row r="102" spans="1:4" x14ac:dyDescent="0.25">
      <c r="A102" s="22" t="s">
        <v>44</v>
      </c>
      <c r="B102" s="22" t="s">
        <v>9</v>
      </c>
      <c r="C102" s="22" t="s">
        <v>23</v>
      </c>
      <c r="D102" s="21">
        <v>0</v>
      </c>
    </row>
    <row r="103" spans="1:4" x14ac:dyDescent="0.25">
      <c r="A103" s="22" t="s">
        <v>44</v>
      </c>
      <c r="B103" s="22" t="s">
        <v>9</v>
      </c>
      <c r="C103" s="22" t="s">
        <v>24</v>
      </c>
      <c r="D103" s="21">
        <v>0</v>
      </c>
    </row>
    <row r="104" spans="1:4" x14ac:dyDescent="0.25">
      <c r="A104" s="22" t="s">
        <v>44</v>
      </c>
      <c r="B104" s="22" t="s">
        <v>9</v>
      </c>
      <c r="C104" s="22" t="s">
        <v>25</v>
      </c>
      <c r="D104" s="21">
        <v>0</v>
      </c>
    </row>
    <row r="105" spans="1:4" x14ac:dyDescent="0.25">
      <c r="A105" s="22" t="s">
        <v>44</v>
      </c>
      <c r="B105" s="22" t="s">
        <v>9</v>
      </c>
      <c r="C105" s="22" t="s">
        <v>26</v>
      </c>
      <c r="D105" s="21">
        <v>0</v>
      </c>
    </row>
    <row r="106" spans="1:4" x14ac:dyDescent="0.25">
      <c r="A106" s="22" t="s">
        <v>44</v>
      </c>
      <c r="B106" s="22" t="s">
        <v>9</v>
      </c>
      <c r="C106" s="22" t="s">
        <v>27</v>
      </c>
      <c r="D106" s="21">
        <v>0</v>
      </c>
    </row>
    <row r="107" spans="1:4" x14ac:dyDescent="0.25">
      <c r="A107" s="22" t="s">
        <v>44</v>
      </c>
      <c r="B107" s="22" t="s">
        <v>9</v>
      </c>
      <c r="C107" s="22" t="s">
        <v>28</v>
      </c>
      <c r="D107" s="21">
        <v>0</v>
      </c>
    </row>
    <row r="108" spans="1:4" x14ac:dyDescent="0.25">
      <c r="A108" s="22" t="s">
        <v>44</v>
      </c>
      <c r="B108" s="22" t="s">
        <v>9</v>
      </c>
      <c r="C108" s="22" t="s">
        <v>29</v>
      </c>
      <c r="D108" s="21">
        <v>0</v>
      </c>
    </row>
    <row r="109" spans="1:4" x14ac:dyDescent="0.25">
      <c r="A109" s="22" t="s">
        <v>44</v>
      </c>
      <c r="B109" s="22" t="s">
        <v>9</v>
      </c>
      <c r="C109" s="22" t="s">
        <v>30</v>
      </c>
      <c r="D109" s="21">
        <v>0</v>
      </c>
    </row>
    <row r="110" spans="1:4" x14ac:dyDescent="0.25">
      <c r="A110" s="22" t="s">
        <v>45</v>
      </c>
      <c r="B110" s="22" t="s">
        <v>9</v>
      </c>
      <c r="C110" s="22" t="s">
        <v>19</v>
      </c>
      <c r="D110" s="21">
        <v>0</v>
      </c>
    </row>
    <row r="111" spans="1:4" x14ac:dyDescent="0.25">
      <c r="A111" s="22" t="s">
        <v>45</v>
      </c>
      <c r="B111" s="22" t="s">
        <v>9</v>
      </c>
      <c r="C111" s="22" t="s">
        <v>20</v>
      </c>
      <c r="D111" s="21">
        <v>0</v>
      </c>
    </row>
    <row r="112" spans="1:4" x14ac:dyDescent="0.25">
      <c r="A112" s="22" t="s">
        <v>45</v>
      </c>
      <c r="B112" s="22" t="s">
        <v>9</v>
      </c>
      <c r="C112" s="22" t="s">
        <v>21</v>
      </c>
      <c r="D112" s="21">
        <v>0</v>
      </c>
    </row>
    <row r="113" spans="1:4" x14ac:dyDescent="0.25">
      <c r="A113" s="22" t="s">
        <v>45</v>
      </c>
      <c r="B113" s="22" t="s">
        <v>9</v>
      </c>
      <c r="C113" s="22" t="s">
        <v>22</v>
      </c>
      <c r="D113" s="21">
        <v>0</v>
      </c>
    </row>
    <row r="114" spans="1:4" x14ac:dyDescent="0.25">
      <c r="A114" s="22" t="s">
        <v>45</v>
      </c>
      <c r="B114" s="22" t="s">
        <v>9</v>
      </c>
      <c r="C114" s="22" t="s">
        <v>23</v>
      </c>
      <c r="D114" s="21">
        <v>0</v>
      </c>
    </row>
    <row r="115" spans="1:4" x14ac:dyDescent="0.25">
      <c r="A115" s="22" t="s">
        <v>45</v>
      </c>
      <c r="B115" s="22" t="s">
        <v>9</v>
      </c>
      <c r="C115" s="22" t="s">
        <v>24</v>
      </c>
      <c r="D115" s="21">
        <v>0</v>
      </c>
    </row>
    <row r="116" spans="1:4" x14ac:dyDescent="0.25">
      <c r="A116" s="22" t="s">
        <v>45</v>
      </c>
      <c r="B116" s="22" t="s">
        <v>9</v>
      </c>
      <c r="C116" s="22" t="s">
        <v>25</v>
      </c>
      <c r="D116" s="21">
        <v>0</v>
      </c>
    </row>
    <row r="117" spans="1:4" x14ac:dyDescent="0.25">
      <c r="A117" s="22" t="s">
        <v>45</v>
      </c>
      <c r="B117" s="22" t="s">
        <v>9</v>
      </c>
      <c r="C117" s="22" t="s">
        <v>26</v>
      </c>
      <c r="D117" s="21">
        <v>0</v>
      </c>
    </row>
    <row r="118" spans="1:4" x14ac:dyDescent="0.25">
      <c r="A118" s="22" t="s">
        <v>45</v>
      </c>
      <c r="B118" s="22" t="s">
        <v>9</v>
      </c>
      <c r="C118" s="22" t="s">
        <v>27</v>
      </c>
      <c r="D118" s="21">
        <v>0</v>
      </c>
    </row>
    <row r="119" spans="1:4" x14ac:dyDescent="0.25">
      <c r="A119" s="22" t="s">
        <v>45</v>
      </c>
      <c r="B119" s="22" t="s">
        <v>9</v>
      </c>
      <c r="C119" s="22" t="s">
        <v>28</v>
      </c>
      <c r="D119" s="21">
        <v>0</v>
      </c>
    </row>
    <row r="120" spans="1:4" x14ac:dyDescent="0.25">
      <c r="A120" s="22" t="s">
        <v>45</v>
      </c>
      <c r="B120" s="22" t="s">
        <v>9</v>
      </c>
      <c r="C120" s="22" t="s">
        <v>29</v>
      </c>
      <c r="D120" s="21">
        <v>0</v>
      </c>
    </row>
    <row r="121" spans="1:4" x14ac:dyDescent="0.25">
      <c r="A121" s="22" t="s">
        <v>45</v>
      </c>
      <c r="B121" s="22" t="s">
        <v>9</v>
      </c>
      <c r="C121" s="22" t="s">
        <v>30</v>
      </c>
      <c r="D121" s="21">
        <v>0</v>
      </c>
    </row>
    <row r="122" spans="1:4" x14ac:dyDescent="0.25">
      <c r="A122" s="22" t="s">
        <v>9</v>
      </c>
      <c r="B122" s="22" t="s">
        <v>46</v>
      </c>
      <c r="C122" s="22" t="s">
        <v>19</v>
      </c>
      <c r="D122" s="21">
        <v>0</v>
      </c>
    </row>
    <row r="123" spans="1:4" x14ac:dyDescent="0.25">
      <c r="A123" s="22" t="s">
        <v>9</v>
      </c>
      <c r="B123" s="22" t="s">
        <v>46</v>
      </c>
      <c r="C123" s="22" t="s">
        <v>20</v>
      </c>
      <c r="D123" s="21">
        <v>0</v>
      </c>
    </row>
    <row r="124" spans="1:4" x14ac:dyDescent="0.25">
      <c r="A124" s="22" t="s">
        <v>9</v>
      </c>
      <c r="B124" s="22" t="s">
        <v>46</v>
      </c>
      <c r="C124" s="22" t="s">
        <v>21</v>
      </c>
      <c r="D124" s="21">
        <v>0</v>
      </c>
    </row>
    <row r="125" spans="1:4" x14ac:dyDescent="0.25">
      <c r="A125" s="22" t="s">
        <v>9</v>
      </c>
      <c r="B125" s="22" t="s">
        <v>46</v>
      </c>
      <c r="C125" s="22" t="s">
        <v>22</v>
      </c>
      <c r="D125" s="21">
        <v>0</v>
      </c>
    </row>
    <row r="126" spans="1:4" x14ac:dyDescent="0.25">
      <c r="A126" s="22" t="s">
        <v>9</v>
      </c>
      <c r="B126" s="22" t="s">
        <v>46</v>
      </c>
      <c r="C126" s="22" t="s">
        <v>23</v>
      </c>
      <c r="D126" s="21">
        <v>0</v>
      </c>
    </row>
    <row r="127" spans="1:4" x14ac:dyDescent="0.25">
      <c r="A127" s="22" t="s">
        <v>9</v>
      </c>
      <c r="B127" s="22" t="s">
        <v>46</v>
      </c>
      <c r="C127" s="22" t="s">
        <v>24</v>
      </c>
      <c r="D127" s="21">
        <v>0</v>
      </c>
    </row>
    <row r="128" spans="1:4" x14ac:dyDescent="0.25">
      <c r="A128" s="22" t="s">
        <v>9</v>
      </c>
      <c r="B128" s="22" t="s">
        <v>46</v>
      </c>
      <c r="C128" s="22" t="s">
        <v>25</v>
      </c>
      <c r="D128" s="21">
        <v>0</v>
      </c>
    </row>
    <row r="129" spans="1:4" x14ac:dyDescent="0.25">
      <c r="A129" s="22" t="s">
        <v>9</v>
      </c>
      <c r="B129" s="22" t="s">
        <v>46</v>
      </c>
      <c r="C129" s="22" t="s">
        <v>26</v>
      </c>
      <c r="D129" s="21">
        <v>0</v>
      </c>
    </row>
    <row r="130" spans="1:4" x14ac:dyDescent="0.25">
      <c r="A130" s="22" t="s">
        <v>9</v>
      </c>
      <c r="B130" s="22" t="s">
        <v>46</v>
      </c>
      <c r="C130" s="22" t="s">
        <v>27</v>
      </c>
      <c r="D130" s="21">
        <v>0</v>
      </c>
    </row>
    <row r="131" spans="1:4" x14ac:dyDescent="0.25">
      <c r="A131" s="22" t="s">
        <v>9</v>
      </c>
      <c r="B131" s="22" t="s">
        <v>46</v>
      </c>
      <c r="C131" s="22" t="s">
        <v>28</v>
      </c>
      <c r="D131" s="21">
        <v>0</v>
      </c>
    </row>
    <row r="132" spans="1:4" x14ac:dyDescent="0.25">
      <c r="A132" s="22" t="s">
        <v>9</v>
      </c>
      <c r="B132" s="22" t="s">
        <v>46</v>
      </c>
      <c r="C132" s="22" t="s">
        <v>29</v>
      </c>
      <c r="D132" s="21">
        <v>0</v>
      </c>
    </row>
    <row r="133" spans="1:4" x14ac:dyDescent="0.25">
      <c r="A133" s="22" t="s">
        <v>9</v>
      </c>
      <c r="B133" s="22" t="s">
        <v>46</v>
      </c>
      <c r="C133" s="22" t="s">
        <v>30</v>
      </c>
      <c r="D133" s="21">
        <v>0</v>
      </c>
    </row>
    <row r="134" spans="1:4" x14ac:dyDescent="0.25">
      <c r="A134" s="22" t="s">
        <v>55</v>
      </c>
      <c r="B134" s="22" t="s">
        <v>54</v>
      </c>
      <c r="C134" s="22" t="s">
        <v>19</v>
      </c>
      <c r="D134" s="21">
        <v>0</v>
      </c>
    </row>
    <row r="135" spans="1:4" x14ac:dyDescent="0.25">
      <c r="A135" s="22" t="s">
        <v>55</v>
      </c>
      <c r="B135" s="22" t="s">
        <v>54</v>
      </c>
      <c r="C135" s="22" t="s">
        <v>20</v>
      </c>
      <c r="D135" s="21">
        <v>0</v>
      </c>
    </row>
    <row r="136" spans="1:4" x14ac:dyDescent="0.25">
      <c r="A136" s="22" t="s">
        <v>55</v>
      </c>
      <c r="B136" s="22" t="s">
        <v>54</v>
      </c>
      <c r="C136" s="22" t="s">
        <v>21</v>
      </c>
      <c r="D136" s="21">
        <v>0</v>
      </c>
    </row>
    <row r="137" spans="1:4" x14ac:dyDescent="0.25">
      <c r="A137" s="22" t="s">
        <v>55</v>
      </c>
      <c r="B137" s="22" t="s">
        <v>54</v>
      </c>
      <c r="C137" s="22" t="s">
        <v>22</v>
      </c>
      <c r="D137" s="21">
        <v>0</v>
      </c>
    </row>
    <row r="138" spans="1:4" x14ac:dyDescent="0.25">
      <c r="A138" s="22" t="s">
        <v>55</v>
      </c>
      <c r="B138" s="22" t="s">
        <v>54</v>
      </c>
      <c r="C138" s="22" t="s">
        <v>23</v>
      </c>
      <c r="D138" s="21">
        <v>0</v>
      </c>
    </row>
    <row r="139" spans="1:4" x14ac:dyDescent="0.25">
      <c r="A139" s="22" t="s">
        <v>55</v>
      </c>
      <c r="B139" s="22" t="s">
        <v>54</v>
      </c>
      <c r="C139" s="22" t="s">
        <v>24</v>
      </c>
      <c r="D139" s="21">
        <v>0</v>
      </c>
    </row>
    <row r="140" spans="1:4" x14ac:dyDescent="0.25">
      <c r="A140" s="22" t="s">
        <v>55</v>
      </c>
      <c r="B140" s="22" t="s">
        <v>54</v>
      </c>
      <c r="C140" s="22" t="s">
        <v>25</v>
      </c>
      <c r="D140" s="21">
        <v>0</v>
      </c>
    </row>
    <row r="141" spans="1:4" x14ac:dyDescent="0.25">
      <c r="A141" s="22" t="s">
        <v>55</v>
      </c>
      <c r="B141" s="22" t="s">
        <v>54</v>
      </c>
      <c r="C141" s="22" t="s">
        <v>26</v>
      </c>
      <c r="D141" s="21">
        <v>0</v>
      </c>
    </row>
    <row r="142" spans="1:4" x14ac:dyDescent="0.25">
      <c r="A142" s="22" t="s">
        <v>55</v>
      </c>
      <c r="B142" s="22" t="s">
        <v>54</v>
      </c>
      <c r="C142" s="22" t="s">
        <v>27</v>
      </c>
      <c r="D142" s="21">
        <v>0</v>
      </c>
    </row>
    <row r="143" spans="1:4" x14ac:dyDescent="0.25">
      <c r="A143" s="22" t="s">
        <v>55</v>
      </c>
      <c r="B143" s="22" t="s">
        <v>54</v>
      </c>
      <c r="C143" s="22" t="s">
        <v>28</v>
      </c>
      <c r="D143" s="21">
        <v>0</v>
      </c>
    </row>
    <row r="144" spans="1:4" x14ac:dyDescent="0.25">
      <c r="A144" s="22" t="s">
        <v>55</v>
      </c>
      <c r="B144" s="22" t="s">
        <v>54</v>
      </c>
      <c r="C144" s="22" t="s">
        <v>29</v>
      </c>
      <c r="D144" s="21">
        <v>0</v>
      </c>
    </row>
    <row r="145" spans="1:4" x14ac:dyDescent="0.25">
      <c r="A145" s="22" t="s">
        <v>55</v>
      </c>
      <c r="B145" s="22" t="s">
        <v>54</v>
      </c>
      <c r="C145" s="22" t="s">
        <v>30</v>
      </c>
      <c r="D145" s="21">
        <v>0</v>
      </c>
    </row>
    <row r="146" spans="1:4" x14ac:dyDescent="0.25">
      <c r="A146" s="22" t="s">
        <v>54</v>
      </c>
      <c r="B146" s="22" t="s">
        <v>50</v>
      </c>
      <c r="C146" s="22" t="s">
        <v>19</v>
      </c>
      <c r="D146" s="21">
        <v>0</v>
      </c>
    </row>
    <row r="147" spans="1:4" x14ac:dyDescent="0.25">
      <c r="A147" s="22" t="s">
        <v>54</v>
      </c>
      <c r="B147" s="22" t="s">
        <v>50</v>
      </c>
      <c r="C147" s="22" t="s">
        <v>20</v>
      </c>
      <c r="D147" s="21">
        <v>0</v>
      </c>
    </row>
    <row r="148" spans="1:4" x14ac:dyDescent="0.25">
      <c r="A148" s="22" t="s">
        <v>54</v>
      </c>
      <c r="B148" s="22" t="s">
        <v>50</v>
      </c>
      <c r="C148" s="22" t="s">
        <v>21</v>
      </c>
      <c r="D148" s="21">
        <v>0</v>
      </c>
    </row>
    <row r="149" spans="1:4" x14ac:dyDescent="0.25">
      <c r="A149" s="22" t="s">
        <v>54</v>
      </c>
      <c r="B149" s="22" t="s">
        <v>50</v>
      </c>
      <c r="C149" s="22" t="s">
        <v>22</v>
      </c>
      <c r="D149" s="21">
        <v>0</v>
      </c>
    </row>
    <row r="150" spans="1:4" x14ac:dyDescent="0.25">
      <c r="A150" s="22" t="s">
        <v>54</v>
      </c>
      <c r="B150" s="22" t="s">
        <v>50</v>
      </c>
      <c r="C150" s="22" t="s">
        <v>23</v>
      </c>
      <c r="D150" s="21">
        <v>0</v>
      </c>
    </row>
    <row r="151" spans="1:4" x14ac:dyDescent="0.25">
      <c r="A151" s="22" t="s">
        <v>54</v>
      </c>
      <c r="B151" s="22" t="s">
        <v>50</v>
      </c>
      <c r="C151" s="22" t="s">
        <v>24</v>
      </c>
      <c r="D151" s="21">
        <v>0</v>
      </c>
    </row>
    <row r="152" spans="1:4" x14ac:dyDescent="0.25">
      <c r="A152" s="22" t="s">
        <v>54</v>
      </c>
      <c r="B152" s="22" t="s">
        <v>50</v>
      </c>
      <c r="C152" s="22" t="s">
        <v>25</v>
      </c>
      <c r="D152" s="21">
        <v>0</v>
      </c>
    </row>
    <row r="153" spans="1:4" x14ac:dyDescent="0.25">
      <c r="A153" s="22" t="s">
        <v>54</v>
      </c>
      <c r="B153" s="22" t="s">
        <v>50</v>
      </c>
      <c r="C153" s="22" t="s">
        <v>26</v>
      </c>
      <c r="D153" s="21">
        <v>0</v>
      </c>
    </row>
    <row r="154" spans="1:4" x14ac:dyDescent="0.25">
      <c r="A154" s="22" t="s">
        <v>54</v>
      </c>
      <c r="B154" s="22" t="s">
        <v>50</v>
      </c>
      <c r="C154" s="22" t="s">
        <v>27</v>
      </c>
      <c r="D154" s="21">
        <v>0</v>
      </c>
    </row>
    <row r="155" spans="1:4" x14ac:dyDescent="0.25">
      <c r="A155" s="22" t="s">
        <v>54</v>
      </c>
      <c r="B155" s="22" t="s">
        <v>50</v>
      </c>
      <c r="C155" s="22" t="s">
        <v>28</v>
      </c>
      <c r="D155" s="21">
        <v>0</v>
      </c>
    </row>
    <row r="156" spans="1:4" x14ac:dyDescent="0.25">
      <c r="A156" s="22" t="s">
        <v>54</v>
      </c>
      <c r="B156" s="22" t="s">
        <v>50</v>
      </c>
      <c r="C156" s="22" t="s">
        <v>29</v>
      </c>
      <c r="D156" s="21">
        <v>0</v>
      </c>
    </row>
    <row r="157" spans="1:4" x14ac:dyDescent="0.25">
      <c r="A157" s="22" t="s">
        <v>54</v>
      </c>
      <c r="B157" s="22" t="s">
        <v>50</v>
      </c>
      <c r="C157" s="22" t="s">
        <v>30</v>
      </c>
      <c r="D157" s="21">
        <v>0</v>
      </c>
    </row>
    <row r="158" spans="1:4" x14ac:dyDescent="0.25">
      <c r="A158" s="22" t="s">
        <v>56</v>
      </c>
      <c r="B158" s="22" t="s">
        <v>10</v>
      </c>
      <c r="C158" s="22" t="s">
        <v>19</v>
      </c>
      <c r="D158" s="21">
        <v>0</v>
      </c>
    </row>
    <row r="159" spans="1:4" x14ac:dyDescent="0.25">
      <c r="A159" s="22" t="s">
        <v>56</v>
      </c>
      <c r="B159" s="22" t="s">
        <v>10</v>
      </c>
      <c r="C159" s="22" t="s">
        <v>20</v>
      </c>
      <c r="D159" s="21">
        <v>0</v>
      </c>
    </row>
    <row r="160" spans="1:4" x14ac:dyDescent="0.25">
      <c r="A160" s="22" t="s">
        <v>56</v>
      </c>
      <c r="B160" s="22" t="s">
        <v>10</v>
      </c>
      <c r="C160" s="22" t="s">
        <v>21</v>
      </c>
      <c r="D160" s="21">
        <v>0</v>
      </c>
    </row>
    <row r="161" spans="1:4" x14ac:dyDescent="0.25">
      <c r="A161" s="22" t="s">
        <v>56</v>
      </c>
      <c r="B161" s="22" t="s">
        <v>10</v>
      </c>
      <c r="C161" s="22" t="s">
        <v>22</v>
      </c>
      <c r="D161" s="21">
        <v>0</v>
      </c>
    </row>
    <row r="162" spans="1:4" x14ac:dyDescent="0.25">
      <c r="A162" s="22" t="s">
        <v>56</v>
      </c>
      <c r="B162" s="22" t="s">
        <v>10</v>
      </c>
      <c r="C162" s="22" t="s">
        <v>23</v>
      </c>
      <c r="D162" s="21">
        <v>0</v>
      </c>
    </row>
    <row r="163" spans="1:4" x14ac:dyDescent="0.25">
      <c r="A163" s="22" t="s">
        <v>56</v>
      </c>
      <c r="B163" s="22" t="s">
        <v>10</v>
      </c>
      <c r="C163" s="22" t="s">
        <v>24</v>
      </c>
      <c r="D163" s="21">
        <v>0</v>
      </c>
    </row>
    <row r="164" spans="1:4" x14ac:dyDescent="0.25">
      <c r="A164" s="22" t="s">
        <v>56</v>
      </c>
      <c r="B164" s="22" t="s">
        <v>10</v>
      </c>
      <c r="C164" s="22" t="s">
        <v>25</v>
      </c>
      <c r="D164" s="21">
        <v>0</v>
      </c>
    </row>
    <row r="165" spans="1:4" x14ac:dyDescent="0.25">
      <c r="A165" s="22" t="s">
        <v>56</v>
      </c>
      <c r="B165" s="22" t="s">
        <v>10</v>
      </c>
      <c r="C165" s="22" t="s">
        <v>26</v>
      </c>
      <c r="D165" s="21">
        <v>0</v>
      </c>
    </row>
    <row r="166" spans="1:4" x14ac:dyDescent="0.25">
      <c r="A166" s="22" t="s">
        <v>56</v>
      </c>
      <c r="B166" s="22" t="s">
        <v>10</v>
      </c>
      <c r="C166" s="22" t="s">
        <v>27</v>
      </c>
      <c r="D166" s="21">
        <v>0</v>
      </c>
    </row>
    <row r="167" spans="1:4" x14ac:dyDescent="0.25">
      <c r="A167" s="22" t="s">
        <v>56</v>
      </c>
      <c r="B167" s="22" t="s">
        <v>10</v>
      </c>
      <c r="C167" s="22" t="s">
        <v>28</v>
      </c>
      <c r="D167" s="21">
        <v>0</v>
      </c>
    </row>
    <row r="168" spans="1:4" x14ac:dyDescent="0.25">
      <c r="A168" s="22" t="s">
        <v>56</v>
      </c>
      <c r="B168" s="22" t="s">
        <v>10</v>
      </c>
      <c r="C168" s="22" t="s">
        <v>29</v>
      </c>
      <c r="D168" s="21">
        <v>0</v>
      </c>
    </row>
    <row r="169" spans="1:4" x14ac:dyDescent="0.25">
      <c r="A169" s="22" t="s">
        <v>56</v>
      </c>
      <c r="B169" s="22" t="s">
        <v>10</v>
      </c>
      <c r="C169" s="22" t="s">
        <v>30</v>
      </c>
      <c r="D169" s="21">
        <v>0</v>
      </c>
    </row>
    <row r="170" spans="1:4" x14ac:dyDescent="0.25">
      <c r="A170" s="22" t="s">
        <v>10</v>
      </c>
      <c r="B170" s="22" t="s">
        <v>49</v>
      </c>
      <c r="C170" s="22" t="s">
        <v>19</v>
      </c>
      <c r="D170" s="21">
        <v>0</v>
      </c>
    </row>
    <row r="171" spans="1:4" x14ac:dyDescent="0.25">
      <c r="A171" s="22" t="s">
        <v>10</v>
      </c>
      <c r="B171" s="22" t="s">
        <v>49</v>
      </c>
      <c r="C171" s="22" t="s">
        <v>20</v>
      </c>
      <c r="D171" s="21">
        <v>0</v>
      </c>
    </row>
    <row r="172" spans="1:4" x14ac:dyDescent="0.25">
      <c r="A172" s="22" t="s">
        <v>10</v>
      </c>
      <c r="B172" s="22" t="s">
        <v>49</v>
      </c>
      <c r="C172" s="22" t="s">
        <v>21</v>
      </c>
      <c r="D172" s="21">
        <v>0</v>
      </c>
    </row>
    <row r="173" spans="1:4" x14ac:dyDescent="0.25">
      <c r="A173" s="22" t="s">
        <v>10</v>
      </c>
      <c r="B173" s="22" t="s">
        <v>49</v>
      </c>
      <c r="C173" s="22" t="s">
        <v>22</v>
      </c>
      <c r="D173" s="21">
        <v>0</v>
      </c>
    </row>
    <row r="174" spans="1:4" x14ac:dyDescent="0.25">
      <c r="A174" s="22" t="s">
        <v>10</v>
      </c>
      <c r="B174" s="22" t="s">
        <v>49</v>
      </c>
      <c r="C174" s="22" t="s">
        <v>23</v>
      </c>
      <c r="D174" s="21">
        <v>0</v>
      </c>
    </row>
    <row r="175" spans="1:4" x14ac:dyDescent="0.25">
      <c r="A175" s="22" t="s">
        <v>10</v>
      </c>
      <c r="B175" s="22" t="s">
        <v>49</v>
      </c>
      <c r="C175" s="22" t="s">
        <v>24</v>
      </c>
      <c r="D175" s="21">
        <v>0</v>
      </c>
    </row>
    <row r="176" spans="1:4" x14ac:dyDescent="0.25">
      <c r="A176" s="22" t="s">
        <v>10</v>
      </c>
      <c r="B176" s="22" t="s">
        <v>49</v>
      </c>
      <c r="C176" s="22" t="s">
        <v>25</v>
      </c>
      <c r="D176" s="21">
        <v>0</v>
      </c>
    </row>
    <row r="177" spans="1:4" x14ac:dyDescent="0.25">
      <c r="A177" s="22" t="s">
        <v>10</v>
      </c>
      <c r="B177" s="22" t="s">
        <v>49</v>
      </c>
      <c r="C177" s="22" t="s">
        <v>26</v>
      </c>
      <c r="D177" s="21">
        <v>0</v>
      </c>
    </row>
    <row r="178" spans="1:4" x14ac:dyDescent="0.25">
      <c r="A178" s="22" t="s">
        <v>10</v>
      </c>
      <c r="B178" s="22" t="s">
        <v>49</v>
      </c>
      <c r="C178" s="22" t="s">
        <v>27</v>
      </c>
      <c r="D178" s="21">
        <v>0</v>
      </c>
    </row>
    <row r="179" spans="1:4" x14ac:dyDescent="0.25">
      <c r="A179" s="22" t="s">
        <v>10</v>
      </c>
      <c r="B179" s="22" t="s">
        <v>49</v>
      </c>
      <c r="C179" s="22" t="s">
        <v>28</v>
      </c>
      <c r="D179" s="21">
        <v>0</v>
      </c>
    </row>
    <row r="180" spans="1:4" x14ac:dyDescent="0.25">
      <c r="A180" s="22" t="s">
        <v>10</v>
      </c>
      <c r="B180" s="22" t="s">
        <v>49</v>
      </c>
      <c r="C180" s="22" t="s">
        <v>29</v>
      </c>
      <c r="D180" s="21">
        <v>0</v>
      </c>
    </row>
    <row r="181" spans="1:4" x14ac:dyDescent="0.25">
      <c r="A181" s="22" t="s">
        <v>10</v>
      </c>
      <c r="B181" s="22" t="s">
        <v>49</v>
      </c>
      <c r="C181" s="22" t="s">
        <v>30</v>
      </c>
      <c r="D181" s="21">
        <v>0</v>
      </c>
    </row>
    <row r="182" spans="1:4" x14ac:dyDescent="0.25">
      <c r="A182" s="22" t="s">
        <v>49</v>
      </c>
      <c r="B182" s="22" t="s">
        <v>34</v>
      </c>
      <c r="C182" s="22" t="s">
        <v>19</v>
      </c>
      <c r="D182" s="21">
        <v>0</v>
      </c>
    </row>
    <row r="183" spans="1:4" x14ac:dyDescent="0.25">
      <c r="A183" s="22" t="s">
        <v>49</v>
      </c>
      <c r="B183" s="22" t="s">
        <v>34</v>
      </c>
      <c r="C183" s="22" t="s">
        <v>20</v>
      </c>
      <c r="D183" s="21">
        <v>0</v>
      </c>
    </row>
    <row r="184" spans="1:4" x14ac:dyDescent="0.25">
      <c r="A184" s="22" t="s">
        <v>49</v>
      </c>
      <c r="B184" s="22" t="s">
        <v>34</v>
      </c>
      <c r="C184" s="22" t="s">
        <v>21</v>
      </c>
      <c r="D184" s="21">
        <v>0</v>
      </c>
    </row>
    <row r="185" spans="1:4" x14ac:dyDescent="0.25">
      <c r="A185" s="22" t="s">
        <v>49</v>
      </c>
      <c r="B185" s="22" t="s">
        <v>34</v>
      </c>
      <c r="C185" s="22" t="s">
        <v>22</v>
      </c>
      <c r="D185" s="21">
        <v>0</v>
      </c>
    </row>
    <row r="186" spans="1:4" x14ac:dyDescent="0.25">
      <c r="A186" s="22" t="s">
        <v>49</v>
      </c>
      <c r="B186" s="22" t="s">
        <v>34</v>
      </c>
      <c r="C186" s="22" t="s">
        <v>23</v>
      </c>
      <c r="D186" s="21">
        <v>0</v>
      </c>
    </row>
    <row r="187" spans="1:4" x14ac:dyDescent="0.25">
      <c r="A187" s="22" t="s">
        <v>49</v>
      </c>
      <c r="B187" s="22" t="s">
        <v>34</v>
      </c>
      <c r="C187" s="22" t="s">
        <v>24</v>
      </c>
      <c r="D187" s="21">
        <v>0</v>
      </c>
    </row>
    <row r="188" spans="1:4" x14ac:dyDescent="0.25">
      <c r="A188" s="22" t="s">
        <v>49</v>
      </c>
      <c r="B188" s="22" t="s">
        <v>34</v>
      </c>
      <c r="C188" s="22" t="s">
        <v>25</v>
      </c>
      <c r="D188" s="21">
        <v>0</v>
      </c>
    </row>
    <row r="189" spans="1:4" x14ac:dyDescent="0.25">
      <c r="A189" s="22" t="s">
        <v>49</v>
      </c>
      <c r="B189" s="22" t="s">
        <v>34</v>
      </c>
      <c r="C189" s="22" t="s">
        <v>26</v>
      </c>
      <c r="D189" s="21">
        <v>0</v>
      </c>
    </row>
    <row r="190" spans="1:4" x14ac:dyDescent="0.25">
      <c r="A190" s="22" t="s">
        <v>49</v>
      </c>
      <c r="B190" s="22" t="s">
        <v>34</v>
      </c>
      <c r="C190" s="22" t="s">
        <v>27</v>
      </c>
      <c r="D190" s="21">
        <v>0</v>
      </c>
    </row>
    <row r="191" spans="1:4" x14ac:dyDescent="0.25">
      <c r="A191" s="22" t="s">
        <v>49</v>
      </c>
      <c r="B191" s="22" t="s">
        <v>34</v>
      </c>
      <c r="C191" s="22" t="s">
        <v>28</v>
      </c>
      <c r="D191" s="21">
        <v>0</v>
      </c>
    </row>
    <row r="192" spans="1:4" x14ac:dyDescent="0.25">
      <c r="A192" s="22" t="s">
        <v>49</v>
      </c>
      <c r="B192" s="22" t="s">
        <v>34</v>
      </c>
      <c r="C192" s="22" t="s">
        <v>29</v>
      </c>
      <c r="D192" s="21">
        <v>0</v>
      </c>
    </row>
    <row r="193" spans="1:4" x14ac:dyDescent="0.25">
      <c r="A193" s="22" t="s">
        <v>49</v>
      </c>
      <c r="B193" s="22" t="s">
        <v>34</v>
      </c>
      <c r="C193" s="22" t="s">
        <v>30</v>
      </c>
      <c r="D193" s="21">
        <v>0</v>
      </c>
    </row>
    <row r="194" spans="1:4" x14ac:dyDescent="0.25">
      <c r="A194" s="22" t="s">
        <v>61</v>
      </c>
      <c r="B194" s="22" t="s">
        <v>31</v>
      </c>
      <c r="C194" s="22" t="s">
        <v>19</v>
      </c>
      <c r="D194" s="21">
        <v>0</v>
      </c>
    </row>
    <row r="195" spans="1:4" x14ac:dyDescent="0.25">
      <c r="A195" s="22" t="s">
        <v>61</v>
      </c>
      <c r="B195" s="22" t="s">
        <v>31</v>
      </c>
      <c r="C195" s="22" t="s">
        <v>20</v>
      </c>
      <c r="D195" s="21">
        <v>0</v>
      </c>
    </row>
    <row r="196" spans="1:4" x14ac:dyDescent="0.25">
      <c r="A196" s="22" t="s">
        <v>61</v>
      </c>
      <c r="B196" s="22" t="s">
        <v>31</v>
      </c>
      <c r="C196" s="22" t="s">
        <v>21</v>
      </c>
      <c r="D196" s="21">
        <v>0</v>
      </c>
    </row>
    <row r="197" spans="1:4" x14ac:dyDescent="0.25">
      <c r="A197" s="22" t="s">
        <v>61</v>
      </c>
      <c r="B197" s="22" t="s">
        <v>31</v>
      </c>
      <c r="C197" s="22" t="s">
        <v>22</v>
      </c>
      <c r="D197" s="21">
        <v>0</v>
      </c>
    </row>
    <row r="198" spans="1:4" x14ac:dyDescent="0.25">
      <c r="A198" s="22" t="s">
        <v>61</v>
      </c>
      <c r="B198" s="22" t="s">
        <v>31</v>
      </c>
      <c r="C198" s="22" t="s">
        <v>23</v>
      </c>
      <c r="D198" s="21">
        <v>0</v>
      </c>
    </row>
    <row r="199" spans="1:4" x14ac:dyDescent="0.25">
      <c r="A199" s="22" t="s">
        <v>61</v>
      </c>
      <c r="B199" s="22" t="s">
        <v>31</v>
      </c>
      <c r="C199" s="22" t="s">
        <v>24</v>
      </c>
      <c r="D199" s="21">
        <v>0</v>
      </c>
    </row>
    <row r="200" spans="1:4" x14ac:dyDescent="0.25">
      <c r="A200" s="22" t="s">
        <v>61</v>
      </c>
      <c r="B200" s="22" t="s">
        <v>31</v>
      </c>
      <c r="C200" s="22" t="s">
        <v>25</v>
      </c>
      <c r="D200" s="21">
        <v>0</v>
      </c>
    </row>
    <row r="201" spans="1:4" x14ac:dyDescent="0.25">
      <c r="A201" s="22" t="s">
        <v>61</v>
      </c>
      <c r="B201" s="22" t="s">
        <v>31</v>
      </c>
      <c r="C201" s="22" t="s">
        <v>26</v>
      </c>
      <c r="D201" s="21">
        <v>0</v>
      </c>
    </row>
    <row r="202" spans="1:4" x14ac:dyDescent="0.25">
      <c r="A202" s="22" t="s">
        <v>61</v>
      </c>
      <c r="B202" s="22" t="s">
        <v>31</v>
      </c>
      <c r="C202" s="22" t="s">
        <v>27</v>
      </c>
      <c r="D202" s="21">
        <v>0</v>
      </c>
    </row>
    <row r="203" spans="1:4" x14ac:dyDescent="0.25">
      <c r="A203" s="22" t="s">
        <v>61</v>
      </c>
      <c r="B203" s="22" t="s">
        <v>31</v>
      </c>
      <c r="C203" s="22" t="s">
        <v>28</v>
      </c>
      <c r="D203" s="21">
        <v>0</v>
      </c>
    </row>
    <row r="204" spans="1:4" x14ac:dyDescent="0.25">
      <c r="A204" s="22" t="s">
        <v>61</v>
      </c>
      <c r="B204" s="22" t="s">
        <v>31</v>
      </c>
      <c r="C204" s="22" t="s">
        <v>29</v>
      </c>
      <c r="D204" s="21">
        <v>0</v>
      </c>
    </row>
    <row r="205" spans="1:4" x14ac:dyDescent="0.25">
      <c r="A205" s="22" t="s">
        <v>61</v>
      </c>
      <c r="B205" s="22" t="s">
        <v>31</v>
      </c>
      <c r="C205" s="22" t="s">
        <v>30</v>
      </c>
      <c r="D205" s="21">
        <v>0</v>
      </c>
    </row>
    <row r="206" spans="1:4" x14ac:dyDescent="0.25">
      <c r="A206" s="22" t="s">
        <v>46</v>
      </c>
      <c r="B206" s="22" t="s">
        <v>48</v>
      </c>
      <c r="C206" s="22" t="s">
        <v>19</v>
      </c>
      <c r="D206" s="21">
        <v>0</v>
      </c>
    </row>
    <row r="207" spans="1:4" x14ac:dyDescent="0.25">
      <c r="A207" s="22" t="s">
        <v>46</v>
      </c>
      <c r="B207" s="22" t="s">
        <v>48</v>
      </c>
      <c r="C207" s="22" t="s">
        <v>20</v>
      </c>
      <c r="D207" s="21">
        <v>0</v>
      </c>
    </row>
    <row r="208" spans="1:4" x14ac:dyDescent="0.25">
      <c r="A208" s="22" t="s">
        <v>46</v>
      </c>
      <c r="B208" s="22" t="s">
        <v>48</v>
      </c>
      <c r="C208" s="22" t="s">
        <v>21</v>
      </c>
      <c r="D208" s="21">
        <v>0</v>
      </c>
    </row>
    <row r="209" spans="1:4" x14ac:dyDescent="0.25">
      <c r="A209" s="22" t="s">
        <v>46</v>
      </c>
      <c r="B209" s="22" t="s">
        <v>48</v>
      </c>
      <c r="C209" s="22" t="s">
        <v>22</v>
      </c>
      <c r="D209" s="21">
        <v>0</v>
      </c>
    </row>
    <row r="210" spans="1:4" x14ac:dyDescent="0.25">
      <c r="A210" s="22" t="s">
        <v>46</v>
      </c>
      <c r="B210" s="22" t="s">
        <v>48</v>
      </c>
      <c r="C210" s="22" t="s">
        <v>23</v>
      </c>
      <c r="D210" s="21">
        <v>0</v>
      </c>
    </row>
    <row r="211" spans="1:4" x14ac:dyDescent="0.25">
      <c r="A211" s="22" t="s">
        <v>46</v>
      </c>
      <c r="B211" s="22" t="s">
        <v>48</v>
      </c>
      <c r="C211" s="22" t="s">
        <v>24</v>
      </c>
      <c r="D211" s="21">
        <v>0</v>
      </c>
    </row>
    <row r="212" spans="1:4" x14ac:dyDescent="0.25">
      <c r="A212" s="22" t="s">
        <v>46</v>
      </c>
      <c r="B212" s="22" t="s">
        <v>48</v>
      </c>
      <c r="C212" s="22" t="s">
        <v>25</v>
      </c>
      <c r="D212" s="21">
        <v>0</v>
      </c>
    </row>
    <row r="213" spans="1:4" x14ac:dyDescent="0.25">
      <c r="A213" s="22" t="s">
        <v>46</v>
      </c>
      <c r="B213" s="22" t="s">
        <v>48</v>
      </c>
      <c r="C213" s="22" t="s">
        <v>26</v>
      </c>
      <c r="D213" s="21">
        <v>0</v>
      </c>
    </row>
    <row r="214" spans="1:4" x14ac:dyDescent="0.25">
      <c r="A214" s="22" t="s">
        <v>46</v>
      </c>
      <c r="B214" s="22" t="s">
        <v>48</v>
      </c>
      <c r="C214" s="22" t="s">
        <v>27</v>
      </c>
      <c r="D214" s="21">
        <v>0</v>
      </c>
    </row>
    <row r="215" spans="1:4" x14ac:dyDescent="0.25">
      <c r="A215" s="22" t="s">
        <v>46</v>
      </c>
      <c r="B215" s="22" t="s">
        <v>48</v>
      </c>
      <c r="C215" s="22" t="s">
        <v>28</v>
      </c>
      <c r="D215" s="21">
        <v>0</v>
      </c>
    </row>
    <row r="216" spans="1:4" x14ac:dyDescent="0.25">
      <c r="A216" s="22" t="s">
        <v>46</v>
      </c>
      <c r="B216" s="22" t="s">
        <v>48</v>
      </c>
      <c r="C216" s="22" t="s">
        <v>29</v>
      </c>
      <c r="D216" s="21">
        <v>0</v>
      </c>
    </row>
    <row r="217" spans="1:4" x14ac:dyDescent="0.25">
      <c r="A217" s="22" t="s">
        <v>46</v>
      </c>
      <c r="B217" s="22" t="s">
        <v>48</v>
      </c>
      <c r="C217" s="22" t="s">
        <v>30</v>
      </c>
      <c r="D217" s="21">
        <v>0</v>
      </c>
    </row>
    <row r="218" spans="1:4" x14ac:dyDescent="0.25">
      <c r="A218" s="22" t="s">
        <v>33</v>
      </c>
      <c r="B218" s="22" t="s">
        <v>8</v>
      </c>
      <c r="C218" s="22" t="s">
        <v>19</v>
      </c>
      <c r="D218" s="21">
        <v>0</v>
      </c>
    </row>
    <row r="219" spans="1:4" x14ac:dyDescent="0.25">
      <c r="A219" s="22" t="s">
        <v>33</v>
      </c>
      <c r="B219" s="22" t="s">
        <v>8</v>
      </c>
      <c r="C219" s="22" t="s">
        <v>20</v>
      </c>
      <c r="D219" s="21">
        <v>0</v>
      </c>
    </row>
    <row r="220" spans="1:4" x14ac:dyDescent="0.25">
      <c r="A220" s="22" t="s">
        <v>33</v>
      </c>
      <c r="B220" s="22" t="s">
        <v>8</v>
      </c>
      <c r="C220" s="22" t="s">
        <v>21</v>
      </c>
      <c r="D220" s="21">
        <v>0</v>
      </c>
    </row>
    <row r="221" spans="1:4" x14ac:dyDescent="0.25">
      <c r="A221" s="22" t="s">
        <v>33</v>
      </c>
      <c r="B221" s="22" t="s">
        <v>8</v>
      </c>
      <c r="C221" s="22" t="s">
        <v>22</v>
      </c>
      <c r="D221" s="21">
        <v>0</v>
      </c>
    </row>
    <row r="222" spans="1:4" x14ac:dyDescent="0.25">
      <c r="A222" s="22" t="s">
        <v>33</v>
      </c>
      <c r="B222" s="22" t="s">
        <v>8</v>
      </c>
      <c r="C222" s="22" t="s">
        <v>23</v>
      </c>
      <c r="D222" s="21">
        <v>0</v>
      </c>
    </row>
    <row r="223" spans="1:4" x14ac:dyDescent="0.25">
      <c r="A223" s="22" t="s">
        <v>33</v>
      </c>
      <c r="B223" s="22" t="s">
        <v>8</v>
      </c>
      <c r="C223" s="22" t="s">
        <v>24</v>
      </c>
      <c r="D223" s="21">
        <v>0</v>
      </c>
    </row>
    <row r="224" spans="1:4" x14ac:dyDescent="0.25">
      <c r="A224" s="22" t="s">
        <v>33</v>
      </c>
      <c r="B224" s="22" t="s">
        <v>8</v>
      </c>
      <c r="C224" s="22" t="s">
        <v>25</v>
      </c>
      <c r="D224" s="21">
        <v>0</v>
      </c>
    </row>
    <row r="225" spans="1:4" x14ac:dyDescent="0.25">
      <c r="A225" s="22" t="s">
        <v>33</v>
      </c>
      <c r="B225" s="22" t="s">
        <v>8</v>
      </c>
      <c r="C225" s="22" t="s">
        <v>26</v>
      </c>
      <c r="D225" s="21">
        <v>0</v>
      </c>
    </row>
    <row r="226" spans="1:4" x14ac:dyDescent="0.25">
      <c r="A226" s="22" t="s">
        <v>33</v>
      </c>
      <c r="B226" s="22" t="s">
        <v>8</v>
      </c>
      <c r="C226" s="22" t="s">
        <v>27</v>
      </c>
      <c r="D226" s="21">
        <v>0</v>
      </c>
    </row>
    <row r="227" spans="1:4" x14ac:dyDescent="0.25">
      <c r="A227" s="22" t="s">
        <v>33</v>
      </c>
      <c r="B227" s="22" t="s">
        <v>8</v>
      </c>
      <c r="C227" s="22" t="s">
        <v>28</v>
      </c>
      <c r="D227" s="21">
        <v>0</v>
      </c>
    </row>
    <row r="228" spans="1:4" x14ac:dyDescent="0.25">
      <c r="A228" s="22" t="s">
        <v>33</v>
      </c>
      <c r="B228" s="22" t="s">
        <v>8</v>
      </c>
      <c r="C228" s="22" t="s">
        <v>29</v>
      </c>
      <c r="D228" s="21">
        <v>0</v>
      </c>
    </row>
    <row r="229" spans="1:4" x14ac:dyDescent="0.25">
      <c r="A229" s="22" t="s">
        <v>33</v>
      </c>
      <c r="B229" s="22" t="s">
        <v>8</v>
      </c>
      <c r="C229" s="22" t="s">
        <v>30</v>
      </c>
      <c r="D229" s="21">
        <v>0</v>
      </c>
    </row>
    <row r="230" spans="1:4" x14ac:dyDescent="0.25">
      <c r="A230" s="22" t="s">
        <v>31</v>
      </c>
      <c r="B230" s="22" t="s">
        <v>32</v>
      </c>
      <c r="C230" s="22" t="s">
        <v>19</v>
      </c>
      <c r="D230" s="21">
        <v>0</v>
      </c>
    </row>
    <row r="231" spans="1:4" x14ac:dyDescent="0.25">
      <c r="A231" s="22" t="s">
        <v>31</v>
      </c>
      <c r="B231" s="22" t="s">
        <v>32</v>
      </c>
      <c r="C231" s="22" t="s">
        <v>20</v>
      </c>
      <c r="D231" s="21">
        <v>0</v>
      </c>
    </row>
    <row r="232" spans="1:4" x14ac:dyDescent="0.25">
      <c r="A232" s="22" t="s">
        <v>31</v>
      </c>
      <c r="B232" s="22" t="s">
        <v>32</v>
      </c>
      <c r="C232" s="22" t="s">
        <v>21</v>
      </c>
      <c r="D232" s="21">
        <v>0</v>
      </c>
    </row>
    <row r="233" spans="1:4" x14ac:dyDescent="0.25">
      <c r="A233" s="22" t="s">
        <v>31</v>
      </c>
      <c r="B233" s="22" t="s">
        <v>32</v>
      </c>
      <c r="C233" s="22" t="s">
        <v>22</v>
      </c>
      <c r="D233" s="21">
        <v>0</v>
      </c>
    </row>
    <row r="234" spans="1:4" x14ac:dyDescent="0.25">
      <c r="A234" s="22" t="s">
        <v>31</v>
      </c>
      <c r="B234" s="22" t="s">
        <v>32</v>
      </c>
      <c r="C234" s="22" t="s">
        <v>23</v>
      </c>
      <c r="D234" s="21">
        <v>0</v>
      </c>
    </row>
    <row r="235" spans="1:4" x14ac:dyDescent="0.25">
      <c r="A235" s="22" t="s">
        <v>31</v>
      </c>
      <c r="B235" s="22" t="s">
        <v>32</v>
      </c>
      <c r="C235" s="22" t="s">
        <v>24</v>
      </c>
      <c r="D235" s="21">
        <v>0</v>
      </c>
    </row>
    <row r="236" spans="1:4" x14ac:dyDescent="0.25">
      <c r="A236" s="22" t="s">
        <v>31</v>
      </c>
      <c r="B236" s="22" t="s">
        <v>32</v>
      </c>
      <c r="C236" s="22" t="s">
        <v>25</v>
      </c>
      <c r="D236" s="21">
        <v>0</v>
      </c>
    </row>
    <row r="237" spans="1:4" x14ac:dyDescent="0.25">
      <c r="A237" s="22" t="s">
        <v>31</v>
      </c>
      <c r="B237" s="22" t="s">
        <v>32</v>
      </c>
      <c r="C237" s="22" t="s">
        <v>26</v>
      </c>
      <c r="D237" s="21">
        <v>0</v>
      </c>
    </row>
    <row r="238" spans="1:4" x14ac:dyDescent="0.25">
      <c r="A238" s="22" t="s">
        <v>31</v>
      </c>
      <c r="B238" s="22" t="s">
        <v>32</v>
      </c>
      <c r="C238" s="22" t="s">
        <v>27</v>
      </c>
      <c r="D238" s="21">
        <v>0</v>
      </c>
    </row>
    <row r="239" spans="1:4" x14ac:dyDescent="0.25">
      <c r="A239" s="22" t="s">
        <v>31</v>
      </c>
      <c r="B239" s="22" t="s">
        <v>32</v>
      </c>
      <c r="C239" s="22" t="s">
        <v>28</v>
      </c>
      <c r="D239" s="21">
        <v>0</v>
      </c>
    </row>
    <row r="240" spans="1:4" x14ac:dyDescent="0.25">
      <c r="A240" s="22" t="s">
        <v>31</v>
      </c>
      <c r="B240" s="22" t="s">
        <v>32</v>
      </c>
      <c r="C240" s="22" t="s">
        <v>29</v>
      </c>
      <c r="D240" s="21">
        <v>0</v>
      </c>
    </row>
    <row r="241" spans="1:4" x14ac:dyDescent="0.25">
      <c r="A241" s="22" t="s">
        <v>31</v>
      </c>
      <c r="B241" s="22" t="s">
        <v>32</v>
      </c>
      <c r="C241" s="22" t="s">
        <v>30</v>
      </c>
      <c r="D241" s="21">
        <v>0</v>
      </c>
    </row>
    <row r="242" spans="1:4" x14ac:dyDescent="0.25">
      <c r="A242" s="183" t="s">
        <v>455</v>
      </c>
      <c r="B242" s="183" t="s">
        <v>56</v>
      </c>
      <c r="C242" s="183" t="s">
        <v>19</v>
      </c>
      <c r="D242" s="21">
        <v>0</v>
      </c>
    </row>
    <row r="243" spans="1:4" x14ac:dyDescent="0.25">
      <c r="A243" s="183" t="s">
        <v>455</v>
      </c>
      <c r="B243" s="183" t="s">
        <v>56</v>
      </c>
      <c r="C243" s="183" t="s">
        <v>20</v>
      </c>
      <c r="D243" s="21">
        <v>0</v>
      </c>
    </row>
    <row r="244" spans="1:4" x14ac:dyDescent="0.25">
      <c r="A244" s="183" t="s">
        <v>455</v>
      </c>
      <c r="B244" s="183" t="s">
        <v>56</v>
      </c>
      <c r="C244" s="183" t="s">
        <v>21</v>
      </c>
      <c r="D244" s="21">
        <v>0</v>
      </c>
    </row>
    <row r="245" spans="1:4" x14ac:dyDescent="0.25">
      <c r="A245" s="183" t="s">
        <v>455</v>
      </c>
      <c r="B245" s="183" t="s">
        <v>56</v>
      </c>
      <c r="C245" s="183" t="s">
        <v>22</v>
      </c>
      <c r="D245" s="21">
        <v>0</v>
      </c>
    </row>
    <row r="246" spans="1:4" x14ac:dyDescent="0.25">
      <c r="A246" s="183" t="s">
        <v>455</v>
      </c>
      <c r="B246" s="183" t="s">
        <v>56</v>
      </c>
      <c r="C246" s="183" t="s">
        <v>23</v>
      </c>
      <c r="D246" s="21">
        <v>0</v>
      </c>
    </row>
    <row r="247" spans="1:4" x14ac:dyDescent="0.25">
      <c r="A247" s="183" t="s">
        <v>455</v>
      </c>
      <c r="B247" s="183" t="s">
        <v>56</v>
      </c>
      <c r="C247" s="183" t="s">
        <v>24</v>
      </c>
      <c r="D247" s="21">
        <v>0</v>
      </c>
    </row>
    <row r="248" spans="1:4" x14ac:dyDescent="0.25">
      <c r="A248" s="183" t="s">
        <v>455</v>
      </c>
      <c r="B248" s="183" t="s">
        <v>56</v>
      </c>
      <c r="C248" s="183" t="s">
        <v>25</v>
      </c>
      <c r="D248" s="21">
        <v>0</v>
      </c>
    </row>
    <row r="249" spans="1:4" x14ac:dyDescent="0.25">
      <c r="A249" s="183" t="s">
        <v>455</v>
      </c>
      <c r="B249" s="183" t="s">
        <v>56</v>
      </c>
      <c r="C249" s="183" t="s">
        <v>26</v>
      </c>
      <c r="D249" s="21">
        <v>0</v>
      </c>
    </row>
    <row r="250" spans="1:4" x14ac:dyDescent="0.25">
      <c r="A250" s="183" t="s">
        <v>455</v>
      </c>
      <c r="B250" s="183" t="s">
        <v>56</v>
      </c>
      <c r="C250" s="183" t="s">
        <v>27</v>
      </c>
      <c r="D250" s="21">
        <v>0</v>
      </c>
    </row>
    <row r="251" spans="1:4" x14ac:dyDescent="0.25">
      <c r="A251" s="183" t="s">
        <v>455</v>
      </c>
      <c r="B251" s="183" t="s">
        <v>56</v>
      </c>
      <c r="C251" s="183" t="s">
        <v>28</v>
      </c>
      <c r="D251" s="21">
        <v>0</v>
      </c>
    </row>
    <row r="252" spans="1:4" x14ac:dyDescent="0.25">
      <c r="A252" s="183" t="s">
        <v>455</v>
      </c>
      <c r="B252" s="183" t="s">
        <v>56</v>
      </c>
      <c r="C252" s="183" t="s">
        <v>29</v>
      </c>
      <c r="D252" s="21">
        <v>0</v>
      </c>
    </row>
    <row r="253" spans="1:4" x14ac:dyDescent="0.25">
      <c r="A253" s="183" t="s">
        <v>455</v>
      </c>
      <c r="B253" s="183" t="s">
        <v>56</v>
      </c>
      <c r="C253" s="183" t="s">
        <v>30</v>
      </c>
      <c r="D253" s="21">
        <v>0</v>
      </c>
    </row>
    <row r="254" spans="1:4" x14ac:dyDescent="0.25">
      <c r="A254" s="183" t="s">
        <v>58</v>
      </c>
      <c r="B254" s="183" t="s">
        <v>57</v>
      </c>
      <c r="C254" s="183" t="s">
        <v>19</v>
      </c>
      <c r="D254" s="21">
        <v>0</v>
      </c>
    </row>
    <row r="255" spans="1:4" x14ac:dyDescent="0.25">
      <c r="A255" s="183" t="s">
        <v>58</v>
      </c>
      <c r="B255" s="183" t="s">
        <v>57</v>
      </c>
      <c r="C255" s="183" t="s">
        <v>20</v>
      </c>
      <c r="D255" s="21">
        <v>0</v>
      </c>
    </row>
    <row r="256" spans="1:4" x14ac:dyDescent="0.25">
      <c r="A256" s="183" t="s">
        <v>58</v>
      </c>
      <c r="B256" s="183" t="s">
        <v>57</v>
      </c>
      <c r="C256" s="183" t="s">
        <v>21</v>
      </c>
      <c r="D256" s="21">
        <v>0</v>
      </c>
    </row>
    <row r="257" spans="1:4" x14ac:dyDescent="0.25">
      <c r="A257" s="183" t="s">
        <v>58</v>
      </c>
      <c r="B257" s="183" t="s">
        <v>57</v>
      </c>
      <c r="C257" s="183" t="s">
        <v>22</v>
      </c>
      <c r="D257" s="21">
        <v>0</v>
      </c>
    </row>
    <row r="258" spans="1:4" x14ac:dyDescent="0.25">
      <c r="A258" s="183" t="s">
        <v>58</v>
      </c>
      <c r="B258" s="183" t="s">
        <v>57</v>
      </c>
      <c r="C258" s="183" t="s">
        <v>23</v>
      </c>
      <c r="D258" s="21">
        <v>0</v>
      </c>
    </row>
    <row r="259" spans="1:4" x14ac:dyDescent="0.25">
      <c r="A259" s="183" t="s">
        <v>58</v>
      </c>
      <c r="B259" s="183" t="s">
        <v>57</v>
      </c>
      <c r="C259" s="183" t="s">
        <v>24</v>
      </c>
      <c r="D259" s="21">
        <v>0</v>
      </c>
    </row>
    <row r="260" spans="1:4" x14ac:dyDescent="0.25">
      <c r="A260" s="183" t="s">
        <v>58</v>
      </c>
      <c r="B260" s="183" t="s">
        <v>57</v>
      </c>
      <c r="C260" s="183" t="s">
        <v>25</v>
      </c>
      <c r="D260" s="21">
        <v>0</v>
      </c>
    </row>
    <row r="261" spans="1:4" x14ac:dyDescent="0.25">
      <c r="A261" s="183" t="s">
        <v>58</v>
      </c>
      <c r="B261" s="183" t="s">
        <v>57</v>
      </c>
      <c r="C261" s="183" t="s">
        <v>26</v>
      </c>
      <c r="D261" s="21">
        <v>0</v>
      </c>
    </row>
    <row r="262" spans="1:4" x14ac:dyDescent="0.25">
      <c r="A262" s="183" t="s">
        <v>58</v>
      </c>
      <c r="B262" s="183" t="s">
        <v>57</v>
      </c>
      <c r="C262" s="183" t="s">
        <v>27</v>
      </c>
      <c r="D262" s="21">
        <v>0</v>
      </c>
    </row>
    <row r="263" spans="1:4" x14ac:dyDescent="0.25">
      <c r="A263" s="183" t="s">
        <v>58</v>
      </c>
      <c r="B263" s="183" t="s">
        <v>57</v>
      </c>
      <c r="C263" s="183" t="s">
        <v>28</v>
      </c>
      <c r="D263" s="21">
        <v>0</v>
      </c>
    </row>
    <row r="264" spans="1:4" x14ac:dyDescent="0.25">
      <c r="A264" s="183" t="s">
        <v>58</v>
      </c>
      <c r="B264" s="183" t="s">
        <v>57</v>
      </c>
      <c r="C264" s="183" t="s">
        <v>29</v>
      </c>
      <c r="D264" s="21">
        <v>0</v>
      </c>
    </row>
    <row r="265" spans="1:4" x14ac:dyDescent="0.25">
      <c r="A265" s="183" t="s">
        <v>58</v>
      </c>
      <c r="B265" s="183" t="s">
        <v>57</v>
      </c>
      <c r="C265" s="183" t="s">
        <v>30</v>
      </c>
      <c r="D265" s="21">
        <v>0</v>
      </c>
    </row>
    <row r="266" spans="1:4" x14ac:dyDescent="0.25">
      <c r="A266" s="183" t="s">
        <v>59</v>
      </c>
      <c r="B266" s="183" t="s">
        <v>455</v>
      </c>
      <c r="C266" s="183" t="s">
        <v>19</v>
      </c>
      <c r="D266" s="21">
        <v>0</v>
      </c>
    </row>
    <row r="267" spans="1:4" x14ac:dyDescent="0.25">
      <c r="A267" s="183" t="s">
        <v>59</v>
      </c>
      <c r="B267" s="183" t="s">
        <v>455</v>
      </c>
      <c r="C267" s="183" t="s">
        <v>20</v>
      </c>
      <c r="D267" s="21">
        <v>0</v>
      </c>
    </row>
    <row r="268" spans="1:4" x14ac:dyDescent="0.25">
      <c r="A268" s="183" t="s">
        <v>59</v>
      </c>
      <c r="B268" s="183" t="s">
        <v>455</v>
      </c>
      <c r="C268" s="183" t="s">
        <v>21</v>
      </c>
      <c r="D268" s="21">
        <v>0</v>
      </c>
    </row>
    <row r="269" spans="1:4" x14ac:dyDescent="0.25">
      <c r="A269" s="183" t="s">
        <v>59</v>
      </c>
      <c r="B269" s="183" t="s">
        <v>455</v>
      </c>
      <c r="C269" s="183" t="s">
        <v>22</v>
      </c>
      <c r="D269" s="21">
        <v>0</v>
      </c>
    </row>
    <row r="270" spans="1:4" x14ac:dyDescent="0.25">
      <c r="A270" s="183" t="s">
        <v>59</v>
      </c>
      <c r="B270" s="183" t="s">
        <v>455</v>
      </c>
      <c r="C270" s="183" t="s">
        <v>23</v>
      </c>
      <c r="D270" s="21">
        <v>0</v>
      </c>
    </row>
    <row r="271" spans="1:4" x14ac:dyDescent="0.25">
      <c r="A271" s="183" t="s">
        <v>59</v>
      </c>
      <c r="B271" s="183" t="s">
        <v>455</v>
      </c>
      <c r="C271" s="183" t="s">
        <v>24</v>
      </c>
      <c r="D271" s="21">
        <v>0</v>
      </c>
    </row>
    <row r="272" spans="1:4" x14ac:dyDescent="0.25">
      <c r="A272" s="183" t="s">
        <v>59</v>
      </c>
      <c r="B272" s="183" t="s">
        <v>455</v>
      </c>
      <c r="C272" s="183" t="s">
        <v>25</v>
      </c>
      <c r="D272" s="21">
        <v>0</v>
      </c>
    </row>
    <row r="273" spans="1:4" x14ac:dyDescent="0.25">
      <c r="A273" s="183" t="s">
        <v>59</v>
      </c>
      <c r="B273" s="183" t="s">
        <v>455</v>
      </c>
      <c r="C273" s="183" t="s">
        <v>26</v>
      </c>
      <c r="D273" s="21">
        <v>0</v>
      </c>
    </row>
    <row r="274" spans="1:4" x14ac:dyDescent="0.25">
      <c r="A274" s="183" t="s">
        <v>59</v>
      </c>
      <c r="B274" s="183" t="s">
        <v>455</v>
      </c>
      <c r="C274" s="183" t="s">
        <v>27</v>
      </c>
      <c r="D274" s="21">
        <v>0</v>
      </c>
    </row>
    <row r="275" spans="1:4" x14ac:dyDescent="0.25">
      <c r="A275" s="183" t="s">
        <v>59</v>
      </c>
      <c r="B275" s="183" t="s">
        <v>455</v>
      </c>
      <c r="C275" s="183" t="s">
        <v>28</v>
      </c>
      <c r="D275" s="21">
        <v>0</v>
      </c>
    </row>
    <row r="276" spans="1:4" x14ac:dyDescent="0.25">
      <c r="A276" s="183" t="s">
        <v>59</v>
      </c>
      <c r="B276" s="183" t="s">
        <v>455</v>
      </c>
      <c r="C276" s="183" t="s">
        <v>29</v>
      </c>
      <c r="D276" s="21">
        <v>0</v>
      </c>
    </row>
    <row r="277" spans="1:4" x14ac:dyDescent="0.25">
      <c r="A277" s="183" t="s">
        <v>59</v>
      </c>
      <c r="B277" s="183" t="s">
        <v>455</v>
      </c>
      <c r="C277" s="183" t="s">
        <v>30</v>
      </c>
      <c r="D277" s="21">
        <v>0</v>
      </c>
    </row>
    <row r="278" spans="1:4" x14ac:dyDescent="0.25">
      <c r="A278" s="183" t="s">
        <v>57</v>
      </c>
      <c r="B278" s="183" t="s">
        <v>458</v>
      </c>
      <c r="C278" s="183" t="s">
        <v>19</v>
      </c>
      <c r="D278" s="21">
        <v>0</v>
      </c>
    </row>
    <row r="279" spans="1:4" x14ac:dyDescent="0.25">
      <c r="A279" s="183" t="s">
        <v>57</v>
      </c>
      <c r="B279" s="183" t="s">
        <v>458</v>
      </c>
      <c r="C279" s="183" t="s">
        <v>20</v>
      </c>
      <c r="D279" s="21">
        <v>0</v>
      </c>
    </row>
    <row r="280" spans="1:4" x14ac:dyDescent="0.25">
      <c r="A280" s="183" t="s">
        <v>57</v>
      </c>
      <c r="B280" s="183" t="s">
        <v>458</v>
      </c>
      <c r="C280" s="183" t="s">
        <v>21</v>
      </c>
      <c r="D280" s="21">
        <v>0</v>
      </c>
    </row>
    <row r="281" spans="1:4" x14ac:dyDescent="0.25">
      <c r="A281" s="183" t="s">
        <v>57</v>
      </c>
      <c r="B281" s="183" t="s">
        <v>458</v>
      </c>
      <c r="C281" s="183" t="s">
        <v>22</v>
      </c>
      <c r="D281" s="21">
        <v>0</v>
      </c>
    </row>
    <row r="282" spans="1:4" x14ac:dyDescent="0.25">
      <c r="A282" s="183" t="s">
        <v>57</v>
      </c>
      <c r="B282" s="183" t="s">
        <v>458</v>
      </c>
      <c r="C282" s="183" t="s">
        <v>23</v>
      </c>
      <c r="D282" s="21">
        <v>0</v>
      </c>
    </row>
    <row r="283" spans="1:4" x14ac:dyDescent="0.25">
      <c r="A283" s="183" t="s">
        <v>57</v>
      </c>
      <c r="B283" s="183" t="s">
        <v>458</v>
      </c>
      <c r="C283" s="183" t="s">
        <v>24</v>
      </c>
      <c r="D283" s="21">
        <v>0</v>
      </c>
    </row>
    <row r="284" spans="1:4" x14ac:dyDescent="0.25">
      <c r="A284" s="183" t="s">
        <v>57</v>
      </c>
      <c r="B284" s="183" t="s">
        <v>458</v>
      </c>
      <c r="C284" s="183" t="s">
        <v>25</v>
      </c>
      <c r="D284" s="21">
        <v>0</v>
      </c>
    </row>
    <row r="285" spans="1:4" x14ac:dyDescent="0.25">
      <c r="A285" s="183" t="s">
        <v>57</v>
      </c>
      <c r="B285" s="183" t="s">
        <v>458</v>
      </c>
      <c r="C285" s="183" t="s">
        <v>26</v>
      </c>
      <c r="D285" s="21">
        <v>0</v>
      </c>
    </row>
    <row r="286" spans="1:4" x14ac:dyDescent="0.25">
      <c r="A286" s="183" t="s">
        <v>57</v>
      </c>
      <c r="B286" s="183" t="s">
        <v>458</v>
      </c>
      <c r="C286" s="183" t="s">
        <v>27</v>
      </c>
      <c r="D286" s="21">
        <v>0</v>
      </c>
    </row>
    <row r="287" spans="1:4" x14ac:dyDescent="0.25">
      <c r="A287" s="183" t="s">
        <v>57</v>
      </c>
      <c r="B287" s="183" t="s">
        <v>458</v>
      </c>
      <c r="C287" s="183" t="s">
        <v>28</v>
      </c>
      <c r="D287" s="21">
        <v>0</v>
      </c>
    </row>
    <row r="288" spans="1:4" x14ac:dyDescent="0.25">
      <c r="A288" s="183" t="s">
        <v>57</v>
      </c>
      <c r="B288" s="183" t="s">
        <v>458</v>
      </c>
      <c r="C288" s="183" t="s">
        <v>29</v>
      </c>
      <c r="D288" s="21">
        <v>0</v>
      </c>
    </row>
    <row r="289" spans="1:4" x14ac:dyDescent="0.25">
      <c r="A289" s="183" t="s">
        <v>57</v>
      </c>
      <c r="B289" s="183" t="s">
        <v>458</v>
      </c>
      <c r="C289" s="183" t="s">
        <v>30</v>
      </c>
      <c r="D289" s="21">
        <v>0</v>
      </c>
    </row>
    <row r="290" spans="1:4" x14ac:dyDescent="0.25">
      <c r="A290" s="183" t="s">
        <v>50</v>
      </c>
      <c r="B290" s="183" t="s">
        <v>49</v>
      </c>
      <c r="C290" s="183" t="s">
        <v>19</v>
      </c>
      <c r="D290" s="21">
        <v>0</v>
      </c>
    </row>
    <row r="291" spans="1:4" x14ac:dyDescent="0.25">
      <c r="A291" s="183" t="s">
        <v>50</v>
      </c>
      <c r="B291" s="183" t="s">
        <v>49</v>
      </c>
      <c r="C291" s="183" t="s">
        <v>20</v>
      </c>
      <c r="D291" s="21">
        <v>0</v>
      </c>
    </row>
    <row r="292" spans="1:4" x14ac:dyDescent="0.25">
      <c r="A292" s="183" t="s">
        <v>50</v>
      </c>
      <c r="B292" s="183" t="s">
        <v>49</v>
      </c>
      <c r="C292" s="183" t="s">
        <v>21</v>
      </c>
      <c r="D292" s="21">
        <v>0</v>
      </c>
    </row>
    <row r="293" spans="1:4" x14ac:dyDescent="0.25">
      <c r="A293" s="183" t="s">
        <v>50</v>
      </c>
      <c r="B293" s="183" t="s">
        <v>49</v>
      </c>
      <c r="C293" s="183" t="s">
        <v>22</v>
      </c>
      <c r="D293" s="21">
        <v>0</v>
      </c>
    </row>
    <row r="294" spans="1:4" x14ac:dyDescent="0.25">
      <c r="A294" s="183" t="s">
        <v>50</v>
      </c>
      <c r="B294" s="183" t="s">
        <v>49</v>
      </c>
      <c r="C294" s="183" t="s">
        <v>23</v>
      </c>
      <c r="D294" s="21">
        <v>0</v>
      </c>
    </row>
    <row r="295" spans="1:4" x14ac:dyDescent="0.25">
      <c r="A295" s="183" t="s">
        <v>50</v>
      </c>
      <c r="B295" s="183" t="s">
        <v>49</v>
      </c>
      <c r="C295" s="183" t="s">
        <v>24</v>
      </c>
      <c r="D295" s="21">
        <v>0</v>
      </c>
    </row>
    <row r="296" spans="1:4" x14ac:dyDescent="0.25">
      <c r="A296" s="183" t="s">
        <v>50</v>
      </c>
      <c r="B296" s="183" t="s">
        <v>49</v>
      </c>
      <c r="C296" s="183" t="s">
        <v>25</v>
      </c>
      <c r="D296" s="21">
        <v>0</v>
      </c>
    </row>
    <row r="297" spans="1:4" x14ac:dyDescent="0.25">
      <c r="A297" s="183" t="s">
        <v>50</v>
      </c>
      <c r="B297" s="183" t="s">
        <v>49</v>
      </c>
      <c r="C297" s="183" t="s">
        <v>26</v>
      </c>
      <c r="D297" s="21">
        <v>0</v>
      </c>
    </row>
    <row r="298" spans="1:4" x14ac:dyDescent="0.25">
      <c r="A298" s="183" t="s">
        <v>50</v>
      </c>
      <c r="B298" s="183" t="s">
        <v>49</v>
      </c>
      <c r="C298" s="183" t="s">
        <v>27</v>
      </c>
      <c r="D298" s="21">
        <v>0</v>
      </c>
    </row>
    <row r="299" spans="1:4" x14ac:dyDescent="0.25">
      <c r="A299" s="183" t="s">
        <v>50</v>
      </c>
      <c r="B299" s="183" t="s">
        <v>49</v>
      </c>
      <c r="C299" s="183" t="s">
        <v>28</v>
      </c>
      <c r="D299" s="21">
        <v>0</v>
      </c>
    </row>
    <row r="300" spans="1:4" x14ac:dyDescent="0.25">
      <c r="A300" s="183" t="s">
        <v>50</v>
      </c>
      <c r="B300" s="183" t="s">
        <v>49</v>
      </c>
      <c r="C300" s="183" t="s">
        <v>29</v>
      </c>
      <c r="D300" s="21">
        <v>0</v>
      </c>
    </row>
    <row r="301" spans="1:4" x14ac:dyDescent="0.25">
      <c r="A301" s="183" t="s">
        <v>50</v>
      </c>
      <c r="B301" s="183" t="s">
        <v>49</v>
      </c>
      <c r="C301" s="183" t="s">
        <v>30</v>
      </c>
      <c r="D301" s="21">
        <v>0</v>
      </c>
    </row>
    <row r="302" spans="1:4" x14ac:dyDescent="0.25">
      <c r="A302" s="183" t="s">
        <v>458</v>
      </c>
      <c r="B302" s="183" t="s">
        <v>461</v>
      </c>
      <c r="C302" s="183" t="s">
        <v>19</v>
      </c>
      <c r="D302" s="21">
        <v>0</v>
      </c>
    </row>
    <row r="303" spans="1:4" x14ac:dyDescent="0.25">
      <c r="A303" s="183" t="s">
        <v>458</v>
      </c>
      <c r="B303" s="183" t="s">
        <v>461</v>
      </c>
      <c r="C303" s="183" t="s">
        <v>20</v>
      </c>
      <c r="D303" s="21">
        <v>0</v>
      </c>
    </row>
    <row r="304" spans="1:4" x14ac:dyDescent="0.25">
      <c r="A304" s="183" t="s">
        <v>458</v>
      </c>
      <c r="B304" s="183" t="s">
        <v>461</v>
      </c>
      <c r="C304" s="183" t="s">
        <v>21</v>
      </c>
      <c r="D304" s="21">
        <v>0</v>
      </c>
    </row>
    <row r="305" spans="1:4" x14ac:dyDescent="0.25">
      <c r="A305" s="183" t="s">
        <v>458</v>
      </c>
      <c r="B305" s="183" t="s">
        <v>461</v>
      </c>
      <c r="C305" s="183" t="s">
        <v>22</v>
      </c>
      <c r="D305" s="21">
        <v>0</v>
      </c>
    </row>
    <row r="306" spans="1:4" x14ac:dyDescent="0.25">
      <c r="A306" s="183" t="s">
        <v>458</v>
      </c>
      <c r="B306" s="183" t="s">
        <v>461</v>
      </c>
      <c r="C306" s="183" t="s">
        <v>23</v>
      </c>
      <c r="D306" s="21">
        <v>0</v>
      </c>
    </row>
    <row r="307" spans="1:4" x14ac:dyDescent="0.25">
      <c r="A307" s="183" t="s">
        <v>458</v>
      </c>
      <c r="B307" s="183" t="s">
        <v>461</v>
      </c>
      <c r="C307" s="183" t="s">
        <v>24</v>
      </c>
      <c r="D307" s="21">
        <v>0</v>
      </c>
    </row>
    <row r="308" spans="1:4" x14ac:dyDescent="0.25">
      <c r="A308" s="183" t="s">
        <v>458</v>
      </c>
      <c r="B308" s="183" t="s">
        <v>461</v>
      </c>
      <c r="C308" s="183" t="s">
        <v>25</v>
      </c>
      <c r="D308" s="21">
        <v>0</v>
      </c>
    </row>
    <row r="309" spans="1:4" x14ac:dyDescent="0.25">
      <c r="A309" s="183" t="s">
        <v>458</v>
      </c>
      <c r="B309" s="183" t="s">
        <v>461</v>
      </c>
      <c r="C309" s="183" t="s">
        <v>26</v>
      </c>
      <c r="D309" s="21">
        <v>0</v>
      </c>
    </row>
    <row r="310" spans="1:4" x14ac:dyDescent="0.25">
      <c r="A310" s="183" t="s">
        <v>458</v>
      </c>
      <c r="B310" s="183" t="s">
        <v>461</v>
      </c>
      <c r="C310" s="183" t="s">
        <v>27</v>
      </c>
      <c r="D310" s="21">
        <v>0</v>
      </c>
    </row>
    <row r="311" spans="1:4" x14ac:dyDescent="0.25">
      <c r="A311" s="183" t="s">
        <v>458</v>
      </c>
      <c r="B311" s="183" t="s">
        <v>461</v>
      </c>
      <c r="C311" s="183" t="s">
        <v>28</v>
      </c>
      <c r="D311" s="21">
        <v>0</v>
      </c>
    </row>
    <row r="312" spans="1:4" x14ac:dyDescent="0.25">
      <c r="A312" s="183" t="s">
        <v>458</v>
      </c>
      <c r="B312" s="183" t="s">
        <v>461</v>
      </c>
      <c r="C312" s="183" t="s">
        <v>29</v>
      </c>
      <c r="D312" s="21">
        <v>0</v>
      </c>
    </row>
    <row r="313" spans="1:4" x14ac:dyDescent="0.25">
      <c r="A313" s="183" t="s">
        <v>458</v>
      </c>
      <c r="B313" s="183" t="s">
        <v>461</v>
      </c>
      <c r="C313" s="183" t="s">
        <v>30</v>
      </c>
      <c r="D313" s="21">
        <v>0</v>
      </c>
    </row>
    <row r="314" spans="1:4" x14ac:dyDescent="0.25">
      <c r="A314" s="183" t="s">
        <v>461</v>
      </c>
      <c r="B314" s="183" t="s">
        <v>56</v>
      </c>
      <c r="C314" s="183" t="s">
        <v>19</v>
      </c>
      <c r="D314" s="21">
        <v>0</v>
      </c>
    </row>
    <row r="315" spans="1:4" x14ac:dyDescent="0.25">
      <c r="A315" s="183" t="s">
        <v>461</v>
      </c>
      <c r="B315" s="183" t="s">
        <v>56</v>
      </c>
      <c r="C315" s="183" t="s">
        <v>20</v>
      </c>
      <c r="D315" s="21">
        <v>0</v>
      </c>
    </row>
    <row r="316" spans="1:4" x14ac:dyDescent="0.25">
      <c r="A316" s="183" t="s">
        <v>461</v>
      </c>
      <c r="B316" s="183" t="s">
        <v>56</v>
      </c>
      <c r="C316" s="183" t="s">
        <v>21</v>
      </c>
      <c r="D316" s="21">
        <v>0</v>
      </c>
    </row>
    <row r="317" spans="1:4" x14ac:dyDescent="0.25">
      <c r="A317" s="183" t="s">
        <v>461</v>
      </c>
      <c r="B317" s="183" t="s">
        <v>56</v>
      </c>
      <c r="C317" s="183" t="s">
        <v>22</v>
      </c>
      <c r="D317" s="21">
        <v>0</v>
      </c>
    </row>
    <row r="318" spans="1:4" x14ac:dyDescent="0.25">
      <c r="A318" s="183" t="s">
        <v>461</v>
      </c>
      <c r="B318" s="183" t="s">
        <v>56</v>
      </c>
      <c r="C318" s="183" t="s">
        <v>23</v>
      </c>
      <c r="D318" s="21">
        <v>0</v>
      </c>
    </row>
    <row r="319" spans="1:4" x14ac:dyDescent="0.25">
      <c r="A319" s="183" t="s">
        <v>461</v>
      </c>
      <c r="B319" s="183" t="s">
        <v>56</v>
      </c>
      <c r="C319" s="183" t="s">
        <v>24</v>
      </c>
      <c r="D319" s="21">
        <v>0</v>
      </c>
    </row>
    <row r="320" spans="1:4" x14ac:dyDescent="0.25">
      <c r="A320" s="183" t="s">
        <v>461</v>
      </c>
      <c r="B320" s="183" t="s">
        <v>56</v>
      </c>
      <c r="C320" s="183" t="s">
        <v>25</v>
      </c>
      <c r="D320" s="21">
        <v>0</v>
      </c>
    </row>
    <row r="321" spans="1:4" x14ac:dyDescent="0.25">
      <c r="A321" s="183" t="s">
        <v>461</v>
      </c>
      <c r="B321" s="183" t="s">
        <v>56</v>
      </c>
      <c r="C321" s="183" t="s">
        <v>26</v>
      </c>
      <c r="D321" s="21">
        <v>0</v>
      </c>
    </row>
    <row r="322" spans="1:4" x14ac:dyDescent="0.25">
      <c r="A322" s="183" t="s">
        <v>461</v>
      </c>
      <c r="B322" s="183" t="s">
        <v>56</v>
      </c>
      <c r="C322" s="183" t="s">
        <v>27</v>
      </c>
      <c r="D322" s="21">
        <v>0</v>
      </c>
    </row>
    <row r="323" spans="1:4" x14ac:dyDescent="0.25">
      <c r="A323" s="183" t="s">
        <v>461</v>
      </c>
      <c r="B323" s="183" t="s">
        <v>56</v>
      </c>
      <c r="C323" s="183" t="s">
        <v>28</v>
      </c>
      <c r="D323" s="21">
        <v>0</v>
      </c>
    </row>
    <row r="324" spans="1:4" x14ac:dyDescent="0.25">
      <c r="A324" s="183" t="s">
        <v>461</v>
      </c>
      <c r="B324" s="183" t="s">
        <v>56</v>
      </c>
      <c r="C324" s="183" t="s">
        <v>29</v>
      </c>
      <c r="D324" s="21">
        <v>0</v>
      </c>
    </row>
    <row r="325" spans="1:4" x14ac:dyDescent="0.25">
      <c r="A325" s="183" t="s">
        <v>461</v>
      </c>
      <c r="B325" s="183" t="s">
        <v>56</v>
      </c>
      <c r="C325" s="183" t="s">
        <v>30</v>
      </c>
      <c r="D325" s="21">
        <v>0</v>
      </c>
    </row>
  </sheetData>
  <pageMargins left="0.7" right="0.7" top="0.75" bottom="0.75" header="0.3" footer="0.3"/>
  <pageSetup orientation="portrait" horizontalDpi="1200" verticalDpi="120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topLeftCell="A6" zoomScaleNormal="100" workbookViewId="0">
      <selection activeCell="C1" sqref="C1:C27"/>
    </sheetView>
  </sheetViews>
  <sheetFormatPr defaultColWidth="9.140625" defaultRowHeight="15" x14ac:dyDescent="0.25"/>
  <cols>
    <col min="1" max="1" width="10.140625" style="183" bestFit="1" customWidth="1"/>
    <col min="2" max="2" width="9.140625" style="183"/>
    <col min="3" max="4" width="11.5703125" style="183" bestFit="1" customWidth="1"/>
    <col min="5" max="11" width="9.140625" style="183"/>
    <col min="12" max="12" width="11.5703125" style="183" bestFit="1" customWidth="1"/>
    <col min="13" max="16384" width="9.140625" style="183"/>
  </cols>
  <sheetData>
    <row r="1" spans="1:18" x14ac:dyDescent="0.25">
      <c r="A1" s="183" t="s">
        <v>32</v>
      </c>
      <c r="B1" s="183" t="s">
        <v>33</v>
      </c>
      <c r="C1" s="21">
        <f>L1/1000000</f>
        <v>8.6592000000000002</v>
      </c>
      <c r="D1" s="23"/>
      <c r="E1" s="23"/>
      <c r="G1" s="23"/>
      <c r="H1" s="23"/>
      <c r="I1" s="23"/>
      <c r="J1" s="23"/>
      <c r="K1" s="23"/>
      <c r="L1" s="21">
        <v>8659200</v>
      </c>
      <c r="M1" s="23"/>
      <c r="N1" s="23" t="s">
        <v>32</v>
      </c>
      <c r="O1" s="23" t="s">
        <v>33</v>
      </c>
      <c r="P1" s="23">
        <v>8.6592000000000002</v>
      </c>
      <c r="Q1" s="23"/>
      <c r="R1" s="23"/>
    </row>
    <row r="2" spans="1:18" x14ac:dyDescent="0.25">
      <c r="A2" s="183" t="s">
        <v>7</v>
      </c>
      <c r="B2" s="183" t="s">
        <v>33</v>
      </c>
      <c r="C2" s="21">
        <f t="shared" ref="C2:C27" si="0">L2/1000000</f>
        <v>0.470914</v>
      </c>
      <c r="L2" s="21">
        <v>470914</v>
      </c>
      <c r="N2" s="183" t="s">
        <v>7</v>
      </c>
      <c r="O2" s="183" t="s">
        <v>33</v>
      </c>
      <c r="P2" s="183">
        <v>0.470914</v>
      </c>
    </row>
    <row r="3" spans="1:18" x14ac:dyDescent="0.25">
      <c r="A3" s="183" t="s">
        <v>33</v>
      </c>
      <c r="B3" s="183" t="s">
        <v>8</v>
      </c>
      <c r="C3" s="21">
        <f t="shared" si="0"/>
        <v>11.079796999999999</v>
      </c>
      <c r="L3" s="21">
        <v>11079797</v>
      </c>
      <c r="N3" s="183" t="s">
        <v>33</v>
      </c>
      <c r="O3" s="183" t="s">
        <v>8</v>
      </c>
      <c r="P3" s="183">
        <v>11.079796999999999</v>
      </c>
    </row>
    <row r="4" spans="1:18" x14ac:dyDescent="0.25">
      <c r="A4" s="183" t="s">
        <v>8</v>
      </c>
      <c r="B4" s="183" t="s">
        <v>34</v>
      </c>
      <c r="C4" s="21">
        <f t="shared" si="0"/>
        <v>1.0496970000000001</v>
      </c>
      <c r="L4" s="21">
        <v>1049697</v>
      </c>
      <c r="N4" s="183" t="s">
        <v>8</v>
      </c>
      <c r="O4" s="183" t="s">
        <v>34</v>
      </c>
      <c r="P4" s="183">
        <v>1.0496970000000001</v>
      </c>
    </row>
    <row r="5" spans="1:18" x14ac:dyDescent="0.25">
      <c r="A5" s="183" t="s">
        <v>34</v>
      </c>
      <c r="B5" s="183" t="s">
        <v>36</v>
      </c>
      <c r="C5" s="21">
        <f t="shared" si="0"/>
        <v>0.68312600000000001</v>
      </c>
      <c r="L5" s="21">
        <v>683126</v>
      </c>
      <c r="N5" s="183" t="s">
        <v>34</v>
      </c>
      <c r="O5" s="183" t="s">
        <v>36</v>
      </c>
      <c r="P5" s="183">
        <v>0.68312600000000001</v>
      </c>
    </row>
    <row r="6" spans="1:18" x14ac:dyDescent="0.25">
      <c r="A6" s="183" t="s">
        <v>36</v>
      </c>
      <c r="B6" s="183" t="s">
        <v>39</v>
      </c>
      <c r="C6" s="21">
        <f t="shared" si="0"/>
        <v>4.4568089999999998</v>
      </c>
      <c r="L6" s="21">
        <v>4456809</v>
      </c>
      <c r="N6" s="183" t="s">
        <v>36</v>
      </c>
      <c r="O6" s="183" t="s">
        <v>39</v>
      </c>
      <c r="P6" s="183">
        <v>4.4568089999999998</v>
      </c>
    </row>
    <row r="7" spans="1:18" x14ac:dyDescent="0.25">
      <c r="A7" s="183" t="s">
        <v>39</v>
      </c>
      <c r="B7" s="183" t="s">
        <v>41</v>
      </c>
      <c r="C7" s="21">
        <f t="shared" si="0"/>
        <v>1.0004580000000001</v>
      </c>
      <c r="L7" s="21">
        <v>1000458</v>
      </c>
      <c r="N7" s="183" t="s">
        <v>39</v>
      </c>
      <c r="O7" s="183" t="s">
        <v>41</v>
      </c>
      <c r="P7" s="183">
        <v>1.0004580000000001</v>
      </c>
    </row>
    <row r="8" spans="1:18" x14ac:dyDescent="0.25">
      <c r="A8" s="183" t="s">
        <v>41</v>
      </c>
      <c r="B8" s="183" t="s">
        <v>44</v>
      </c>
      <c r="C8" s="21">
        <f t="shared" si="0"/>
        <v>1.5411250000000001</v>
      </c>
      <c r="L8" s="21">
        <v>1541125</v>
      </c>
      <c r="N8" s="183" t="s">
        <v>41</v>
      </c>
      <c r="O8" s="183" t="s">
        <v>44</v>
      </c>
      <c r="P8" s="183">
        <v>1.5411250000000001</v>
      </c>
    </row>
    <row r="9" spans="1:18" x14ac:dyDescent="0.25">
      <c r="A9" s="183" t="s">
        <v>44</v>
      </c>
      <c r="B9" s="183" t="s">
        <v>9</v>
      </c>
      <c r="C9" s="21">
        <f t="shared" si="0"/>
        <v>5.9093679999999997</v>
      </c>
      <c r="L9" s="21">
        <v>5909368</v>
      </c>
      <c r="N9" s="183" t="s">
        <v>44</v>
      </c>
      <c r="O9" s="183" t="s">
        <v>9</v>
      </c>
      <c r="P9" s="183">
        <v>5.9093679999999997</v>
      </c>
    </row>
    <row r="10" spans="1:18" x14ac:dyDescent="0.25">
      <c r="A10" s="183" t="s">
        <v>45</v>
      </c>
      <c r="B10" s="183" t="s">
        <v>9</v>
      </c>
      <c r="C10" s="21">
        <f t="shared" si="0"/>
        <v>0.74018600000000001</v>
      </c>
      <c r="L10" s="21">
        <v>740186</v>
      </c>
      <c r="N10" s="183" t="s">
        <v>45</v>
      </c>
      <c r="O10" s="183" t="s">
        <v>9</v>
      </c>
      <c r="P10" s="183">
        <v>0.74018600000000001</v>
      </c>
    </row>
    <row r="11" spans="1:18" x14ac:dyDescent="0.25">
      <c r="A11" s="183" t="s">
        <v>9</v>
      </c>
      <c r="B11" s="183" t="s">
        <v>46</v>
      </c>
      <c r="C11" s="21">
        <f t="shared" si="0"/>
        <v>2.2245020000000002</v>
      </c>
      <c r="L11" s="21">
        <v>2224502</v>
      </c>
      <c r="N11" s="183" t="s">
        <v>9</v>
      </c>
      <c r="O11" s="183" t="s">
        <v>46</v>
      </c>
      <c r="P11" s="183">
        <v>2.2245020000000002</v>
      </c>
    </row>
    <row r="12" spans="1:18" x14ac:dyDescent="0.25">
      <c r="A12" s="183" t="s">
        <v>55</v>
      </c>
      <c r="B12" s="183" t="s">
        <v>54</v>
      </c>
      <c r="C12" s="21">
        <f t="shared" si="0"/>
        <v>0.47776800000000003</v>
      </c>
      <c r="L12" s="21">
        <v>477768</v>
      </c>
      <c r="N12" s="183" t="s">
        <v>55</v>
      </c>
      <c r="O12" s="183" t="s">
        <v>54</v>
      </c>
      <c r="P12" s="183">
        <v>0.47776800000000003</v>
      </c>
    </row>
    <row r="13" spans="1:18" x14ac:dyDescent="0.25">
      <c r="A13" s="183" t="s">
        <v>54</v>
      </c>
      <c r="B13" s="183" t="s">
        <v>50</v>
      </c>
      <c r="C13" s="21">
        <f t="shared" si="0"/>
        <v>1.160083</v>
      </c>
      <c r="L13" s="21">
        <v>1160083</v>
      </c>
      <c r="N13" s="183" t="s">
        <v>54</v>
      </c>
      <c r="O13" s="183" t="s">
        <v>50</v>
      </c>
      <c r="P13" s="183">
        <v>1.160083</v>
      </c>
    </row>
    <row r="14" spans="1:18" x14ac:dyDescent="0.25">
      <c r="A14" s="183" t="s">
        <v>56</v>
      </c>
      <c r="B14" s="183" t="s">
        <v>10</v>
      </c>
      <c r="C14" s="21">
        <f t="shared" si="0"/>
        <v>1.6566050000000001</v>
      </c>
      <c r="L14" s="21">
        <v>1656605</v>
      </c>
      <c r="N14" s="183" t="s">
        <v>56</v>
      </c>
      <c r="O14" s="183" t="s">
        <v>10</v>
      </c>
      <c r="P14" s="183">
        <v>1.6566050000000001</v>
      </c>
    </row>
    <row r="15" spans="1:18" x14ac:dyDescent="0.25">
      <c r="A15" s="183" t="s">
        <v>10</v>
      </c>
      <c r="B15" s="183" t="s">
        <v>49</v>
      </c>
      <c r="C15" s="21">
        <f t="shared" si="0"/>
        <v>5.4212129999999998</v>
      </c>
      <c r="L15" s="21">
        <v>5421213</v>
      </c>
      <c r="N15" s="183" t="s">
        <v>10</v>
      </c>
      <c r="O15" s="183" t="s">
        <v>49</v>
      </c>
      <c r="P15" s="183">
        <v>5.4212129999999998</v>
      </c>
    </row>
    <row r="16" spans="1:18" x14ac:dyDescent="0.25">
      <c r="A16" s="183" t="s">
        <v>49</v>
      </c>
      <c r="B16" s="183" t="s">
        <v>34</v>
      </c>
      <c r="C16" s="21">
        <f t="shared" si="0"/>
        <v>1.1869970000000001</v>
      </c>
      <c r="L16" s="21">
        <v>1186997</v>
      </c>
      <c r="N16" s="183" t="s">
        <v>49</v>
      </c>
      <c r="O16" s="183" t="s">
        <v>34</v>
      </c>
      <c r="P16" s="183">
        <v>1.1869970000000001</v>
      </c>
    </row>
    <row r="17" spans="1:16" x14ac:dyDescent="0.25">
      <c r="A17" s="183" t="s">
        <v>61</v>
      </c>
      <c r="B17" s="183" t="s">
        <v>31</v>
      </c>
      <c r="C17" s="21">
        <f t="shared" si="0"/>
        <v>10.585025999999999</v>
      </c>
      <c r="L17" s="21">
        <v>10585026</v>
      </c>
      <c r="N17" s="183" t="s">
        <v>61</v>
      </c>
      <c r="O17" s="183" t="s">
        <v>31</v>
      </c>
      <c r="P17" s="183">
        <v>10.585025999999999</v>
      </c>
    </row>
    <row r="18" spans="1:16" x14ac:dyDescent="0.25">
      <c r="A18" s="183" t="s">
        <v>46</v>
      </c>
      <c r="B18" s="183" t="s">
        <v>48</v>
      </c>
      <c r="C18" s="21">
        <f t="shared" si="0"/>
        <v>1.036975</v>
      </c>
      <c r="L18" s="21">
        <v>1036975</v>
      </c>
      <c r="N18" s="183" t="s">
        <v>46</v>
      </c>
      <c r="O18" s="183" t="s">
        <v>48</v>
      </c>
      <c r="P18" s="183">
        <v>1.036975</v>
      </c>
    </row>
    <row r="19" spans="1:16" x14ac:dyDescent="0.25">
      <c r="A19" s="183" t="s">
        <v>31</v>
      </c>
      <c r="B19" s="183" t="s">
        <v>32</v>
      </c>
      <c r="C19" s="21">
        <f t="shared" si="0"/>
        <v>33.647488000000003</v>
      </c>
      <c r="L19" s="21">
        <v>33647488</v>
      </c>
      <c r="N19" s="183" t="s">
        <v>31</v>
      </c>
      <c r="O19" s="183" t="s">
        <v>32</v>
      </c>
      <c r="P19" s="183">
        <v>33.647488000000003</v>
      </c>
    </row>
    <row r="20" spans="1:16" x14ac:dyDescent="0.25">
      <c r="A20" s="183" t="s">
        <v>455</v>
      </c>
      <c r="B20" s="183" t="s">
        <v>56</v>
      </c>
      <c r="C20" s="21">
        <f t="shared" si="0"/>
        <v>0.64456000000000002</v>
      </c>
      <c r="L20" s="21">
        <v>644560</v>
      </c>
      <c r="N20" s="183" t="s">
        <v>455</v>
      </c>
      <c r="O20" s="183" t="s">
        <v>56</v>
      </c>
      <c r="P20" s="183">
        <v>0.64456000000000002</v>
      </c>
    </row>
    <row r="21" spans="1:16" x14ac:dyDescent="0.25">
      <c r="A21" s="183" t="s">
        <v>58</v>
      </c>
      <c r="B21" s="183" t="s">
        <v>57</v>
      </c>
      <c r="C21" s="21">
        <f t="shared" si="0"/>
        <v>0.54898800000000003</v>
      </c>
      <c r="L21" s="21">
        <v>548988</v>
      </c>
      <c r="N21" s="183" t="s">
        <v>58</v>
      </c>
      <c r="O21" s="183" t="s">
        <v>57</v>
      </c>
      <c r="P21" s="183">
        <v>0.54898800000000003</v>
      </c>
    </row>
    <row r="22" spans="1:16" x14ac:dyDescent="0.25">
      <c r="A22" s="183" t="s">
        <v>59</v>
      </c>
      <c r="B22" s="183" t="s">
        <v>455</v>
      </c>
      <c r="C22" s="21">
        <f t="shared" si="0"/>
        <v>1.493862</v>
      </c>
      <c r="L22" s="21">
        <v>1493862</v>
      </c>
      <c r="N22" s="183" t="s">
        <v>59</v>
      </c>
      <c r="O22" s="183" t="s">
        <v>455</v>
      </c>
      <c r="P22" s="183">
        <v>1.493862</v>
      </c>
    </row>
    <row r="23" spans="1:16" x14ac:dyDescent="0.25">
      <c r="A23" s="183" t="s">
        <v>57</v>
      </c>
      <c r="B23" s="183" t="s">
        <v>458</v>
      </c>
      <c r="C23" s="21">
        <f t="shared" si="0"/>
        <v>0.22342300000000001</v>
      </c>
      <c r="L23" s="21">
        <v>223423</v>
      </c>
      <c r="N23" s="183" t="s">
        <v>57</v>
      </c>
      <c r="O23" s="183" t="s">
        <v>458</v>
      </c>
      <c r="P23" s="183">
        <v>0.22342300000000001</v>
      </c>
    </row>
    <row r="24" spans="1:16" x14ac:dyDescent="0.25">
      <c r="A24" s="183" t="s">
        <v>50</v>
      </c>
      <c r="B24" s="183" t="s">
        <v>49</v>
      </c>
      <c r="C24" s="21">
        <f t="shared" si="0"/>
        <v>1.788421</v>
      </c>
      <c r="L24" s="21">
        <v>1788421</v>
      </c>
      <c r="N24" s="183" t="s">
        <v>50</v>
      </c>
      <c r="O24" s="183" t="s">
        <v>49</v>
      </c>
      <c r="P24" s="183">
        <v>1.788421</v>
      </c>
    </row>
    <row r="25" spans="1:16" x14ac:dyDescent="0.25">
      <c r="A25" s="183" t="s">
        <v>458</v>
      </c>
      <c r="B25" s="183" t="s">
        <v>461</v>
      </c>
      <c r="C25" s="21">
        <f t="shared" si="0"/>
        <v>0.60298399999999996</v>
      </c>
      <c r="L25" s="21">
        <v>602984</v>
      </c>
      <c r="N25" s="183" t="s">
        <v>458</v>
      </c>
      <c r="O25" s="183" t="s">
        <v>461</v>
      </c>
      <c r="P25" s="183">
        <v>0.60298399999999996</v>
      </c>
    </row>
    <row r="26" spans="1:16" x14ac:dyDescent="0.25">
      <c r="A26" s="183" t="s">
        <v>461</v>
      </c>
      <c r="B26" s="183" t="s">
        <v>56</v>
      </c>
      <c r="C26" s="21">
        <f t="shared" si="0"/>
        <v>0.27528399999999997</v>
      </c>
      <c r="L26" s="21">
        <v>275284</v>
      </c>
      <c r="N26" s="183" t="s">
        <v>461</v>
      </c>
      <c r="O26" s="183" t="s">
        <v>56</v>
      </c>
      <c r="P26" s="183">
        <v>0.27528399999999997</v>
      </c>
    </row>
    <row r="27" spans="1:16" x14ac:dyDescent="0.25">
      <c r="A27" s="183" t="s">
        <v>51</v>
      </c>
      <c r="B27" s="183" t="s">
        <v>50</v>
      </c>
      <c r="C27" s="21">
        <f t="shared" si="0"/>
        <v>0.88316499999999998</v>
      </c>
      <c r="L27" s="21">
        <v>883165</v>
      </c>
      <c r="N27" s="183" t="s">
        <v>51</v>
      </c>
      <c r="O27" s="183" t="s">
        <v>50</v>
      </c>
      <c r="P27" s="183">
        <v>0.88316499999999998</v>
      </c>
    </row>
  </sheetData>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S328"/>
  <sheetViews>
    <sheetView zoomScaleNormal="100" workbookViewId="0">
      <selection activeCell="D2" sqref="D2"/>
    </sheetView>
  </sheetViews>
  <sheetFormatPr defaultColWidth="9.140625" defaultRowHeight="15" x14ac:dyDescent="0.25"/>
  <cols>
    <col min="1" max="1" width="10.140625" style="22" bestFit="1" customWidth="1"/>
    <col min="2" max="2" width="9.140625" style="22"/>
    <col min="3" max="5" width="11.5703125" style="22" bestFit="1" customWidth="1"/>
    <col min="6" max="6" width="9.140625" style="22"/>
    <col min="7" max="7" width="12" style="22" bestFit="1" customWidth="1"/>
    <col min="8" max="12" width="9.140625" style="22"/>
    <col min="13" max="13" width="11.5703125" style="183" bestFit="1" customWidth="1"/>
    <col min="14" max="16384" width="9.140625" style="22"/>
  </cols>
  <sheetData>
    <row r="1" spans="1:19" x14ac:dyDescent="0.25">
      <c r="D1" s="22" t="s">
        <v>4</v>
      </c>
      <c r="M1" s="183" t="s">
        <v>462</v>
      </c>
      <c r="P1" s="23"/>
      <c r="Q1" s="23"/>
      <c r="R1" s="23"/>
      <c r="S1" s="23"/>
    </row>
    <row r="2" spans="1:19" x14ac:dyDescent="0.25">
      <c r="A2" s="22" t="s">
        <v>32</v>
      </c>
      <c r="B2" s="22" t="s">
        <v>33</v>
      </c>
      <c r="C2" s="22" t="s">
        <v>19</v>
      </c>
      <c r="D2" s="21">
        <f>M2/1000000</f>
        <v>8.6592000000000002</v>
      </c>
      <c r="E2" s="23"/>
      <c r="F2" s="23"/>
      <c r="G2" s="23"/>
      <c r="H2" s="23"/>
      <c r="I2" s="23"/>
      <c r="J2" s="23"/>
      <c r="K2" s="23"/>
      <c r="L2" s="23"/>
      <c r="M2" s="21">
        <v>8659200</v>
      </c>
      <c r="N2" s="23"/>
      <c r="O2" s="23"/>
      <c r="P2" s="23"/>
      <c r="Q2" s="23"/>
      <c r="R2" s="23"/>
      <c r="S2" s="23"/>
    </row>
    <row r="3" spans="1:19" x14ac:dyDescent="0.25">
      <c r="A3" s="22" t="s">
        <v>32</v>
      </c>
      <c r="B3" s="22" t="s">
        <v>33</v>
      </c>
      <c r="C3" s="22" t="s">
        <v>20</v>
      </c>
      <c r="D3" s="21">
        <f t="shared" ref="D3:D66" si="0">M3/1000000</f>
        <v>8.6592000000000002</v>
      </c>
      <c r="E3" s="23"/>
      <c r="F3" s="23"/>
      <c r="G3" s="23"/>
      <c r="H3" s="23"/>
      <c r="I3" s="23"/>
      <c r="J3" s="23"/>
      <c r="K3" s="23"/>
      <c r="L3" s="23"/>
      <c r="M3" s="21">
        <v>8659200</v>
      </c>
      <c r="N3" s="23"/>
      <c r="O3" s="23"/>
      <c r="P3" s="23"/>
      <c r="Q3" s="23"/>
      <c r="R3" s="23"/>
      <c r="S3" s="23"/>
    </row>
    <row r="4" spans="1:19" x14ac:dyDescent="0.25">
      <c r="A4" s="22" t="s">
        <v>32</v>
      </c>
      <c r="B4" s="22" t="s">
        <v>33</v>
      </c>
      <c r="C4" s="22" t="s">
        <v>21</v>
      </c>
      <c r="D4" s="21">
        <f t="shared" si="0"/>
        <v>8.6592000000000002</v>
      </c>
      <c r="E4" s="23"/>
      <c r="F4" s="23"/>
      <c r="G4" s="23"/>
      <c r="H4" s="23"/>
      <c r="I4" s="23"/>
      <c r="J4" s="23"/>
      <c r="K4" s="23"/>
      <c r="L4" s="23"/>
      <c r="M4" s="21">
        <v>8659200</v>
      </c>
      <c r="N4" s="23"/>
      <c r="O4" s="23"/>
      <c r="P4" s="23"/>
      <c r="Q4" s="23"/>
      <c r="R4" s="23"/>
      <c r="S4" s="23"/>
    </row>
    <row r="5" spans="1:19" x14ac:dyDescent="0.25">
      <c r="A5" s="22" t="s">
        <v>32</v>
      </c>
      <c r="B5" s="22" t="s">
        <v>33</v>
      </c>
      <c r="C5" s="22" t="s">
        <v>22</v>
      </c>
      <c r="D5" s="21">
        <f t="shared" si="0"/>
        <v>8.6592000000000002</v>
      </c>
      <c r="E5" s="23"/>
      <c r="F5" s="23"/>
      <c r="H5" s="23"/>
      <c r="I5" s="23"/>
      <c r="J5" s="23"/>
      <c r="K5" s="23"/>
      <c r="L5" s="23"/>
      <c r="M5" s="21">
        <v>8659200</v>
      </c>
      <c r="N5" s="23"/>
      <c r="O5" s="23"/>
      <c r="P5" s="23"/>
      <c r="Q5" s="23"/>
      <c r="R5" s="23"/>
      <c r="S5" s="23"/>
    </row>
    <row r="6" spans="1:19" x14ac:dyDescent="0.25">
      <c r="A6" s="22" t="s">
        <v>32</v>
      </c>
      <c r="B6" s="22" t="s">
        <v>33</v>
      </c>
      <c r="C6" s="22" t="s">
        <v>23</v>
      </c>
      <c r="D6" s="21">
        <f t="shared" si="0"/>
        <v>8.6592000000000002</v>
      </c>
      <c r="E6" s="23"/>
      <c r="F6" s="23"/>
      <c r="G6" s="23"/>
      <c r="H6" s="23"/>
      <c r="I6" s="23"/>
      <c r="J6" s="23"/>
      <c r="K6" s="23"/>
      <c r="L6" s="23"/>
      <c r="M6" s="21">
        <v>8659200</v>
      </c>
      <c r="N6" s="23"/>
      <c r="O6" s="23"/>
      <c r="P6" s="23"/>
      <c r="Q6" s="23"/>
      <c r="R6" s="23"/>
      <c r="S6" s="23"/>
    </row>
    <row r="7" spans="1:19" x14ac:dyDescent="0.25">
      <c r="A7" s="22" t="s">
        <v>32</v>
      </c>
      <c r="B7" s="22" t="s">
        <v>33</v>
      </c>
      <c r="C7" s="22" t="s">
        <v>24</v>
      </c>
      <c r="D7" s="21">
        <f t="shared" si="0"/>
        <v>8.6592000000000002</v>
      </c>
      <c r="E7" s="23"/>
      <c r="F7" s="23"/>
      <c r="G7" s="23"/>
      <c r="H7" s="23"/>
      <c r="I7" s="23"/>
      <c r="J7" s="23"/>
      <c r="K7" s="23"/>
      <c r="L7" s="23"/>
      <c r="M7" s="21">
        <v>8659200</v>
      </c>
      <c r="N7" s="23"/>
      <c r="O7" s="23"/>
      <c r="P7" s="23"/>
      <c r="Q7" s="23"/>
      <c r="R7" s="23"/>
      <c r="S7" s="23"/>
    </row>
    <row r="8" spans="1:19" x14ac:dyDescent="0.25">
      <c r="A8" s="22" t="s">
        <v>32</v>
      </c>
      <c r="B8" s="22" t="s">
        <v>33</v>
      </c>
      <c r="C8" s="22" t="s">
        <v>25</v>
      </c>
      <c r="D8" s="21">
        <f t="shared" si="0"/>
        <v>8.6592000000000002</v>
      </c>
      <c r="E8" s="23"/>
      <c r="F8" s="23"/>
      <c r="G8" s="23"/>
      <c r="H8" s="23"/>
      <c r="I8" s="23"/>
      <c r="J8" s="23"/>
      <c r="K8" s="23"/>
      <c r="L8" s="23"/>
      <c r="M8" s="21">
        <v>8659200</v>
      </c>
      <c r="N8" s="23"/>
      <c r="O8" s="23"/>
      <c r="P8" s="23"/>
      <c r="Q8" s="23"/>
      <c r="R8" s="23"/>
      <c r="S8" s="23"/>
    </row>
    <row r="9" spans="1:19" x14ac:dyDescent="0.25">
      <c r="A9" s="22" t="s">
        <v>32</v>
      </c>
      <c r="B9" s="22" t="s">
        <v>33</v>
      </c>
      <c r="C9" s="22" t="s">
        <v>26</v>
      </c>
      <c r="D9" s="21">
        <f t="shared" si="0"/>
        <v>8.6592000000000002</v>
      </c>
      <c r="E9" s="23"/>
      <c r="F9" s="23"/>
      <c r="G9" s="23"/>
      <c r="H9" s="23"/>
      <c r="I9" s="23"/>
      <c r="J9" s="23"/>
      <c r="K9" s="23"/>
      <c r="L9" s="23"/>
      <c r="M9" s="21">
        <v>8659200</v>
      </c>
      <c r="N9" s="23"/>
      <c r="O9" s="23"/>
      <c r="P9" s="23"/>
      <c r="Q9" s="23"/>
      <c r="R9" s="23"/>
      <c r="S9" s="23"/>
    </row>
    <row r="10" spans="1:19" ht="15.75" customHeight="1" x14ac:dyDescent="0.25">
      <c r="A10" s="22" t="s">
        <v>32</v>
      </c>
      <c r="B10" s="22" t="s">
        <v>33</v>
      </c>
      <c r="C10" s="22" t="s">
        <v>27</v>
      </c>
      <c r="D10" s="21">
        <v>0</v>
      </c>
      <c r="E10" s="23"/>
      <c r="F10" s="23"/>
      <c r="G10" s="23"/>
      <c r="H10" s="23"/>
      <c r="I10" s="23"/>
      <c r="J10" s="23"/>
      <c r="K10" s="23"/>
      <c r="L10" s="23"/>
      <c r="M10" s="21">
        <v>8659200</v>
      </c>
      <c r="N10" s="23"/>
      <c r="O10" s="23"/>
      <c r="P10" s="23"/>
      <c r="Q10" s="23"/>
      <c r="R10" s="23"/>
      <c r="S10" s="23"/>
    </row>
    <row r="11" spans="1:19" x14ac:dyDescent="0.25">
      <c r="A11" s="22" t="s">
        <v>32</v>
      </c>
      <c r="B11" s="22" t="s">
        <v>33</v>
      </c>
      <c r="C11" s="22" t="s">
        <v>28</v>
      </c>
      <c r="D11" s="21">
        <v>0</v>
      </c>
      <c r="E11" s="23"/>
      <c r="F11" s="23"/>
      <c r="G11" s="23"/>
      <c r="H11" s="23"/>
      <c r="I11" s="23"/>
      <c r="J11" s="23"/>
      <c r="K11" s="23"/>
      <c r="L11" s="23"/>
      <c r="M11" s="21">
        <v>8659200</v>
      </c>
      <c r="N11" s="23"/>
      <c r="O11" s="23"/>
      <c r="P11" s="23"/>
      <c r="Q11" s="23"/>
      <c r="R11" s="23"/>
      <c r="S11" s="23"/>
    </row>
    <row r="12" spans="1:19" x14ac:dyDescent="0.25">
      <c r="A12" s="22" t="s">
        <v>32</v>
      </c>
      <c r="B12" s="22" t="s">
        <v>33</v>
      </c>
      <c r="C12" s="22" t="s">
        <v>29</v>
      </c>
      <c r="D12" s="21">
        <v>0</v>
      </c>
      <c r="E12" s="23"/>
      <c r="F12" s="23"/>
      <c r="G12" s="23"/>
      <c r="H12" s="23"/>
      <c r="I12" s="23"/>
      <c r="J12" s="23"/>
      <c r="K12" s="23"/>
      <c r="L12" s="23"/>
      <c r="M12" s="21">
        <v>8659200</v>
      </c>
      <c r="N12" s="23"/>
      <c r="O12" s="23"/>
      <c r="P12" s="23"/>
      <c r="Q12" s="23"/>
      <c r="R12" s="23"/>
      <c r="S12" s="23"/>
    </row>
    <row r="13" spans="1:19" x14ac:dyDescent="0.25">
      <c r="A13" s="22" t="s">
        <v>32</v>
      </c>
      <c r="B13" s="22" t="s">
        <v>33</v>
      </c>
      <c r="C13" s="22" t="s">
        <v>30</v>
      </c>
      <c r="D13" s="21">
        <v>0</v>
      </c>
      <c r="E13" s="23"/>
      <c r="F13" s="23"/>
      <c r="G13" s="23"/>
      <c r="H13" s="23"/>
      <c r="I13" s="23"/>
      <c r="J13" s="23"/>
      <c r="K13" s="23"/>
      <c r="L13" s="23"/>
      <c r="M13" s="21">
        <v>8659200</v>
      </c>
      <c r="N13" s="23"/>
      <c r="O13" s="23"/>
      <c r="P13" s="23"/>
      <c r="Q13" s="23"/>
      <c r="R13" s="23"/>
    </row>
    <row r="14" spans="1:19" x14ac:dyDescent="0.25">
      <c r="A14" s="22" t="s">
        <v>7</v>
      </c>
      <c r="B14" s="22" t="s">
        <v>33</v>
      </c>
      <c r="C14" s="22" t="s">
        <v>19</v>
      </c>
      <c r="D14" s="21">
        <v>0</v>
      </c>
      <c r="M14" s="21">
        <v>470914</v>
      </c>
    </row>
    <row r="15" spans="1:19" x14ac:dyDescent="0.25">
      <c r="A15" s="22" t="s">
        <v>7</v>
      </c>
      <c r="B15" s="22" t="s">
        <v>33</v>
      </c>
      <c r="C15" s="22" t="s">
        <v>20</v>
      </c>
      <c r="D15" s="21">
        <v>0</v>
      </c>
      <c r="M15" s="21">
        <v>470914</v>
      </c>
    </row>
    <row r="16" spans="1:19" x14ac:dyDescent="0.25">
      <c r="A16" s="22" t="s">
        <v>7</v>
      </c>
      <c r="B16" s="22" t="s">
        <v>33</v>
      </c>
      <c r="C16" s="22" t="s">
        <v>21</v>
      </c>
      <c r="D16" s="21">
        <v>0</v>
      </c>
      <c r="M16" s="21">
        <v>470914</v>
      </c>
    </row>
    <row r="17" spans="1:13" x14ac:dyDescent="0.25">
      <c r="A17" s="22" t="s">
        <v>7</v>
      </c>
      <c r="B17" s="22" t="s">
        <v>33</v>
      </c>
      <c r="C17" s="22" t="s">
        <v>22</v>
      </c>
      <c r="D17" s="21">
        <f t="shared" si="0"/>
        <v>0.470914</v>
      </c>
      <c r="M17" s="21">
        <v>470914</v>
      </c>
    </row>
    <row r="18" spans="1:13" x14ac:dyDescent="0.25">
      <c r="A18" s="22" t="s">
        <v>7</v>
      </c>
      <c r="B18" s="22" t="s">
        <v>33</v>
      </c>
      <c r="C18" s="22" t="s">
        <v>23</v>
      </c>
      <c r="D18" s="21">
        <f t="shared" si="0"/>
        <v>0.470914</v>
      </c>
      <c r="M18" s="21">
        <v>470914</v>
      </c>
    </row>
    <row r="19" spans="1:13" x14ac:dyDescent="0.25">
      <c r="A19" s="22" t="s">
        <v>7</v>
      </c>
      <c r="B19" s="22" t="s">
        <v>33</v>
      </c>
      <c r="C19" s="22" t="s">
        <v>24</v>
      </c>
      <c r="D19" s="21">
        <f t="shared" si="0"/>
        <v>0.470914</v>
      </c>
      <c r="M19" s="21">
        <v>470914</v>
      </c>
    </row>
    <row r="20" spans="1:13" x14ac:dyDescent="0.25">
      <c r="A20" s="22" t="s">
        <v>7</v>
      </c>
      <c r="B20" s="22" t="s">
        <v>33</v>
      </c>
      <c r="C20" s="22" t="s">
        <v>25</v>
      </c>
      <c r="D20" s="21">
        <f t="shared" si="0"/>
        <v>0.470914</v>
      </c>
      <c r="M20" s="21">
        <v>470914</v>
      </c>
    </row>
    <row r="21" spans="1:13" x14ac:dyDescent="0.25">
      <c r="A21" s="22" t="s">
        <v>7</v>
      </c>
      <c r="B21" s="22" t="s">
        <v>33</v>
      </c>
      <c r="C21" s="22" t="s">
        <v>26</v>
      </c>
      <c r="D21" s="21">
        <f t="shared" si="0"/>
        <v>0.470914</v>
      </c>
      <c r="M21" s="21">
        <v>470914</v>
      </c>
    </row>
    <row r="22" spans="1:13" x14ac:dyDescent="0.25">
      <c r="A22" s="22" t="s">
        <v>7</v>
      </c>
      <c r="B22" s="22" t="s">
        <v>33</v>
      </c>
      <c r="C22" s="22" t="s">
        <v>27</v>
      </c>
      <c r="D22" s="21">
        <v>0</v>
      </c>
      <c r="M22" s="21">
        <v>470914</v>
      </c>
    </row>
    <row r="23" spans="1:13" x14ac:dyDescent="0.25">
      <c r="A23" s="22" t="s">
        <v>7</v>
      </c>
      <c r="B23" s="22" t="s">
        <v>33</v>
      </c>
      <c r="C23" s="22" t="s">
        <v>28</v>
      </c>
      <c r="D23" s="21">
        <v>0</v>
      </c>
      <c r="M23" s="21">
        <v>470914</v>
      </c>
    </row>
    <row r="24" spans="1:13" x14ac:dyDescent="0.25">
      <c r="A24" s="22" t="s">
        <v>7</v>
      </c>
      <c r="B24" s="22" t="s">
        <v>33</v>
      </c>
      <c r="C24" s="22" t="s">
        <v>29</v>
      </c>
      <c r="D24" s="21">
        <v>0</v>
      </c>
      <c r="M24" s="21">
        <v>470914</v>
      </c>
    </row>
    <row r="25" spans="1:13" x14ac:dyDescent="0.25">
      <c r="A25" s="22" t="s">
        <v>7</v>
      </c>
      <c r="B25" s="22" t="s">
        <v>33</v>
      </c>
      <c r="C25" s="22" t="s">
        <v>30</v>
      </c>
      <c r="D25" s="21">
        <v>0</v>
      </c>
      <c r="M25" s="21">
        <v>470914</v>
      </c>
    </row>
    <row r="26" spans="1:13" x14ac:dyDescent="0.25">
      <c r="A26" s="22" t="s">
        <v>33</v>
      </c>
      <c r="B26" s="22" t="s">
        <v>8</v>
      </c>
      <c r="C26" s="22" t="s">
        <v>19</v>
      </c>
      <c r="D26" s="21">
        <v>0</v>
      </c>
      <c r="M26" s="21">
        <v>11079797</v>
      </c>
    </row>
    <row r="27" spans="1:13" x14ac:dyDescent="0.25">
      <c r="A27" s="183" t="s">
        <v>33</v>
      </c>
      <c r="B27" s="22" t="s">
        <v>8</v>
      </c>
      <c r="C27" s="22" t="s">
        <v>20</v>
      </c>
      <c r="D27" s="21">
        <v>0</v>
      </c>
      <c r="M27" s="21">
        <v>11079797</v>
      </c>
    </row>
    <row r="28" spans="1:13" x14ac:dyDescent="0.25">
      <c r="A28" s="183" t="s">
        <v>33</v>
      </c>
      <c r="B28" s="22" t="s">
        <v>8</v>
      </c>
      <c r="C28" s="22" t="s">
        <v>21</v>
      </c>
      <c r="D28" s="21">
        <v>0</v>
      </c>
      <c r="M28" s="21">
        <v>11079797</v>
      </c>
    </row>
    <row r="29" spans="1:13" x14ac:dyDescent="0.25">
      <c r="A29" s="183" t="s">
        <v>33</v>
      </c>
      <c r="B29" s="22" t="s">
        <v>8</v>
      </c>
      <c r="C29" s="22" t="s">
        <v>22</v>
      </c>
      <c r="D29" s="21">
        <f t="shared" si="0"/>
        <v>11.079796999999999</v>
      </c>
      <c r="M29" s="21">
        <v>11079797</v>
      </c>
    </row>
    <row r="30" spans="1:13" x14ac:dyDescent="0.25">
      <c r="A30" s="183" t="s">
        <v>33</v>
      </c>
      <c r="B30" s="22" t="s">
        <v>8</v>
      </c>
      <c r="C30" s="22" t="s">
        <v>23</v>
      </c>
      <c r="D30" s="21">
        <f t="shared" si="0"/>
        <v>11.079796999999999</v>
      </c>
      <c r="M30" s="21">
        <v>11079797</v>
      </c>
    </row>
    <row r="31" spans="1:13" x14ac:dyDescent="0.25">
      <c r="A31" s="183" t="s">
        <v>33</v>
      </c>
      <c r="B31" s="22" t="s">
        <v>8</v>
      </c>
      <c r="C31" s="22" t="s">
        <v>24</v>
      </c>
      <c r="D31" s="21">
        <f t="shared" si="0"/>
        <v>11.079796999999999</v>
      </c>
      <c r="M31" s="21">
        <v>11079797</v>
      </c>
    </row>
    <row r="32" spans="1:13" x14ac:dyDescent="0.25">
      <c r="A32" s="183" t="s">
        <v>33</v>
      </c>
      <c r="B32" s="22" t="s">
        <v>8</v>
      </c>
      <c r="C32" s="22" t="s">
        <v>25</v>
      </c>
      <c r="D32" s="21">
        <f t="shared" si="0"/>
        <v>11.079796999999999</v>
      </c>
      <c r="M32" s="21">
        <v>11079797</v>
      </c>
    </row>
    <row r="33" spans="1:13" x14ac:dyDescent="0.25">
      <c r="A33" s="183" t="s">
        <v>33</v>
      </c>
      <c r="B33" s="22" t="s">
        <v>8</v>
      </c>
      <c r="C33" s="22" t="s">
        <v>26</v>
      </c>
      <c r="D33" s="21">
        <f t="shared" si="0"/>
        <v>11.079796999999999</v>
      </c>
      <c r="M33" s="21">
        <v>11079797</v>
      </c>
    </row>
    <row r="34" spans="1:13" x14ac:dyDescent="0.25">
      <c r="A34" s="183" t="s">
        <v>33</v>
      </c>
      <c r="B34" s="22" t="s">
        <v>8</v>
      </c>
      <c r="C34" s="22" t="s">
        <v>27</v>
      </c>
      <c r="D34" s="21">
        <v>0</v>
      </c>
      <c r="M34" s="21">
        <v>11079797</v>
      </c>
    </row>
    <row r="35" spans="1:13" x14ac:dyDescent="0.25">
      <c r="A35" s="183" t="s">
        <v>33</v>
      </c>
      <c r="B35" s="22" t="s">
        <v>8</v>
      </c>
      <c r="C35" s="22" t="s">
        <v>28</v>
      </c>
      <c r="D35" s="21">
        <v>0</v>
      </c>
      <c r="M35" s="21">
        <v>11079797</v>
      </c>
    </row>
    <row r="36" spans="1:13" x14ac:dyDescent="0.25">
      <c r="A36" s="183" t="s">
        <v>33</v>
      </c>
      <c r="B36" s="22" t="s">
        <v>8</v>
      </c>
      <c r="C36" s="22" t="s">
        <v>29</v>
      </c>
      <c r="D36" s="21">
        <v>0</v>
      </c>
      <c r="M36" s="21">
        <v>11079797</v>
      </c>
    </row>
    <row r="37" spans="1:13" x14ac:dyDescent="0.25">
      <c r="A37" s="183" t="s">
        <v>33</v>
      </c>
      <c r="B37" s="22" t="s">
        <v>8</v>
      </c>
      <c r="C37" s="22" t="s">
        <v>30</v>
      </c>
      <c r="D37" s="21">
        <v>0</v>
      </c>
      <c r="M37" s="21">
        <v>11079797</v>
      </c>
    </row>
    <row r="38" spans="1:13" x14ac:dyDescent="0.25">
      <c r="A38" s="22" t="s">
        <v>8</v>
      </c>
      <c r="B38" s="22" t="s">
        <v>34</v>
      </c>
      <c r="C38" s="22" t="s">
        <v>19</v>
      </c>
      <c r="D38" s="21">
        <v>0</v>
      </c>
      <c r="M38" s="21">
        <v>1049697</v>
      </c>
    </row>
    <row r="39" spans="1:13" x14ac:dyDescent="0.25">
      <c r="A39" s="22" t="s">
        <v>8</v>
      </c>
      <c r="B39" s="22" t="s">
        <v>34</v>
      </c>
      <c r="C39" s="22" t="s">
        <v>20</v>
      </c>
      <c r="D39" s="21">
        <v>0</v>
      </c>
      <c r="M39" s="21">
        <v>1049697</v>
      </c>
    </row>
    <row r="40" spans="1:13" x14ac:dyDescent="0.25">
      <c r="A40" s="22" t="s">
        <v>8</v>
      </c>
      <c r="B40" s="22" t="s">
        <v>34</v>
      </c>
      <c r="C40" s="22" t="s">
        <v>21</v>
      </c>
      <c r="D40" s="21">
        <v>0</v>
      </c>
      <c r="M40" s="21">
        <v>1049697</v>
      </c>
    </row>
    <row r="41" spans="1:13" x14ac:dyDescent="0.25">
      <c r="A41" s="22" t="s">
        <v>8</v>
      </c>
      <c r="B41" s="22" t="s">
        <v>34</v>
      </c>
      <c r="C41" s="22" t="s">
        <v>22</v>
      </c>
      <c r="D41" s="21">
        <f t="shared" si="0"/>
        <v>1.0496970000000001</v>
      </c>
      <c r="M41" s="21">
        <v>1049697</v>
      </c>
    </row>
    <row r="42" spans="1:13" x14ac:dyDescent="0.25">
      <c r="A42" s="22" t="s">
        <v>8</v>
      </c>
      <c r="B42" s="22" t="s">
        <v>34</v>
      </c>
      <c r="C42" s="22" t="s">
        <v>23</v>
      </c>
      <c r="D42" s="21">
        <f t="shared" si="0"/>
        <v>1.0496970000000001</v>
      </c>
      <c r="M42" s="21">
        <v>1049697</v>
      </c>
    </row>
    <row r="43" spans="1:13" x14ac:dyDescent="0.25">
      <c r="A43" s="22" t="s">
        <v>8</v>
      </c>
      <c r="B43" s="22" t="s">
        <v>34</v>
      </c>
      <c r="C43" s="22" t="s">
        <v>24</v>
      </c>
      <c r="D43" s="21">
        <f t="shared" si="0"/>
        <v>1.0496970000000001</v>
      </c>
      <c r="M43" s="21">
        <v>1049697</v>
      </c>
    </row>
    <row r="44" spans="1:13" x14ac:dyDescent="0.25">
      <c r="A44" s="22" t="s">
        <v>8</v>
      </c>
      <c r="B44" s="22" t="s">
        <v>34</v>
      </c>
      <c r="C44" s="22" t="s">
        <v>25</v>
      </c>
      <c r="D44" s="21">
        <f t="shared" si="0"/>
        <v>1.0496970000000001</v>
      </c>
      <c r="M44" s="21">
        <v>1049697</v>
      </c>
    </row>
    <row r="45" spans="1:13" x14ac:dyDescent="0.25">
      <c r="A45" s="22" t="s">
        <v>8</v>
      </c>
      <c r="B45" s="22" t="s">
        <v>34</v>
      </c>
      <c r="C45" s="22" t="s">
        <v>26</v>
      </c>
      <c r="D45" s="21">
        <f t="shared" si="0"/>
        <v>1.0496970000000001</v>
      </c>
      <c r="M45" s="21">
        <v>1049697</v>
      </c>
    </row>
    <row r="46" spans="1:13" x14ac:dyDescent="0.25">
      <c r="A46" s="22" t="s">
        <v>8</v>
      </c>
      <c r="B46" s="22" t="s">
        <v>34</v>
      </c>
      <c r="C46" s="22" t="s">
        <v>27</v>
      </c>
      <c r="D46" s="21">
        <v>0</v>
      </c>
      <c r="M46" s="21">
        <v>1049697</v>
      </c>
    </row>
    <row r="47" spans="1:13" x14ac:dyDescent="0.25">
      <c r="A47" s="22" t="s">
        <v>8</v>
      </c>
      <c r="B47" s="22" t="s">
        <v>34</v>
      </c>
      <c r="C47" s="22" t="s">
        <v>28</v>
      </c>
      <c r="D47" s="21">
        <v>0</v>
      </c>
      <c r="M47" s="21">
        <v>1049697</v>
      </c>
    </row>
    <row r="48" spans="1:13" x14ac:dyDescent="0.25">
      <c r="A48" s="22" t="s">
        <v>8</v>
      </c>
      <c r="B48" s="22" t="s">
        <v>34</v>
      </c>
      <c r="C48" s="22" t="s">
        <v>29</v>
      </c>
      <c r="D48" s="21">
        <v>0</v>
      </c>
      <c r="M48" s="21">
        <v>1049697</v>
      </c>
    </row>
    <row r="49" spans="1:13" x14ac:dyDescent="0.25">
      <c r="A49" s="22" t="s">
        <v>8</v>
      </c>
      <c r="B49" s="22" t="s">
        <v>34</v>
      </c>
      <c r="C49" s="22" t="s">
        <v>30</v>
      </c>
      <c r="D49" s="21">
        <v>0</v>
      </c>
      <c r="M49" s="21">
        <v>1049697</v>
      </c>
    </row>
    <row r="50" spans="1:13" x14ac:dyDescent="0.25">
      <c r="A50" s="22" t="s">
        <v>34</v>
      </c>
      <c r="B50" s="22" t="s">
        <v>36</v>
      </c>
      <c r="C50" s="22" t="s">
        <v>19</v>
      </c>
      <c r="D50" s="21">
        <v>0</v>
      </c>
      <c r="M50" s="21">
        <v>683126</v>
      </c>
    </row>
    <row r="51" spans="1:13" x14ac:dyDescent="0.25">
      <c r="A51" s="22" t="s">
        <v>34</v>
      </c>
      <c r="B51" s="22" t="s">
        <v>36</v>
      </c>
      <c r="C51" s="22" t="s">
        <v>20</v>
      </c>
      <c r="D51" s="21">
        <v>0</v>
      </c>
      <c r="M51" s="21">
        <v>683126</v>
      </c>
    </row>
    <row r="52" spans="1:13" x14ac:dyDescent="0.25">
      <c r="A52" s="22" t="s">
        <v>34</v>
      </c>
      <c r="B52" s="22" t="s">
        <v>36</v>
      </c>
      <c r="C52" s="22" t="s">
        <v>21</v>
      </c>
      <c r="D52" s="21">
        <v>0</v>
      </c>
      <c r="M52" s="21">
        <v>683126</v>
      </c>
    </row>
    <row r="53" spans="1:13" x14ac:dyDescent="0.25">
      <c r="A53" s="22" t="s">
        <v>34</v>
      </c>
      <c r="B53" s="22" t="s">
        <v>36</v>
      </c>
      <c r="C53" s="22" t="s">
        <v>22</v>
      </c>
      <c r="D53" s="21">
        <f t="shared" si="0"/>
        <v>0.68312600000000001</v>
      </c>
      <c r="M53" s="21">
        <v>683126</v>
      </c>
    </row>
    <row r="54" spans="1:13" x14ac:dyDescent="0.25">
      <c r="A54" s="22" t="s">
        <v>34</v>
      </c>
      <c r="B54" s="22" t="s">
        <v>36</v>
      </c>
      <c r="C54" s="22" t="s">
        <v>23</v>
      </c>
      <c r="D54" s="21">
        <f t="shared" si="0"/>
        <v>0.68312600000000001</v>
      </c>
      <c r="M54" s="21">
        <v>683126</v>
      </c>
    </row>
    <row r="55" spans="1:13" x14ac:dyDescent="0.25">
      <c r="A55" s="22" t="s">
        <v>34</v>
      </c>
      <c r="B55" s="22" t="s">
        <v>36</v>
      </c>
      <c r="C55" s="22" t="s">
        <v>24</v>
      </c>
      <c r="D55" s="21">
        <f t="shared" si="0"/>
        <v>0.68312600000000001</v>
      </c>
      <c r="M55" s="21">
        <v>683126</v>
      </c>
    </row>
    <row r="56" spans="1:13" x14ac:dyDescent="0.25">
      <c r="A56" s="22" t="s">
        <v>34</v>
      </c>
      <c r="B56" s="22" t="s">
        <v>36</v>
      </c>
      <c r="C56" s="22" t="s">
        <v>25</v>
      </c>
      <c r="D56" s="21">
        <f t="shared" si="0"/>
        <v>0.68312600000000001</v>
      </c>
      <c r="M56" s="21">
        <v>683126</v>
      </c>
    </row>
    <row r="57" spans="1:13" x14ac:dyDescent="0.25">
      <c r="A57" s="22" t="s">
        <v>34</v>
      </c>
      <c r="B57" s="22" t="s">
        <v>36</v>
      </c>
      <c r="C57" s="22" t="s">
        <v>26</v>
      </c>
      <c r="D57" s="21">
        <f t="shared" si="0"/>
        <v>0.68312600000000001</v>
      </c>
      <c r="M57" s="21">
        <v>683126</v>
      </c>
    </row>
    <row r="58" spans="1:13" x14ac:dyDescent="0.25">
      <c r="A58" s="22" t="s">
        <v>34</v>
      </c>
      <c r="B58" s="22" t="s">
        <v>36</v>
      </c>
      <c r="C58" s="22" t="s">
        <v>27</v>
      </c>
      <c r="D58" s="21">
        <v>0</v>
      </c>
      <c r="M58" s="21">
        <v>683126</v>
      </c>
    </row>
    <row r="59" spans="1:13" x14ac:dyDescent="0.25">
      <c r="A59" s="22" t="s">
        <v>34</v>
      </c>
      <c r="B59" s="22" t="s">
        <v>36</v>
      </c>
      <c r="C59" s="22" t="s">
        <v>28</v>
      </c>
      <c r="D59" s="21">
        <v>0</v>
      </c>
      <c r="M59" s="21">
        <v>683126</v>
      </c>
    </row>
    <row r="60" spans="1:13" x14ac:dyDescent="0.25">
      <c r="A60" s="22" t="s">
        <v>34</v>
      </c>
      <c r="B60" s="22" t="s">
        <v>36</v>
      </c>
      <c r="C60" s="22" t="s">
        <v>29</v>
      </c>
      <c r="D60" s="21">
        <v>0</v>
      </c>
      <c r="M60" s="21">
        <v>683126</v>
      </c>
    </row>
    <row r="61" spans="1:13" x14ac:dyDescent="0.25">
      <c r="A61" s="22" t="s">
        <v>34</v>
      </c>
      <c r="B61" s="22" t="s">
        <v>36</v>
      </c>
      <c r="C61" s="22" t="s">
        <v>30</v>
      </c>
      <c r="D61" s="21">
        <v>0</v>
      </c>
      <c r="M61" s="21">
        <v>683126</v>
      </c>
    </row>
    <row r="62" spans="1:13" x14ac:dyDescent="0.25">
      <c r="A62" s="22" t="s">
        <v>36</v>
      </c>
      <c r="B62" s="22" t="s">
        <v>39</v>
      </c>
      <c r="C62" s="22" t="s">
        <v>19</v>
      </c>
      <c r="D62" s="21">
        <v>0</v>
      </c>
      <c r="M62" s="21">
        <v>4456809</v>
      </c>
    </row>
    <row r="63" spans="1:13" x14ac:dyDescent="0.25">
      <c r="A63" s="22" t="s">
        <v>36</v>
      </c>
      <c r="B63" s="22" t="s">
        <v>39</v>
      </c>
      <c r="C63" s="22" t="s">
        <v>20</v>
      </c>
      <c r="D63" s="21">
        <v>0</v>
      </c>
      <c r="M63" s="21">
        <v>4456809</v>
      </c>
    </row>
    <row r="64" spans="1:13" x14ac:dyDescent="0.25">
      <c r="A64" s="22" t="s">
        <v>36</v>
      </c>
      <c r="B64" s="22" t="s">
        <v>39</v>
      </c>
      <c r="C64" s="22" t="s">
        <v>21</v>
      </c>
      <c r="D64" s="21">
        <v>0</v>
      </c>
      <c r="M64" s="21">
        <v>4456809</v>
      </c>
    </row>
    <row r="65" spans="1:13" x14ac:dyDescent="0.25">
      <c r="A65" s="22" t="s">
        <v>36</v>
      </c>
      <c r="B65" s="22" t="s">
        <v>39</v>
      </c>
      <c r="C65" s="22" t="s">
        <v>22</v>
      </c>
      <c r="D65" s="21">
        <f t="shared" si="0"/>
        <v>4.4568089999999998</v>
      </c>
      <c r="M65" s="21">
        <v>4456809</v>
      </c>
    </row>
    <row r="66" spans="1:13" x14ac:dyDescent="0.25">
      <c r="A66" s="22" t="s">
        <v>36</v>
      </c>
      <c r="B66" s="22" t="s">
        <v>39</v>
      </c>
      <c r="C66" s="22" t="s">
        <v>23</v>
      </c>
      <c r="D66" s="21">
        <f t="shared" si="0"/>
        <v>4.4568089999999998</v>
      </c>
      <c r="M66" s="21">
        <v>4456809</v>
      </c>
    </row>
    <row r="67" spans="1:13" x14ac:dyDescent="0.25">
      <c r="A67" s="22" t="s">
        <v>36</v>
      </c>
      <c r="B67" s="22" t="s">
        <v>39</v>
      </c>
      <c r="C67" s="22" t="s">
        <v>24</v>
      </c>
      <c r="D67" s="21">
        <f t="shared" ref="D67:D129" si="1">M67/1000000</f>
        <v>4.4568089999999998</v>
      </c>
      <c r="M67" s="21">
        <v>4456809</v>
      </c>
    </row>
    <row r="68" spans="1:13" x14ac:dyDescent="0.25">
      <c r="A68" s="22" t="s">
        <v>36</v>
      </c>
      <c r="B68" s="22" t="s">
        <v>39</v>
      </c>
      <c r="C68" s="22" t="s">
        <v>25</v>
      </c>
      <c r="D68" s="21">
        <f t="shared" si="1"/>
        <v>4.4568089999999998</v>
      </c>
      <c r="M68" s="21">
        <v>4456809</v>
      </c>
    </row>
    <row r="69" spans="1:13" x14ac:dyDescent="0.25">
      <c r="A69" s="22" t="s">
        <v>36</v>
      </c>
      <c r="B69" s="22" t="s">
        <v>39</v>
      </c>
      <c r="C69" s="22" t="s">
        <v>26</v>
      </c>
      <c r="D69" s="21">
        <f t="shared" si="1"/>
        <v>4.4568089999999998</v>
      </c>
      <c r="M69" s="21">
        <v>4456809</v>
      </c>
    </row>
    <row r="70" spans="1:13" x14ac:dyDescent="0.25">
      <c r="A70" s="22" t="s">
        <v>36</v>
      </c>
      <c r="B70" s="22" t="s">
        <v>39</v>
      </c>
      <c r="C70" s="22" t="s">
        <v>27</v>
      </c>
      <c r="D70" s="21">
        <v>0</v>
      </c>
      <c r="M70" s="21">
        <v>4456809</v>
      </c>
    </row>
    <row r="71" spans="1:13" x14ac:dyDescent="0.25">
      <c r="A71" s="22" t="s">
        <v>36</v>
      </c>
      <c r="B71" s="22" t="s">
        <v>39</v>
      </c>
      <c r="C71" s="22" t="s">
        <v>28</v>
      </c>
      <c r="D71" s="21">
        <v>0</v>
      </c>
      <c r="M71" s="21">
        <v>4456809</v>
      </c>
    </row>
    <row r="72" spans="1:13" x14ac:dyDescent="0.25">
      <c r="A72" s="22" t="s">
        <v>36</v>
      </c>
      <c r="B72" s="22" t="s">
        <v>39</v>
      </c>
      <c r="C72" s="22" t="s">
        <v>29</v>
      </c>
      <c r="D72" s="21">
        <v>0</v>
      </c>
      <c r="M72" s="21">
        <v>4456809</v>
      </c>
    </row>
    <row r="73" spans="1:13" x14ac:dyDescent="0.25">
      <c r="A73" s="22" t="s">
        <v>36</v>
      </c>
      <c r="B73" s="22" t="s">
        <v>39</v>
      </c>
      <c r="C73" s="22" t="s">
        <v>30</v>
      </c>
      <c r="D73" s="21">
        <v>0</v>
      </c>
      <c r="M73" s="21">
        <v>4456809</v>
      </c>
    </row>
    <row r="74" spans="1:13" x14ac:dyDescent="0.25">
      <c r="A74" s="22" t="s">
        <v>39</v>
      </c>
      <c r="B74" s="22" t="s">
        <v>41</v>
      </c>
      <c r="C74" s="22" t="s">
        <v>19</v>
      </c>
      <c r="D74" s="21">
        <v>0</v>
      </c>
      <c r="M74" s="21">
        <v>1000458</v>
      </c>
    </row>
    <row r="75" spans="1:13" x14ac:dyDescent="0.25">
      <c r="A75" s="22" t="s">
        <v>39</v>
      </c>
      <c r="B75" s="22" t="s">
        <v>41</v>
      </c>
      <c r="C75" s="22" t="s">
        <v>20</v>
      </c>
      <c r="D75" s="21">
        <v>0</v>
      </c>
      <c r="M75" s="21">
        <v>1000458</v>
      </c>
    </row>
    <row r="76" spans="1:13" x14ac:dyDescent="0.25">
      <c r="A76" s="22" t="s">
        <v>39</v>
      </c>
      <c r="B76" s="22" t="s">
        <v>41</v>
      </c>
      <c r="C76" s="22" t="s">
        <v>21</v>
      </c>
      <c r="D76" s="21">
        <v>0</v>
      </c>
      <c r="M76" s="21">
        <v>1000458</v>
      </c>
    </row>
    <row r="77" spans="1:13" x14ac:dyDescent="0.25">
      <c r="A77" s="22" t="s">
        <v>39</v>
      </c>
      <c r="B77" s="22" t="s">
        <v>41</v>
      </c>
      <c r="C77" s="22" t="s">
        <v>22</v>
      </c>
      <c r="D77" s="21">
        <f t="shared" si="1"/>
        <v>1.0004580000000001</v>
      </c>
      <c r="M77" s="21">
        <v>1000458</v>
      </c>
    </row>
    <row r="78" spans="1:13" x14ac:dyDescent="0.25">
      <c r="A78" s="22" t="s">
        <v>39</v>
      </c>
      <c r="B78" s="22" t="s">
        <v>41</v>
      </c>
      <c r="C78" s="22" t="s">
        <v>23</v>
      </c>
      <c r="D78" s="21">
        <f t="shared" si="1"/>
        <v>1.0004580000000001</v>
      </c>
      <c r="M78" s="21">
        <v>1000458</v>
      </c>
    </row>
    <row r="79" spans="1:13" x14ac:dyDescent="0.25">
      <c r="A79" s="22" t="s">
        <v>39</v>
      </c>
      <c r="B79" s="22" t="s">
        <v>41</v>
      </c>
      <c r="C79" s="22" t="s">
        <v>24</v>
      </c>
      <c r="D79" s="21">
        <f t="shared" si="1"/>
        <v>1.0004580000000001</v>
      </c>
      <c r="M79" s="21">
        <v>1000458</v>
      </c>
    </row>
    <row r="80" spans="1:13" x14ac:dyDescent="0.25">
      <c r="A80" s="22" t="s">
        <v>39</v>
      </c>
      <c r="B80" s="22" t="s">
        <v>41</v>
      </c>
      <c r="C80" s="22" t="s">
        <v>25</v>
      </c>
      <c r="D80" s="21">
        <f t="shared" si="1"/>
        <v>1.0004580000000001</v>
      </c>
      <c r="M80" s="21">
        <v>1000458</v>
      </c>
    </row>
    <row r="81" spans="1:13" x14ac:dyDescent="0.25">
      <c r="A81" s="22" t="s">
        <v>39</v>
      </c>
      <c r="B81" s="22" t="s">
        <v>41</v>
      </c>
      <c r="C81" s="22" t="s">
        <v>26</v>
      </c>
      <c r="D81" s="21">
        <f t="shared" si="1"/>
        <v>1.0004580000000001</v>
      </c>
      <c r="M81" s="21">
        <v>1000458</v>
      </c>
    </row>
    <row r="82" spans="1:13" x14ac:dyDescent="0.25">
      <c r="A82" s="22" t="s">
        <v>39</v>
      </c>
      <c r="B82" s="22" t="s">
        <v>41</v>
      </c>
      <c r="C82" s="22" t="s">
        <v>27</v>
      </c>
      <c r="D82" s="21">
        <v>0</v>
      </c>
      <c r="M82" s="21">
        <v>1000458</v>
      </c>
    </row>
    <row r="83" spans="1:13" x14ac:dyDescent="0.25">
      <c r="A83" s="22" t="s">
        <v>39</v>
      </c>
      <c r="B83" s="22" t="s">
        <v>41</v>
      </c>
      <c r="C83" s="22" t="s">
        <v>28</v>
      </c>
      <c r="D83" s="21">
        <v>0</v>
      </c>
      <c r="M83" s="21">
        <v>1000458</v>
      </c>
    </row>
    <row r="84" spans="1:13" x14ac:dyDescent="0.25">
      <c r="A84" s="22" t="s">
        <v>39</v>
      </c>
      <c r="B84" s="22" t="s">
        <v>41</v>
      </c>
      <c r="C84" s="22" t="s">
        <v>29</v>
      </c>
      <c r="D84" s="21">
        <v>0</v>
      </c>
      <c r="M84" s="21">
        <v>1000458</v>
      </c>
    </row>
    <row r="85" spans="1:13" x14ac:dyDescent="0.25">
      <c r="A85" s="22" t="s">
        <v>39</v>
      </c>
      <c r="B85" s="22" t="s">
        <v>41</v>
      </c>
      <c r="C85" s="22" t="s">
        <v>30</v>
      </c>
      <c r="D85" s="21">
        <v>0</v>
      </c>
      <c r="M85" s="21">
        <v>1000458</v>
      </c>
    </row>
    <row r="86" spans="1:13" x14ac:dyDescent="0.25">
      <c r="A86" s="22" t="s">
        <v>41</v>
      </c>
      <c r="B86" s="22" t="s">
        <v>44</v>
      </c>
      <c r="C86" s="22" t="s">
        <v>19</v>
      </c>
      <c r="D86" s="21">
        <v>0</v>
      </c>
      <c r="M86" s="21">
        <v>1541125</v>
      </c>
    </row>
    <row r="87" spans="1:13" x14ac:dyDescent="0.25">
      <c r="A87" s="22" t="s">
        <v>41</v>
      </c>
      <c r="B87" s="22" t="s">
        <v>44</v>
      </c>
      <c r="C87" s="22" t="s">
        <v>20</v>
      </c>
      <c r="D87" s="21">
        <v>0</v>
      </c>
      <c r="M87" s="21">
        <v>1541125</v>
      </c>
    </row>
    <row r="88" spans="1:13" x14ac:dyDescent="0.25">
      <c r="A88" s="22" t="s">
        <v>41</v>
      </c>
      <c r="B88" s="22" t="s">
        <v>44</v>
      </c>
      <c r="C88" s="22" t="s">
        <v>21</v>
      </c>
      <c r="D88" s="21">
        <v>0</v>
      </c>
      <c r="M88" s="21">
        <v>1541125</v>
      </c>
    </row>
    <row r="89" spans="1:13" x14ac:dyDescent="0.25">
      <c r="A89" s="22" t="s">
        <v>41</v>
      </c>
      <c r="B89" s="22" t="s">
        <v>44</v>
      </c>
      <c r="C89" s="22" t="s">
        <v>22</v>
      </c>
      <c r="D89" s="21">
        <f t="shared" si="1"/>
        <v>1.5411250000000001</v>
      </c>
      <c r="M89" s="21">
        <v>1541125</v>
      </c>
    </row>
    <row r="90" spans="1:13" x14ac:dyDescent="0.25">
      <c r="A90" s="22" t="s">
        <v>41</v>
      </c>
      <c r="B90" s="22" t="s">
        <v>44</v>
      </c>
      <c r="C90" s="22" t="s">
        <v>23</v>
      </c>
      <c r="D90" s="21">
        <f t="shared" si="1"/>
        <v>1.5411250000000001</v>
      </c>
      <c r="M90" s="21">
        <v>1541125</v>
      </c>
    </row>
    <row r="91" spans="1:13" x14ac:dyDescent="0.25">
      <c r="A91" s="22" t="s">
        <v>41</v>
      </c>
      <c r="B91" s="22" t="s">
        <v>44</v>
      </c>
      <c r="C91" s="22" t="s">
        <v>24</v>
      </c>
      <c r="D91" s="21">
        <f t="shared" si="1"/>
        <v>1.5411250000000001</v>
      </c>
      <c r="M91" s="21">
        <v>1541125</v>
      </c>
    </row>
    <row r="92" spans="1:13" x14ac:dyDescent="0.25">
      <c r="A92" s="22" t="s">
        <v>41</v>
      </c>
      <c r="B92" s="22" t="s">
        <v>44</v>
      </c>
      <c r="C92" s="22" t="s">
        <v>25</v>
      </c>
      <c r="D92" s="21">
        <f t="shared" si="1"/>
        <v>1.5411250000000001</v>
      </c>
      <c r="M92" s="21">
        <v>1541125</v>
      </c>
    </row>
    <row r="93" spans="1:13" x14ac:dyDescent="0.25">
      <c r="A93" s="22" t="s">
        <v>41</v>
      </c>
      <c r="B93" s="22" t="s">
        <v>44</v>
      </c>
      <c r="C93" s="22" t="s">
        <v>26</v>
      </c>
      <c r="D93" s="21">
        <f t="shared" si="1"/>
        <v>1.5411250000000001</v>
      </c>
      <c r="M93" s="21">
        <v>1541125</v>
      </c>
    </row>
    <row r="94" spans="1:13" x14ac:dyDescent="0.25">
      <c r="A94" s="22" t="s">
        <v>41</v>
      </c>
      <c r="B94" s="22" t="s">
        <v>44</v>
      </c>
      <c r="C94" s="22" t="s">
        <v>27</v>
      </c>
      <c r="D94" s="21">
        <v>0</v>
      </c>
      <c r="M94" s="21">
        <v>1541125</v>
      </c>
    </row>
    <row r="95" spans="1:13" x14ac:dyDescent="0.25">
      <c r="A95" s="22" t="s">
        <v>41</v>
      </c>
      <c r="B95" s="22" t="s">
        <v>44</v>
      </c>
      <c r="C95" s="22" t="s">
        <v>28</v>
      </c>
      <c r="D95" s="21">
        <v>0</v>
      </c>
      <c r="M95" s="21">
        <v>1541125</v>
      </c>
    </row>
    <row r="96" spans="1:13" x14ac:dyDescent="0.25">
      <c r="A96" s="22" t="s">
        <v>41</v>
      </c>
      <c r="B96" s="22" t="s">
        <v>44</v>
      </c>
      <c r="C96" s="22" t="s">
        <v>29</v>
      </c>
      <c r="D96" s="21">
        <v>0</v>
      </c>
      <c r="M96" s="21">
        <v>1541125</v>
      </c>
    </row>
    <row r="97" spans="1:13" x14ac:dyDescent="0.25">
      <c r="A97" s="22" t="s">
        <v>41</v>
      </c>
      <c r="B97" s="22" t="s">
        <v>44</v>
      </c>
      <c r="C97" s="22" t="s">
        <v>30</v>
      </c>
      <c r="D97" s="21">
        <v>0</v>
      </c>
      <c r="M97" s="21">
        <v>1541125</v>
      </c>
    </row>
    <row r="98" spans="1:13" x14ac:dyDescent="0.25">
      <c r="A98" s="22" t="s">
        <v>44</v>
      </c>
      <c r="B98" s="22" t="s">
        <v>9</v>
      </c>
      <c r="C98" s="22" t="s">
        <v>19</v>
      </c>
      <c r="D98" s="21">
        <v>0</v>
      </c>
      <c r="M98" s="21">
        <v>5909368</v>
      </c>
    </row>
    <row r="99" spans="1:13" x14ac:dyDescent="0.25">
      <c r="A99" s="22" t="s">
        <v>44</v>
      </c>
      <c r="B99" s="22" t="s">
        <v>9</v>
      </c>
      <c r="C99" s="22" t="s">
        <v>20</v>
      </c>
      <c r="D99" s="21">
        <v>0</v>
      </c>
      <c r="M99" s="21">
        <v>5909368</v>
      </c>
    </row>
    <row r="100" spans="1:13" x14ac:dyDescent="0.25">
      <c r="A100" s="22" t="s">
        <v>44</v>
      </c>
      <c r="B100" s="22" t="s">
        <v>9</v>
      </c>
      <c r="C100" s="22" t="s">
        <v>21</v>
      </c>
      <c r="D100" s="21">
        <v>0</v>
      </c>
      <c r="M100" s="21">
        <v>5909368</v>
      </c>
    </row>
    <row r="101" spans="1:13" x14ac:dyDescent="0.25">
      <c r="A101" s="22" t="s">
        <v>44</v>
      </c>
      <c r="B101" s="22" t="s">
        <v>9</v>
      </c>
      <c r="C101" s="22" t="s">
        <v>22</v>
      </c>
      <c r="D101" s="21">
        <f t="shared" si="1"/>
        <v>5.9093679999999997</v>
      </c>
      <c r="M101" s="21">
        <v>5909368</v>
      </c>
    </row>
    <row r="102" spans="1:13" x14ac:dyDescent="0.25">
      <c r="A102" s="22" t="s">
        <v>44</v>
      </c>
      <c r="B102" s="22" t="s">
        <v>9</v>
      </c>
      <c r="C102" s="22" t="s">
        <v>23</v>
      </c>
      <c r="D102" s="21">
        <f t="shared" si="1"/>
        <v>5.9093679999999997</v>
      </c>
      <c r="M102" s="21">
        <v>5909368</v>
      </c>
    </row>
    <row r="103" spans="1:13" x14ac:dyDescent="0.25">
      <c r="A103" s="22" t="s">
        <v>44</v>
      </c>
      <c r="B103" s="22" t="s">
        <v>9</v>
      </c>
      <c r="C103" s="22" t="s">
        <v>24</v>
      </c>
      <c r="D103" s="21">
        <f t="shared" si="1"/>
        <v>5.9093679999999997</v>
      </c>
      <c r="M103" s="21">
        <v>5909368</v>
      </c>
    </row>
    <row r="104" spans="1:13" x14ac:dyDescent="0.25">
      <c r="A104" s="22" t="s">
        <v>44</v>
      </c>
      <c r="B104" s="22" t="s">
        <v>9</v>
      </c>
      <c r="C104" s="22" t="s">
        <v>25</v>
      </c>
      <c r="D104" s="21">
        <f t="shared" si="1"/>
        <v>5.9093679999999997</v>
      </c>
      <c r="M104" s="21">
        <v>5909368</v>
      </c>
    </row>
    <row r="105" spans="1:13" x14ac:dyDescent="0.25">
      <c r="A105" s="22" t="s">
        <v>44</v>
      </c>
      <c r="B105" s="22" t="s">
        <v>9</v>
      </c>
      <c r="C105" s="22" t="s">
        <v>26</v>
      </c>
      <c r="D105" s="21">
        <f t="shared" si="1"/>
        <v>5.9093679999999997</v>
      </c>
      <c r="M105" s="21">
        <v>5909368</v>
      </c>
    </row>
    <row r="106" spans="1:13" x14ac:dyDescent="0.25">
      <c r="A106" s="22" t="s">
        <v>44</v>
      </c>
      <c r="B106" s="22" t="s">
        <v>9</v>
      </c>
      <c r="C106" s="22" t="s">
        <v>27</v>
      </c>
      <c r="D106" s="21">
        <v>0</v>
      </c>
      <c r="M106" s="21">
        <v>5909368</v>
      </c>
    </row>
    <row r="107" spans="1:13" x14ac:dyDescent="0.25">
      <c r="A107" s="22" t="s">
        <v>44</v>
      </c>
      <c r="B107" s="22" t="s">
        <v>9</v>
      </c>
      <c r="C107" s="22" t="s">
        <v>28</v>
      </c>
      <c r="D107" s="21">
        <v>0</v>
      </c>
      <c r="M107" s="21">
        <v>5909368</v>
      </c>
    </row>
    <row r="108" spans="1:13" x14ac:dyDescent="0.25">
      <c r="A108" s="22" t="s">
        <v>44</v>
      </c>
      <c r="B108" s="22" t="s">
        <v>9</v>
      </c>
      <c r="C108" s="22" t="s">
        <v>29</v>
      </c>
      <c r="D108" s="21">
        <v>0</v>
      </c>
      <c r="M108" s="21">
        <v>5909368</v>
      </c>
    </row>
    <row r="109" spans="1:13" x14ac:dyDescent="0.25">
      <c r="A109" s="22" t="s">
        <v>44</v>
      </c>
      <c r="B109" s="22" t="s">
        <v>9</v>
      </c>
      <c r="C109" s="22" t="s">
        <v>30</v>
      </c>
      <c r="D109" s="21">
        <v>0</v>
      </c>
      <c r="M109" s="21">
        <v>5909368</v>
      </c>
    </row>
    <row r="110" spans="1:13" x14ac:dyDescent="0.25">
      <c r="A110" s="22" t="s">
        <v>45</v>
      </c>
      <c r="B110" s="22" t="s">
        <v>9</v>
      </c>
      <c r="C110" s="22" t="s">
        <v>19</v>
      </c>
      <c r="D110" s="21">
        <v>0</v>
      </c>
      <c r="M110" s="21">
        <v>740186</v>
      </c>
    </row>
    <row r="111" spans="1:13" x14ac:dyDescent="0.25">
      <c r="A111" s="22" t="s">
        <v>45</v>
      </c>
      <c r="B111" s="22" t="s">
        <v>9</v>
      </c>
      <c r="C111" s="22" t="s">
        <v>20</v>
      </c>
      <c r="D111" s="21">
        <v>0</v>
      </c>
      <c r="M111" s="21">
        <v>740186</v>
      </c>
    </row>
    <row r="112" spans="1:13" x14ac:dyDescent="0.25">
      <c r="A112" s="22" t="s">
        <v>45</v>
      </c>
      <c r="B112" s="22" t="s">
        <v>9</v>
      </c>
      <c r="C112" s="22" t="s">
        <v>21</v>
      </c>
      <c r="D112" s="21">
        <v>0</v>
      </c>
      <c r="M112" s="21">
        <v>740186</v>
      </c>
    </row>
    <row r="113" spans="1:13" x14ac:dyDescent="0.25">
      <c r="A113" s="22" t="s">
        <v>45</v>
      </c>
      <c r="B113" s="22" t="s">
        <v>9</v>
      </c>
      <c r="C113" s="22" t="s">
        <v>22</v>
      </c>
      <c r="D113" s="21">
        <f t="shared" si="1"/>
        <v>0.74018600000000001</v>
      </c>
      <c r="M113" s="21">
        <v>740186</v>
      </c>
    </row>
    <row r="114" spans="1:13" x14ac:dyDescent="0.25">
      <c r="A114" s="22" t="s">
        <v>45</v>
      </c>
      <c r="B114" s="22" t="s">
        <v>9</v>
      </c>
      <c r="C114" s="22" t="s">
        <v>23</v>
      </c>
      <c r="D114" s="21">
        <f t="shared" si="1"/>
        <v>0.74018600000000001</v>
      </c>
      <c r="M114" s="21">
        <v>740186</v>
      </c>
    </row>
    <row r="115" spans="1:13" x14ac:dyDescent="0.25">
      <c r="A115" s="22" t="s">
        <v>45</v>
      </c>
      <c r="B115" s="22" t="s">
        <v>9</v>
      </c>
      <c r="C115" s="22" t="s">
        <v>24</v>
      </c>
      <c r="D115" s="21">
        <f t="shared" si="1"/>
        <v>0.74018600000000001</v>
      </c>
      <c r="M115" s="21">
        <v>740186</v>
      </c>
    </row>
    <row r="116" spans="1:13" x14ac:dyDescent="0.25">
      <c r="A116" s="22" t="s">
        <v>45</v>
      </c>
      <c r="B116" s="22" t="s">
        <v>9</v>
      </c>
      <c r="C116" s="22" t="s">
        <v>25</v>
      </c>
      <c r="D116" s="21">
        <f t="shared" si="1"/>
        <v>0.74018600000000001</v>
      </c>
      <c r="M116" s="21">
        <v>740186</v>
      </c>
    </row>
    <row r="117" spans="1:13" x14ac:dyDescent="0.25">
      <c r="A117" s="22" t="s">
        <v>45</v>
      </c>
      <c r="B117" s="22" t="s">
        <v>9</v>
      </c>
      <c r="C117" s="22" t="s">
        <v>26</v>
      </c>
      <c r="D117" s="21">
        <f t="shared" si="1"/>
        <v>0.74018600000000001</v>
      </c>
      <c r="M117" s="21">
        <v>740186</v>
      </c>
    </row>
    <row r="118" spans="1:13" x14ac:dyDescent="0.25">
      <c r="A118" s="22" t="s">
        <v>45</v>
      </c>
      <c r="B118" s="22" t="s">
        <v>9</v>
      </c>
      <c r="C118" s="22" t="s">
        <v>27</v>
      </c>
      <c r="D118" s="21">
        <v>0</v>
      </c>
      <c r="M118" s="21">
        <v>740186</v>
      </c>
    </row>
    <row r="119" spans="1:13" x14ac:dyDescent="0.25">
      <c r="A119" s="22" t="s">
        <v>45</v>
      </c>
      <c r="B119" s="22" t="s">
        <v>9</v>
      </c>
      <c r="C119" s="22" t="s">
        <v>28</v>
      </c>
      <c r="D119" s="21">
        <v>0</v>
      </c>
      <c r="M119" s="21">
        <v>740186</v>
      </c>
    </row>
    <row r="120" spans="1:13" x14ac:dyDescent="0.25">
      <c r="A120" s="22" t="s">
        <v>45</v>
      </c>
      <c r="B120" s="22" t="s">
        <v>9</v>
      </c>
      <c r="C120" s="22" t="s">
        <v>29</v>
      </c>
      <c r="D120" s="21">
        <v>0</v>
      </c>
      <c r="M120" s="21">
        <v>740186</v>
      </c>
    </row>
    <row r="121" spans="1:13" x14ac:dyDescent="0.25">
      <c r="A121" s="22" t="s">
        <v>45</v>
      </c>
      <c r="B121" s="22" t="s">
        <v>9</v>
      </c>
      <c r="C121" s="22" t="s">
        <v>30</v>
      </c>
      <c r="D121" s="21">
        <v>0</v>
      </c>
      <c r="M121" s="21">
        <v>740186</v>
      </c>
    </row>
    <row r="122" spans="1:13" x14ac:dyDescent="0.25">
      <c r="A122" s="22" t="s">
        <v>9</v>
      </c>
      <c r="B122" s="22" t="s">
        <v>46</v>
      </c>
      <c r="C122" s="22" t="s">
        <v>19</v>
      </c>
      <c r="D122" s="21">
        <v>0</v>
      </c>
      <c r="M122" s="21">
        <v>2224502</v>
      </c>
    </row>
    <row r="123" spans="1:13" x14ac:dyDescent="0.25">
      <c r="A123" s="22" t="s">
        <v>9</v>
      </c>
      <c r="B123" s="22" t="s">
        <v>46</v>
      </c>
      <c r="C123" s="22" t="s">
        <v>20</v>
      </c>
      <c r="D123" s="21">
        <v>0</v>
      </c>
      <c r="M123" s="21">
        <v>2224502</v>
      </c>
    </row>
    <row r="124" spans="1:13" x14ac:dyDescent="0.25">
      <c r="A124" s="22" t="s">
        <v>9</v>
      </c>
      <c r="B124" s="22" t="s">
        <v>46</v>
      </c>
      <c r="C124" s="22" t="s">
        <v>21</v>
      </c>
      <c r="D124" s="21">
        <v>0</v>
      </c>
      <c r="M124" s="21">
        <v>2224502</v>
      </c>
    </row>
    <row r="125" spans="1:13" x14ac:dyDescent="0.25">
      <c r="A125" s="22" t="s">
        <v>9</v>
      </c>
      <c r="B125" s="22" t="s">
        <v>46</v>
      </c>
      <c r="C125" s="22" t="s">
        <v>22</v>
      </c>
      <c r="D125" s="21">
        <f t="shared" si="1"/>
        <v>2.2245020000000002</v>
      </c>
      <c r="M125" s="21">
        <v>2224502</v>
      </c>
    </row>
    <row r="126" spans="1:13" x14ac:dyDescent="0.25">
      <c r="A126" s="22" t="s">
        <v>9</v>
      </c>
      <c r="B126" s="22" t="s">
        <v>46</v>
      </c>
      <c r="C126" s="22" t="s">
        <v>23</v>
      </c>
      <c r="D126" s="21">
        <f t="shared" si="1"/>
        <v>2.2245020000000002</v>
      </c>
      <c r="M126" s="21">
        <v>2224502</v>
      </c>
    </row>
    <row r="127" spans="1:13" x14ac:dyDescent="0.25">
      <c r="A127" s="22" t="s">
        <v>9</v>
      </c>
      <c r="B127" s="22" t="s">
        <v>46</v>
      </c>
      <c r="C127" s="22" t="s">
        <v>24</v>
      </c>
      <c r="D127" s="21">
        <f t="shared" si="1"/>
        <v>2.2245020000000002</v>
      </c>
      <c r="M127" s="21">
        <v>2224502</v>
      </c>
    </row>
    <row r="128" spans="1:13" x14ac:dyDescent="0.25">
      <c r="A128" s="22" t="s">
        <v>9</v>
      </c>
      <c r="B128" s="22" t="s">
        <v>46</v>
      </c>
      <c r="C128" s="22" t="s">
        <v>25</v>
      </c>
      <c r="D128" s="21">
        <f t="shared" si="1"/>
        <v>2.2245020000000002</v>
      </c>
      <c r="M128" s="21">
        <v>2224502</v>
      </c>
    </row>
    <row r="129" spans="1:13" x14ac:dyDescent="0.25">
      <c r="A129" s="22" t="s">
        <v>9</v>
      </c>
      <c r="B129" s="22" t="s">
        <v>46</v>
      </c>
      <c r="C129" s="22" t="s">
        <v>26</v>
      </c>
      <c r="D129" s="21">
        <f t="shared" si="1"/>
        <v>2.2245020000000002</v>
      </c>
      <c r="M129" s="21">
        <v>2224502</v>
      </c>
    </row>
    <row r="130" spans="1:13" x14ac:dyDescent="0.25">
      <c r="A130" s="22" t="s">
        <v>9</v>
      </c>
      <c r="B130" s="22" t="s">
        <v>46</v>
      </c>
      <c r="C130" s="22" t="s">
        <v>27</v>
      </c>
      <c r="D130" s="21">
        <v>0</v>
      </c>
      <c r="M130" s="21">
        <v>2224502</v>
      </c>
    </row>
    <row r="131" spans="1:13" x14ac:dyDescent="0.25">
      <c r="A131" s="22" t="s">
        <v>9</v>
      </c>
      <c r="B131" s="22" t="s">
        <v>46</v>
      </c>
      <c r="C131" s="22" t="s">
        <v>28</v>
      </c>
      <c r="D131" s="21">
        <v>0</v>
      </c>
      <c r="M131" s="21">
        <v>2224502</v>
      </c>
    </row>
    <row r="132" spans="1:13" x14ac:dyDescent="0.25">
      <c r="A132" s="22" t="s">
        <v>9</v>
      </c>
      <c r="B132" s="22" t="s">
        <v>46</v>
      </c>
      <c r="C132" s="22" t="s">
        <v>29</v>
      </c>
      <c r="D132" s="21">
        <v>0</v>
      </c>
      <c r="M132" s="21">
        <v>2224502</v>
      </c>
    </row>
    <row r="133" spans="1:13" x14ac:dyDescent="0.25">
      <c r="A133" s="22" t="s">
        <v>9</v>
      </c>
      <c r="B133" s="22" t="s">
        <v>46</v>
      </c>
      <c r="C133" s="22" t="s">
        <v>30</v>
      </c>
      <c r="D133" s="21">
        <v>0</v>
      </c>
      <c r="M133" s="21">
        <v>2224502</v>
      </c>
    </row>
    <row r="134" spans="1:13" x14ac:dyDescent="0.25">
      <c r="A134" s="22" t="s">
        <v>55</v>
      </c>
      <c r="B134" s="22" t="s">
        <v>54</v>
      </c>
      <c r="C134" s="22" t="s">
        <v>19</v>
      </c>
      <c r="D134" s="21">
        <v>0</v>
      </c>
      <c r="M134" s="21">
        <v>477768</v>
      </c>
    </row>
    <row r="135" spans="1:13" x14ac:dyDescent="0.25">
      <c r="A135" s="22" t="s">
        <v>55</v>
      </c>
      <c r="B135" s="22" t="s">
        <v>54</v>
      </c>
      <c r="C135" s="22" t="s">
        <v>20</v>
      </c>
      <c r="D135" s="21">
        <v>0</v>
      </c>
      <c r="M135" s="21">
        <v>477768</v>
      </c>
    </row>
    <row r="136" spans="1:13" x14ac:dyDescent="0.25">
      <c r="A136" s="22" t="s">
        <v>55</v>
      </c>
      <c r="B136" s="22" t="s">
        <v>54</v>
      </c>
      <c r="C136" s="22" t="s">
        <v>21</v>
      </c>
      <c r="D136" s="21">
        <v>0</v>
      </c>
      <c r="M136" s="21">
        <v>477768</v>
      </c>
    </row>
    <row r="137" spans="1:13" x14ac:dyDescent="0.25">
      <c r="A137" s="22" t="s">
        <v>55</v>
      </c>
      <c r="B137" s="22" t="s">
        <v>54</v>
      </c>
      <c r="C137" s="22" t="s">
        <v>22</v>
      </c>
      <c r="D137" s="21">
        <f t="shared" ref="D137:D189" si="2">M137/1000000</f>
        <v>0.47776800000000003</v>
      </c>
      <c r="M137" s="21">
        <v>477768</v>
      </c>
    </row>
    <row r="138" spans="1:13" x14ac:dyDescent="0.25">
      <c r="A138" s="22" t="s">
        <v>55</v>
      </c>
      <c r="B138" s="22" t="s">
        <v>54</v>
      </c>
      <c r="C138" s="22" t="s">
        <v>23</v>
      </c>
      <c r="D138" s="21">
        <f t="shared" si="2"/>
        <v>0.47776800000000003</v>
      </c>
      <c r="M138" s="21">
        <v>477768</v>
      </c>
    </row>
    <row r="139" spans="1:13" x14ac:dyDescent="0.25">
      <c r="A139" s="22" t="s">
        <v>55</v>
      </c>
      <c r="B139" s="22" t="s">
        <v>54</v>
      </c>
      <c r="C139" s="22" t="s">
        <v>24</v>
      </c>
      <c r="D139" s="21">
        <f t="shared" si="2"/>
        <v>0.47776800000000003</v>
      </c>
      <c r="M139" s="21">
        <v>477768</v>
      </c>
    </row>
    <row r="140" spans="1:13" x14ac:dyDescent="0.25">
      <c r="A140" s="22" t="s">
        <v>55</v>
      </c>
      <c r="B140" s="22" t="s">
        <v>54</v>
      </c>
      <c r="C140" s="22" t="s">
        <v>25</v>
      </c>
      <c r="D140" s="21">
        <f t="shared" si="2"/>
        <v>0.47776800000000003</v>
      </c>
      <c r="M140" s="21">
        <v>477768</v>
      </c>
    </row>
    <row r="141" spans="1:13" x14ac:dyDescent="0.25">
      <c r="A141" s="22" t="s">
        <v>55</v>
      </c>
      <c r="B141" s="22" t="s">
        <v>54</v>
      </c>
      <c r="C141" s="22" t="s">
        <v>26</v>
      </c>
      <c r="D141" s="21">
        <f t="shared" si="2"/>
        <v>0.47776800000000003</v>
      </c>
      <c r="M141" s="21">
        <v>477768</v>
      </c>
    </row>
    <row r="142" spans="1:13" x14ac:dyDescent="0.25">
      <c r="A142" s="22" t="s">
        <v>55</v>
      </c>
      <c r="B142" s="22" t="s">
        <v>54</v>
      </c>
      <c r="C142" s="22" t="s">
        <v>27</v>
      </c>
      <c r="D142" s="21">
        <v>0</v>
      </c>
      <c r="M142" s="21">
        <v>477768</v>
      </c>
    </row>
    <row r="143" spans="1:13" x14ac:dyDescent="0.25">
      <c r="A143" s="22" t="s">
        <v>55</v>
      </c>
      <c r="B143" s="22" t="s">
        <v>54</v>
      </c>
      <c r="C143" s="22" t="s">
        <v>28</v>
      </c>
      <c r="D143" s="21">
        <v>0</v>
      </c>
      <c r="M143" s="21">
        <v>477768</v>
      </c>
    </row>
    <row r="144" spans="1:13" x14ac:dyDescent="0.25">
      <c r="A144" s="22" t="s">
        <v>55</v>
      </c>
      <c r="B144" s="22" t="s">
        <v>54</v>
      </c>
      <c r="C144" s="22" t="s">
        <v>29</v>
      </c>
      <c r="D144" s="21">
        <v>0</v>
      </c>
      <c r="M144" s="21">
        <v>477768</v>
      </c>
    </row>
    <row r="145" spans="1:13" x14ac:dyDescent="0.25">
      <c r="A145" s="22" t="s">
        <v>55</v>
      </c>
      <c r="B145" s="22" t="s">
        <v>54</v>
      </c>
      <c r="C145" s="22" t="s">
        <v>30</v>
      </c>
      <c r="D145" s="21">
        <v>0</v>
      </c>
      <c r="M145" s="21">
        <v>477768</v>
      </c>
    </row>
    <row r="146" spans="1:13" x14ac:dyDescent="0.25">
      <c r="A146" s="22" t="s">
        <v>54</v>
      </c>
      <c r="B146" s="22" t="s">
        <v>50</v>
      </c>
      <c r="C146" s="22" t="s">
        <v>19</v>
      </c>
      <c r="D146" s="21">
        <v>0</v>
      </c>
      <c r="M146" s="21">
        <v>1160083</v>
      </c>
    </row>
    <row r="147" spans="1:13" x14ac:dyDescent="0.25">
      <c r="A147" s="22" t="s">
        <v>54</v>
      </c>
      <c r="B147" s="22" t="s">
        <v>50</v>
      </c>
      <c r="C147" s="22" t="s">
        <v>20</v>
      </c>
      <c r="D147" s="21">
        <v>0</v>
      </c>
      <c r="M147" s="21">
        <v>1160083</v>
      </c>
    </row>
    <row r="148" spans="1:13" x14ac:dyDescent="0.25">
      <c r="A148" s="22" t="s">
        <v>54</v>
      </c>
      <c r="B148" s="22" t="s">
        <v>50</v>
      </c>
      <c r="C148" s="22" t="s">
        <v>21</v>
      </c>
      <c r="D148" s="21">
        <v>0</v>
      </c>
      <c r="M148" s="21">
        <v>1160083</v>
      </c>
    </row>
    <row r="149" spans="1:13" x14ac:dyDescent="0.25">
      <c r="A149" s="22" t="s">
        <v>54</v>
      </c>
      <c r="B149" s="22" t="s">
        <v>50</v>
      </c>
      <c r="C149" s="22" t="s">
        <v>22</v>
      </c>
      <c r="D149" s="21">
        <f t="shared" si="2"/>
        <v>1.160083</v>
      </c>
      <c r="M149" s="21">
        <v>1160083</v>
      </c>
    </row>
    <row r="150" spans="1:13" x14ac:dyDescent="0.25">
      <c r="A150" s="22" t="s">
        <v>54</v>
      </c>
      <c r="B150" s="22" t="s">
        <v>50</v>
      </c>
      <c r="C150" s="22" t="s">
        <v>23</v>
      </c>
      <c r="D150" s="21">
        <f t="shared" si="2"/>
        <v>1.160083</v>
      </c>
      <c r="M150" s="21">
        <v>1160083</v>
      </c>
    </row>
    <row r="151" spans="1:13" x14ac:dyDescent="0.25">
      <c r="A151" s="22" t="s">
        <v>54</v>
      </c>
      <c r="B151" s="22" t="s">
        <v>50</v>
      </c>
      <c r="C151" s="22" t="s">
        <v>24</v>
      </c>
      <c r="D151" s="21">
        <f t="shared" si="2"/>
        <v>1.160083</v>
      </c>
      <c r="M151" s="21">
        <v>1160083</v>
      </c>
    </row>
    <row r="152" spans="1:13" x14ac:dyDescent="0.25">
      <c r="A152" s="22" t="s">
        <v>54</v>
      </c>
      <c r="B152" s="22" t="s">
        <v>50</v>
      </c>
      <c r="C152" s="22" t="s">
        <v>25</v>
      </c>
      <c r="D152" s="21">
        <f t="shared" si="2"/>
        <v>1.160083</v>
      </c>
      <c r="M152" s="21">
        <v>1160083</v>
      </c>
    </row>
    <row r="153" spans="1:13" x14ac:dyDescent="0.25">
      <c r="A153" s="22" t="s">
        <v>54</v>
      </c>
      <c r="B153" s="22" t="s">
        <v>50</v>
      </c>
      <c r="C153" s="22" t="s">
        <v>26</v>
      </c>
      <c r="D153" s="21">
        <f t="shared" si="2"/>
        <v>1.160083</v>
      </c>
      <c r="M153" s="21">
        <v>1160083</v>
      </c>
    </row>
    <row r="154" spans="1:13" x14ac:dyDescent="0.25">
      <c r="A154" s="22" t="s">
        <v>54</v>
      </c>
      <c r="B154" s="22" t="s">
        <v>50</v>
      </c>
      <c r="C154" s="22" t="s">
        <v>27</v>
      </c>
      <c r="D154" s="21">
        <v>0</v>
      </c>
      <c r="M154" s="21">
        <v>1160083</v>
      </c>
    </row>
    <row r="155" spans="1:13" x14ac:dyDescent="0.25">
      <c r="A155" s="22" t="s">
        <v>54</v>
      </c>
      <c r="B155" s="22" t="s">
        <v>50</v>
      </c>
      <c r="C155" s="22" t="s">
        <v>28</v>
      </c>
      <c r="D155" s="21">
        <v>0</v>
      </c>
      <c r="M155" s="21">
        <v>1160083</v>
      </c>
    </row>
    <row r="156" spans="1:13" x14ac:dyDescent="0.25">
      <c r="A156" s="22" t="s">
        <v>54</v>
      </c>
      <c r="B156" s="22" t="s">
        <v>50</v>
      </c>
      <c r="C156" s="22" t="s">
        <v>29</v>
      </c>
      <c r="D156" s="21">
        <v>0</v>
      </c>
      <c r="M156" s="21">
        <v>1160083</v>
      </c>
    </row>
    <row r="157" spans="1:13" x14ac:dyDescent="0.25">
      <c r="A157" s="22" t="s">
        <v>54</v>
      </c>
      <c r="B157" s="22" t="s">
        <v>50</v>
      </c>
      <c r="C157" s="22" t="s">
        <v>30</v>
      </c>
      <c r="D157" s="21">
        <v>0</v>
      </c>
      <c r="M157" s="21">
        <v>1160083</v>
      </c>
    </row>
    <row r="158" spans="1:13" x14ac:dyDescent="0.25">
      <c r="A158" s="22" t="s">
        <v>56</v>
      </c>
      <c r="B158" s="22" t="s">
        <v>10</v>
      </c>
      <c r="C158" s="22" t="s">
        <v>19</v>
      </c>
      <c r="D158" s="21">
        <v>0</v>
      </c>
      <c r="M158" s="21">
        <v>1656605</v>
      </c>
    </row>
    <row r="159" spans="1:13" x14ac:dyDescent="0.25">
      <c r="A159" s="22" t="s">
        <v>56</v>
      </c>
      <c r="B159" s="22" t="s">
        <v>10</v>
      </c>
      <c r="C159" s="22" t="s">
        <v>20</v>
      </c>
      <c r="D159" s="21">
        <v>0</v>
      </c>
      <c r="M159" s="21">
        <v>1656605</v>
      </c>
    </row>
    <row r="160" spans="1:13" x14ac:dyDescent="0.25">
      <c r="A160" s="22" t="s">
        <v>56</v>
      </c>
      <c r="B160" s="22" t="s">
        <v>10</v>
      </c>
      <c r="C160" s="22" t="s">
        <v>21</v>
      </c>
      <c r="D160" s="21">
        <v>0</v>
      </c>
      <c r="M160" s="21">
        <v>1656605</v>
      </c>
    </row>
    <row r="161" spans="1:13" x14ac:dyDescent="0.25">
      <c r="A161" s="22" t="s">
        <v>56</v>
      </c>
      <c r="B161" s="22" t="s">
        <v>10</v>
      </c>
      <c r="C161" s="22" t="s">
        <v>22</v>
      </c>
      <c r="D161" s="21">
        <f t="shared" si="2"/>
        <v>1.6566050000000001</v>
      </c>
      <c r="M161" s="21">
        <v>1656605</v>
      </c>
    </row>
    <row r="162" spans="1:13" x14ac:dyDescent="0.25">
      <c r="A162" s="22" t="s">
        <v>56</v>
      </c>
      <c r="B162" s="22" t="s">
        <v>10</v>
      </c>
      <c r="C162" s="22" t="s">
        <v>23</v>
      </c>
      <c r="D162" s="21">
        <f t="shared" si="2"/>
        <v>1.6566050000000001</v>
      </c>
      <c r="M162" s="21">
        <v>1656605</v>
      </c>
    </row>
    <row r="163" spans="1:13" x14ac:dyDescent="0.25">
      <c r="A163" s="22" t="s">
        <v>56</v>
      </c>
      <c r="B163" s="22" t="s">
        <v>10</v>
      </c>
      <c r="C163" s="22" t="s">
        <v>24</v>
      </c>
      <c r="D163" s="21">
        <f t="shared" si="2"/>
        <v>1.6566050000000001</v>
      </c>
      <c r="M163" s="21">
        <v>1656605</v>
      </c>
    </row>
    <row r="164" spans="1:13" x14ac:dyDescent="0.25">
      <c r="A164" s="22" t="s">
        <v>56</v>
      </c>
      <c r="B164" s="22" t="s">
        <v>10</v>
      </c>
      <c r="C164" s="22" t="s">
        <v>25</v>
      </c>
      <c r="D164" s="21">
        <f t="shared" si="2"/>
        <v>1.6566050000000001</v>
      </c>
      <c r="M164" s="21">
        <v>1656605</v>
      </c>
    </row>
    <row r="165" spans="1:13" x14ac:dyDescent="0.25">
      <c r="A165" s="22" t="s">
        <v>56</v>
      </c>
      <c r="B165" s="22" t="s">
        <v>10</v>
      </c>
      <c r="C165" s="22" t="s">
        <v>26</v>
      </c>
      <c r="D165" s="21">
        <f t="shared" si="2"/>
        <v>1.6566050000000001</v>
      </c>
      <c r="M165" s="21">
        <v>1656605</v>
      </c>
    </row>
    <row r="166" spans="1:13" x14ac:dyDescent="0.25">
      <c r="A166" s="22" t="s">
        <v>56</v>
      </c>
      <c r="B166" s="22" t="s">
        <v>10</v>
      </c>
      <c r="C166" s="22" t="s">
        <v>27</v>
      </c>
      <c r="D166" s="21">
        <v>0</v>
      </c>
      <c r="M166" s="21">
        <v>1656605</v>
      </c>
    </row>
    <row r="167" spans="1:13" x14ac:dyDescent="0.25">
      <c r="A167" s="22" t="s">
        <v>56</v>
      </c>
      <c r="B167" s="22" t="s">
        <v>10</v>
      </c>
      <c r="C167" s="22" t="s">
        <v>28</v>
      </c>
      <c r="D167" s="21">
        <v>0</v>
      </c>
      <c r="M167" s="21">
        <v>1656605</v>
      </c>
    </row>
    <row r="168" spans="1:13" x14ac:dyDescent="0.25">
      <c r="A168" s="22" t="s">
        <v>56</v>
      </c>
      <c r="B168" s="22" t="s">
        <v>10</v>
      </c>
      <c r="C168" s="22" t="s">
        <v>29</v>
      </c>
      <c r="D168" s="21">
        <v>0</v>
      </c>
      <c r="M168" s="21">
        <v>1656605</v>
      </c>
    </row>
    <row r="169" spans="1:13" x14ac:dyDescent="0.25">
      <c r="A169" s="22" t="s">
        <v>56</v>
      </c>
      <c r="B169" s="22" t="s">
        <v>10</v>
      </c>
      <c r="C169" s="22" t="s">
        <v>30</v>
      </c>
      <c r="D169" s="21">
        <v>0</v>
      </c>
      <c r="M169" s="21">
        <v>1656605</v>
      </c>
    </row>
    <row r="170" spans="1:13" x14ac:dyDescent="0.25">
      <c r="A170" s="22" t="s">
        <v>10</v>
      </c>
      <c r="B170" s="22" t="s">
        <v>49</v>
      </c>
      <c r="C170" s="22" t="s">
        <v>19</v>
      </c>
      <c r="D170" s="21">
        <v>0</v>
      </c>
      <c r="M170" s="21">
        <v>5421213</v>
      </c>
    </row>
    <row r="171" spans="1:13" x14ac:dyDescent="0.25">
      <c r="A171" s="22" t="s">
        <v>10</v>
      </c>
      <c r="B171" s="22" t="s">
        <v>49</v>
      </c>
      <c r="C171" s="22" t="s">
        <v>20</v>
      </c>
      <c r="D171" s="21">
        <v>0</v>
      </c>
      <c r="M171" s="21">
        <v>5421213</v>
      </c>
    </row>
    <row r="172" spans="1:13" x14ac:dyDescent="0.25">
      <c r="A172" s="22" t="s">
        <v>10</v>
      </c>
      <c r="B172" s="22" t="s">
        <v>49</v>
      </c>
      <c r="C172" s="22" t="s">
        <v>21</v>
      </c>
      <c r="D172" s="21">
        <v>0</v>
      </c>
      <c r="M172" s="21">
        <v>5421213</v>
      </c>
    </row>
    <row r="173" spans="1:13" x14ac:dyDescent="0.25">
      <c r="A173" s="22" t="s">
        <v>10</v>
      </c>
      <c r="B173" s="22" t="s">
        <v>49</v>
      </c>
      <c r="C173" s="22" t="s">
        <v>22</v>
      </c>
      <c r="D173" s="21">
        <f t="shared" si="2"/>
        <v>5.4212129999999998</v>
      </c>
      <c r="M173" s="21">
        <v>5421213</v>
      </c>
    </row>
    <row r="174" spans="1:13" x14ac:dyDescent="0.25">
      <c r="A174" s="22" t="s">
        <v>10</v>
      </c>
      <c r="B174" s="22" t="s">
        <v>49</v>
      </c>
      <c r="C174" s="22" t="s">
        <v>23</v>
      </c>
      <c r="D174" s="21">
        <f t="shared" si="2"/>
        <v>5.4212129999999998</v>
      </c>
      <c r="M174" s="21">
        <v>5421213</v>
      </c>
    </row>
    <row r="175" spans="1:13" x14ac:dyDescent="0.25">
      <c r="A175" s="22" t="s">
        <v>10</v>
      </c>
      <c r="B175" s="22" t="s">
        <v>49</v>
      </c>
      <c r="C175" s="22" t="s">
        <v>24</v>
      </c>
      <c r="D175" s="21">
        <f t="shared" si="2"/>
        <v>5.4212129999999998</v>
      </c>
      <c r="M175" s="21">
        <v>5421213</v>
      </c>
    </row>
    <row r="176" spans="1:13" x14ac:dyDescent="0.25">
      <c r="A176" s="22" t="s">
        <v>10</v>
      </c>
      <c r="B176" s="22" t="s">
        <v>49</v>
      </c>
      <c r="C176" s="22" t="s">
        <v>25</v>
      </c>
      <c r="D176" s="21">
        <f t="shared" si="2"/>
        <v>5.4212129999999998</v>
      </c>
      <c r="M176" s="21">
        <v>5421213</v>
      </c>
    </row>
    <row r="177" spans="1:13" x14ac:dyDescent="0.25">
      <c r="A177" s="22" t="s">
        <v>10</v>
      </c>
      <c r="B177" s="22" t="s">
        <v>49</v>
      </c>
      <c r="C177" s="22" t="s">
        <v>26</v>
      </c>
      <c r="D177" s="21">
        <f t="shared" si="2"/>
        <v>5.4212129999999998</v>
      </c>
      <c r="M177" s="21">
        <v>5421213</v>
      </c>
    </row>
    <row r="178" spans="1:13" x14ac:dyDescent="0.25">
      <c r="A178" s="22" t="s">
        <v>10</v>
      </c>
      <c r="B178" s="22" t="s">
        <v>49</v>
      </c>
      <c r="C178" s="22" t="s">
        <v>27</v>
      </c>
      <c r="D178" s="21">
        <v>0</v>
      </c>
      <c r="M178" s="21">
        <v>5421213</v>
      </c>
    </row>
    <row r="179" spans="1:13" x14ac:dyDescent="0.25">
      <c r="A179" s="22" t="s">
        <v>10</v>
      </c>
      <c r="B179" s="22" t="s">
        <v>49</v>
      </c>
      <c r="C179" s="22" t="s">
        <v>28</v>
      </c>
      <c r="D179" s="21">
        <v>0</v>
      </c>
      <c r="M179" s="21">
        <v>5421213</v>
      </c>
    </row>
    <row r="180" spans="1:13" x14ac:dyDescent="0.25">
      <c r="A180" s="22" t="s">
        <v>10</v>
      </c>
      <c r="B180" s="22" t="s">
        <v>49</v>
      </c>
      <c r="C180" s="22" t="s">
        <v>29</v>
      </c>
      <c r="D180" s="21">
        <v>0</v>
      </c>
      <c r="M180" s="21">
        <v>5421213</v>
      </c>
    </row>
    <row r="181" spans="1:13" x14ac:dyDescent="0.25">
      <c r="A181" s="22" t="s">
        <v>10</v>
      </c>
      <c r="B181" s="22" t="s">
        <v>49</v>
      </c>
      <c r="C181" s="22" t="s">
        <v>30</v>
      </c>
      <c r="D181" s="21">
        <v>0</v>
      </c>
      <c r="M181" s="21">
        <v>5421213</v>
      </c>
    </row>
    <row r="182" spans="1:13" x14ac:dyDescent="0.25">
      <c r="A182" s="22" t="s">
        <v>49</v>
      </c>
      <c r="B182" s="22" t="s">
        <v>34</v>
      </c>
      <c r="C182" s="22" t="s">
        <v>19</v>
      </c>
      <c r="D182" s="21">
        <v>0</v>
      </c>
      <c r="M182" s="21">
        <v>1186997</v>
      </c>
    </row>
    <row r="183" spans="1:13" x14ac:dyDescent="0.25">
      <c r="A183" s="22" t="s">
        <v>49</v>
      </c>
      <c r="B183" s="22" t="s">
        <v>34</v>
      </c>
      <c r="C183" s="22" t="s">
        <v>20</v>
      </c>
      <c r="D183" s="21">
        <v>0</v>
      </c>
      <c r="M183" s="21">
        <v>1186997</v>
      </c>
    </row>
    <row r="184" spans="1:13" x14ac:dyDescent="0.25">
      <c r="A184" s="22" t="s">
        <v>49</v>
      </c>
      <c r="B184" s="22" t="s">
        <v>34</v>
      </c>
      <c r="C184" s="22" t="s">
        <v>21</v>
      </c>
      <c r="D184" s="21">
        <v>0</v>
      </c>
      <c r="M184" s="21">
        <v>1186997</v>
      </c>
    </row>
    <row r="185" spans="1:13" x14ac:dyDescent="0.25">
      <c r="A185" s="22" t="s">
        <v>49</v>
      </c>
      <c r="B185" s="22" t="s">
        <v>34</v>
      </c>
      <c r="C185" s="22" t="s">
        <v>22</v>
      </c>
      <c r="D185" s="21">
        <f t="shared" si="2"/>
        <v>1.1869970000000001</v>
      </c>
      <c r="M185" s="21">
        <v>1186997</v>
      </c>
    </row>
    <row r="186" spans="1:13" x14ac:dyDescent="0.25">
      <c r="A186" s="22" t="s">
        <v>49</v>
      </c>
      <c r="B186" s="22" t="s">
        <v>34</v>
      </c>
      <c r="C186" s="22" t="s">
        <v>23</v>
      </c>
      <c r="D186" s="21">
        <f t="shared" si="2"/>
        <v>1.1869970000000001</v>
      </c>
      <c r="M186" s="21">
        <v>1186997</v>
      </c>
    </row>
    <row r="187" spans="1:13" x14ac:dyDescent="0.25">
      <c r="A187" s="22" t="s">
        <v>49</v>
      </c>
      <c r="B187" s="22" t="s">
        <v>34</v>
      </c>
      <c r="C187" s="22" t="s">
        <v>24</v>
      </c>
      <c r="D187" s="21">
        <f t="shared" si="2"/>
        <v>1.1869970000000001</v>
      </c>
      <c r="M187" s="21">
        <v>1186997</v>
      </c>
    </row>
    <row r="188" spans="1:13" x14ac:dyDescent="0.25">
      <c r="A188" s="22" t="s">
        <v>49</v>
      </c>
      <c r="B188" s="22" t="s">
        <v>34</v>
      </c>
      <c r="C188" s="22" t="s">
        <v>25</v>
      </c>
      <c r="D188" s="21">
        <f t="shared" si="2"/>
        <v>1.1869970000000001</v>
      </c>
      <c r="M188" s="21">
        <v>1186997</v>
      </c>
    </row>
    <row r="189" spans="1:13" x14ac:dyDescent="0.25">
      <c r="A189" s="22" t="s">
        <v>49</v>
      </c>
      <c r="B189" s="22" t="s">
        <v>34</v>
      </c>
      <c r="C189" s="22" t="s">
        <v>26</v>
      </c>
      <c r="D189" s="21">
        <f t="shared" si="2"/>
        <v>1.1869970000000001</v>
      </c>
      <c r="M189" s="21">
        <v>1186997</v>
      </c>
    </row>
    <row r="190" spans="1:13" x14ac:dyDescent="0.25">
      <c r="A190" s="22" t="s">
        <v>49</v>
      </c>
      <c r="B190" s="22" t="s">
        <v>34</v>
      </c>
      <c r="C190" s="22" t="s">
        <v>27</v>
      </c>
      <c r="D190" s="21">
        <v>0</v>
      </c>
      <c r="M190" s="21">
        <v>1186997</v>
      </c>
    </row>
    <row r="191" spans="1:13" x14ac:dyDescent="0.25">
      <c r="A191" s="22" t="s">
        <v>49</v>
      </c>
      <c r="B191" s="22" t="s">
        <v>34</v>
      </c>
      <c r="C191" s="22" t="s">
        <v>28</v>
      </c>
      <c r="D191" s="21">
        <v>0</v>
      </c>
      <c r="M191" s="21">
        <v>1186997</v>
      </c>
    </row>
    <row r="192" spans="1:13" x14ac:dyDescent="0.25">
      <c r="A192" s="22" t="s">
        <v>49</v>
      </c>
      <c r="B192" s="22" t="s">
        <v>34</v>
      </c>
      <c r="C192" s="22" t="s">
        <v>29</v>
      </c>
      <c r="D192" s="21">
        <v>0</v>
      </c>
      <c r="M192" s="21">
        <v>1186997</v>
      </c>
    </row>
    <row r="193" spans="1:13" x14ac:dyDescent="0.25">
      <c r="A193" s="22" t="s">
        <v>49</v>
      </c>
      <c r="B193" s="22" t="s">
        <v>34</v>
      </c>
      <c r="C193" s="22" t="s">
        <v>30</v>
      </c>
      <c r="D193" s="21">
        <v>0</v>
      </c>
      <c r="M193" s="21">
        <v>1186997</v>
      </c>
    </row>
    <row r="194" spans="1:13" x14ac:dyDescent="0.25">
      <c r="A194" s="22" t="s">
        <v>61</v>
      </c>
      <c r="B194" s="22" t="s">
        <v>31</v>
      </c>
      <c r="C194" s="22" t="s">
        <v>19</v>
      </c>
      <c r="D194" s="21">
        <v>0</v>
      </c>
      <c r="M194" s="21">
        <v>10585026</v>
      </c>
    </row>
    <row r="195" spans="1:13" x14ac:dyDescent="0.25">
      <c r="A195" s="22" t="s">
        <v>61</v>
      </c>
      <c r="B195" s="22" t="s">
        <v>31</v>
      </c>
      <c r="C195" s="22" t="s">
        <v>20</v>
      </c>
      <c r="D195" s="21">
        <v>0</v>
      </c>
      <c r="M195" s="21">
        <v>10585026</v>
      </c>
    </row>
    <row r="196" spans="1:13" x14ac:dyDescent="0.25">
      <c r="A196" s="22" t="s">
        <v>61</v>
      </c>
      <c r="B196" s="22" t="s">
        <v>31</v>
      </c>
      <c r="C196" s="22" t="s">
        <v>21</v>
      </c>
      <c r="D196" s="21">
        <v>0</v>
      </c>
      <c r="M196" s="21">
        <v>10585026</v>
      </c>
    </row>
    <row r="197" spans="1:13" x14ac:dyDescent="0.25">
      <c r="A197" s="22" t="s">
        <v>61</v>
      </c>
      <c r="B197" s="22" t="s">
        <v>31</v>
      </c>
      <c r="C197" s="22" t="s">
        <v>22</v>
      </c>
      <c r="D197" s="21">
        <f t="shared" ref="D197:D258" si="3">M197/1000000</f>
        <v>10.585025999999999</v>
      </c>
      <c r="M197" s="21">
        <v>10585026</v>
      </c>
    </row>
    <row r="198" spans="1:13" x14ac:dyDescent="0.25">
      <c r="A198" s="22" t="s">
        <v>61</v>
      </c>
      <c r="B198" s="22" t="s">
        <v>31</v>
      </c>
      <c r="C198" s="22" t="s">
        <v>23</v>
      </c>
      <c r="D198" s="21">
        <f t="shared" si="3"/>
        <v>10.585025999999999</v>
      </c>
      <c r="M198" s="21">
        <v>10585026</v>
      </c>
    </row>
    <row r="199" spans="1:13" x14ac:dyDescent="0.25">
      <c r="A199" s="22" t="s">
        <v>61</v>
      </c>
      <c r="B199" s="22" t="s">
        <v>31</v>
      </c>
      <c r="C199" s="22" t="s">
        <v>24</v>
      </c>
      <c r="D199" s="21">
        <f t="shared" si="3"/>
        <v>10.585025999999999</v>
      </c>
      <c r="M199" s="21">
        <v>10585026</v>
      </c>
    </row>
    <row r="200" spans="1:13" x14ac:dyDescent="0.25">
      <c r="A200" s="22" t="s">
        <v>61</v>
      </c>
      <c r="B200" s="22" t="s">
        <v>31</v>
      </c>
      <c r="C200" s="22" t="s">
        <v>25</v>
      </c>
      <c r="D200" s="21">
        <f t="shared" si="3"/>
        <v>10.585025999999999</v>
      </c>
      <c r="M200" s="21">
        <v>10585026</v>
      </c>
    </row>
    <row r="201" spans="1:13" x14ac:dyDescent="0.25">
      <c r="A201" s="22" t="s">
        <v>61</v>
      </c>
      <c r="B201" s="22" t="s">
        <v>31</v>
      </c>
      <c r="C201" s="22" t="s">
        <v>26</v>
      </c>
      <c r="D201" s="21">
        <f t="shared" si="3"/>
        <v>10.585025999999999</v>
      </c>
      <c r="M201" s="21">
        <v>10585026</v>
      </c>
    </row>
    <row r="202" spans="1:13" x14ac:dyDescent="0.25">
      <c r="A202" s="22" t="s">
        <v>61</v>
      </c>
      <c r="B202" s="22" t="s">
        <v>31</v>
      </c>
      <c r="C202" s="22" t="s">
        <v>27</v>
      </c>
      <c r="D202" s="21">
        <v>0</v>
      </c>
      <c r="M202" s="21">
        <v>10585026</v>
      </c>
    </row>
    <row r="203" spans="1:13" x14ac:dyDescent="0.25">
      <c r="A203" s="22" t="s">
        <v>61</v>
      </c>
      <c r="B203" s="22" t="s">
        <v>31</v>
      </c>
      <c r="C203" s="22" t="s">
        <v>28</v>
      </c>
      <c r="D203" s="21">
        <v>0</v>
      </c>
      <c r="M203" s="21">
        <v>10585026</v>
      </c>
    </row>
    <row r="204" spans="1:13" x14ac:dyDescent="0.25">
      <c r="A204" s="22" t="s">
        <v>61</v>
      </c>
      <c r="B204" s="22" t="s">
        <v>31</v>
      </c>
      <c r="C204" s="22" t="s">
        <v>29</v>
      </c>
      <c r="D204" s="21">
        <v>0</v>
      </c>
      <c r="M204" s="21">
        <v>10585026</v>
      </c>
    </row>
    <row r="205" spans="1:13" x14ac:dyDescent="0.25">
      <c r="A205" s="22" t="s">
        <v>61</v>
      </c>
      <c r="B205" s="22" t="s">
        <v>31</v>
      </c>
      <c r="C205" s="22" t="s">
        <v>30</v>
      </c>
      <c r="D205" s="21">
        <v>0</v>
      </c>
      <c r="M205" s="21">
        <v>10585026</v>
      </c>
    </row>
    <row r="206" spans="1:13" x14ac:dyDescent="0.25">
      <c r="A206" s="22" t="s">
        <v>46</v>
      </c>
      <c r="B206" s="22" t="s">
        <v>48</v>
      </c>
      <c r="C206" s="22" t="s">
        <v>19</v>
      </c>
      <c r="D206" s="21">
        <v>0</v>
      </c>
      <c r="M206" s="21">
        <v>1036975</v>
      </c>
    </row>
    <row r="207" spans="1:13" x14ac:dyDescent="0.25">
      <c r="A207" s="22" t="s">
        <v>46</v>
      </c>
      <c r="B207" s="22" t="s">
        <v>48</v>
      </c>
      <c r="C207" s="22" t="s">
        <v>20</v>
      </c>
      <c r="D207" s="21">
        <v>0</v>
      </c>
      <c r="M207" s="21">
        <v>1036975</v>
      </c>
    </row>
    <row r="208" spans="1:13" x14ac:dyDescent="0.25">
      <c r="A208" s="22" t="s">
        <v>46</v>
      </c>
      <c r="B208" s="22" t="s">
        <v>48</v>
      </c>
      <c r="C208" s="22" t="s">
        <v>21</v>
      </c>
      <c r="D208" s="21">
        <v>0</v>
      </c>
      <c r="M208" s="21">
        <v>1036975</v>
      </c>
    </row>
    <row r="209" spans="1:13" x14ac:dyDescent="0.25">
      <c r="A209" s="22" t="s">
        <v>46</v>
      </c>
      <c r="B209" s="22" t="s">
        <v>48</v>
      </c>
      <c r="C209" s="22" t="s">
        <v>22</v>
      </c>
      <c r="D209" s="21">
        <f t="shared" si="3"/>
        <v>1.036975</v>
      </c>
      <c r="M209" s="21">
        <v>1036975</v>
      </c>
    </row>
    <row r="210" spans="1:13" x14ac:dyDescent="0.25">
      <c r="A210" s="22" t="s">
        <v>46</v>
      </c>
      <c r="B210" s="22" t="s">
        <v>48</v>
      </c>
      <c r="C210" s="22" t="s">
        <v>23</v>
      </c>
      <c r="D210" s="21">
        <f t="shared" si="3"/>
        <v>1.036975</v>
      </c>
      <c r="M210" s="21">
        <v>1036975</v>
      </c>
    </row>
    <row r="211" spans="1:13" x14ac:dyDescent="0.25">
      <c r="A211" s="22" t="s">
        <v>46</v>
      </c>
      <c r="B211" s="22" t="s">
        <v>48</v>
      </c>
      <c r="C211" s="22" t="s">
        <v>24</v>
      </c>
      <c r="D211" s="21">
        <f t="shared" si="3"/>
        <v>1.036975</v>
      </c>
      <c r="M211" s="21">
        <v>1036975</v>
      </c>
    </row>
    <row r="212" spans="1:13" x14ac:dyDescent="0.25">
      <c r="A212" s="22" t="s">
        <v>46</v>
      </c>
      <c r="B212" s="22" t="s">
        <v>48</v>
      </c>
      <c r="C212" s="22" t="s">
        <v>25</v>
      </c>
      <c r="D212" s="21">
        <f t="shared" si="3"/>
        <v>1.036975</v>
      </c>
      <c r="M212" s="21">
        <v>1036975</v>
      </c>
    </row>
    <row r="213" spans="1:13" x14ac:dyDescent="0.25">
      <c r="A213" s="22" t="s">
        <v>46</v>
      </c>
      <c r="B213" s="22" t="s">
        <v>48</v>
      </c>
      <c r="C213" s="22" t="s">
        <v>26</v>
      </c>
      <c r="D213" s="21">
        <f t="shared" si="3"/>
        <v>1.036975</v>
      </c>
      <c r="M213" s="21">
        <v>1036975</v>
      </c>
    </row>
    <row r="214" spans="1:13" x14ac:dyDescent="0.25">
      <c r="A214" s="22" t="s">
        <v>46</v>
      </c>
      <c r="B214" s="22" t="s">
        <v>48</v>
      </c>
      <c r="C214" s="22" t="s">
        <v>27</v>
      </c>
      <c r="D214" s="21">
        <v>0</v>
      </c>
      <c r="M214" s="21">
        <v>1036975</v>
      </c>
    </row>
    <row r="215" spans="1:13" x14ac:dyDescent="0.25">
      <c r="A215" s="22" t="s">
        <v>46</v>
      </c>
      <c r="B215" s="22" t="s">
        <v>48</v>
      </c>
      <c r="C215" s="22" t="s">
        <v>28</v>
      </c>
      <c r="D215" s="21">
        <v>0</v>
      </c>
      <c r="M215" s="21">
        <v>1036975</v>
      </c>
    </row>
    <row r="216" spans="1:13" x14ac:dyDescent="0.25">
      <c r="A216" s="22" t="s">
        <v>46</v>
      </c>
      <c r="B216" s="22" t="s">
        <v>48</v>
      </c>
      <c r="C216" s="22" t="s">
        <v>29</v>
      </c>
      <c r="D216" s="21">
        <v>0</v>
      </c>
      <c r="M216" s="21">
        <v>1036975</v>
      </c>
    </row>
    <row r="217" spans="1:13" x14ac:dyDescent="0.25">
      <c r="A217" s="22" t="s">
        <v>46</v>
      </c>
      <c r="B217" s="22" t="s">
        <v>48</v>
      </c>
      <c r="C217" s="22" t="s">
        <v>30</v>
      </c>
      <c r="D217" s="21">
        <v>0</v>
      </c>
      <c r="M217" s="21">
        <v>1036975</v>
      </c>
    </row>
    <row r="218" spans="1:13" x14ac:dyDescent="0.25">
      <c r="A218" s="22" t="s">
        <v>31</v>
      </c>
      <c r="B218" s="22" t="s">
        <v>32</v>
      </c>
      <c r="C218" s="22" t="s">
        <v>19</v>
      </c>
      <c r="D218" s="21">
        <v>0</v>
      </c>
      <c r="M218" s="21">
        <v>33647488</v>
      </c>
    </row>
    <row r="219" spans="1:13" x14ac:dyDescent="0.25">
      <c r="A219" s="22" t="s">
        <v>31</v>
      </c>
      <c r="B219" s="22" t="s">
        <v>32</v>
      </c>
      <c r="C219" s="22" t="s">
        <v>20</v>
      </c>
      <c r="D219" s="21">
        <v>0</v>
      </c>
      <c r="M219" s="21">
        <v>33647488</v>
      </c>
    </row>
    <row r="220" spans="1:13" x14ac:dyDescent="0.25">
      <c r="A220" s="22" t="s">
        <v>31</v>
      </c>
      <c r="B220" s="22" t="s">
        <v>32</v>
      </c>
      <c r="C220" s="22" t="s">
        <v>21</v>
      </c>
      <c r="D220" s="21">
        <v>0</v>
      </c>
      <c r="M220" s="21">
        <v>33647488</v>
      </c>
    </row>
    <row r="221" spans="1:13" x14ac:dyDescent="0.25">
      <c r="A221" s="22" t="s">
        <v>31</v>
      </c>
      <c r="B221" s="22" t="s">
        <v>32</v>
      </c>
      <c r="C221" s="22" t="s">
        <v>22</v>
      </c>
      <c r="D221" s="21">
        <f t="shared" si="3"/>
        <v>33.647488000000003</v>
      </c>
      <c r="M221" s="21">
        <v>33647488</v>
      </c>
    </row>
    <row r="222" spans="1:13" x14ac:dyDescent="0.25">
      <c r="A222" s="22" t="s">
        <v>31</v>
      </c>
      <c r="B222" s="22" t="s">
        <v>32</v>
      </c>
      <c r="C222" s="22" t="s">
        <v>23</v>
      </c>
      <c r="D222" s="21">
        <f t="shared" si="3"/>
        <v>33.647488000000003</v>
      </c>
      <c r="M222" s="21">
        <v>33647488</v>
      </c>
    </row>
    <row r="223" spans="1:13" x14ac:dyDescent="0.25">
      <c r="A223" s="22" t="s">
        <v>31</v>
      </c>
      <c r="B223" s="22" t="s">
        <v>32</v>
      </c>
      <c r="C223" s="22" t="s">
        <v>24</v>
      </c>
      <c r="D223" s="21">
        <f t="shared" si="3"/>
        <v>33.647488000000003</v>
      </c>
      <c r="M223" s="21">
        <v>33647488</v>
      </c>
    </row>
    <row r="224" spans="1:13" x14ac:dyDescent="0.25">
      <c r="A224" s="22" t="s">
        <v>31</v>
      </c>
      <c r="B224" s="22" t="s">
        <v>32</v>
      </c>
      <c r="C224" s="22" t="s">
        <v>25</v>
      </c>
      <c r="D224" s="21">
        <f t="shared" si="3"/>
        <v>33.647488000000003</v>
      </c>
      <c r="M224" s="21">
        <v>33647488</v>
      </c>
    </row>
    <row r="225" spans="1:13" x14ac:dyDescent="0.25">
      <c r="A225" s="22" t="s">
        <v>31</v>
      </c>
      <c r="B225" s="22" t="s">
        <v>32</v>
      </c>
      <c r="C225" s="22" t="s">
        <v>26</v>
      </c>
      <c r="D225" s="21">
        <f t="shared" si="3"/>
        <v>33.647488000000003</v>
      </c>
      <c r="M225" s="21">
        <v>33647488</v>
      </c>
    </row>
    <row r="226" spans="1:13" x14ac:dyDescent="0.25">
      <c r="A226" s="22" t="s">
        <v>31</v>
      </c>
      <c r="B226" s="22" t="s">
        <v>32</v>
      </c>
      <c r="C226" s="22" t="s">
        <v>27</v>
      </c>
      <c r="D226" s="21">
        <v>0</v>
      </c>
      <c r="M226" s="21">
        <v>33647488</v>
      </c>
    </row>
    <row r="227" spans="1:13" x14ac:dyDescent="0.25">
      <c r="A227" s="22" t="s">
        <v>31</v>
      </c>
      <c r="B227" s="22" t="s">
        <v>32</v>
      </c>
      <c r="C227" s="22" t="s">
        <v>28</v>
      </c>
      <c r="D227" s="21">
        <v>0</v>
      </c>
      <c r="M227" s="21">
        <v>33647488</v>
      </c>
    </row>
    <row r="228" spans="1:13" x14ac:dyDescent="0.25">
      <c r="A228" s="22" t="s">
        <v>31</v>
      </c>
      <c r="B228" s="22" t="s">
        <v>32</v>
      </c>
      <c r="C228" s="22" t="s">
        <v>29</v>
      </c>
      <c r="D228" s="21">
        <v>0</v>
      </c>
      <c r="M228" s="21">
        <v>33647488</v>
      </c>
    </row>
    <row r="229" spans="1:13" x14ac:dyDescent="0.25">
      <c r="A229" s="22" t="s">
        <v>31</v>
      </c>
      <c r="B229" s="22" t="s">
        <v>32</v>
      </c>
      <c r="C229" s="22" t="s">
        <v>30</v>
      </c>
      <c r="D229" s="21">
        <v>0</v>
      </c>
      <c r="M229" s="21">
        <v>33647488</v>
      </c>
    </row>
    <row r="230" spans="1:13" x14ac:dyDescent="0.25">
      <c r="A230" s="183" t="s">
        <v>455</v>
      </c>
      <c r="B230" s="183" t="s">
        <v>56</v>
      </c>
      <c r="C230" s="183" t="s">
        <v>19</v>
      </c>
      <c r="D230" s="21">
        <v>0</v>
      </c>
      <c r="M230" s="21">
        <v>644560</v>
      </c>
    </row>
    <row r="231" spans="1:13" x14ac:dyDescent="0.25">
      <c r="A231" s="183" t="s">
        <v>455</v>
      </c>
      <c r="B231" s="183" t="s">
        <v>56</v>
      </c>
      <c r="C231" s="183" t="s">
        <v>20</v>
      </c>
      <c r="D231" s="21">
        <v>0</v>
      </c>
      <c r="M231" s="21">
        <v>644560</v>
      </c>
    </row>
    <row r="232" spans="1:13" x14ac:dyDescent="0.25">
      <c r="A232" s="183" t="s">
        <v>455</v>
      </c>
      <c r="B232" s="183" t="s">
        <v>56</v>
      </c>
      <c r="C232" s="183" t="s">
        <v>21</v>
      </c>
      <c r="D232" s="21">
        <v>0</v>
      </c>
      <c r="M232" s="21">
        <v>644560</v>
      </c>
    </row>
    <row r="233" spans="1:13" x14ac:dyDescent="0.25">
      <c r="A233" s="183" t="s">
        <v>455</v>
      </c>
      <c r="B233" s="183" t="s">
        <v>56</v>
      </c>
      <c r="C233" s="183" t="s">
        <v>22</v>
      </c>
      <c r="D233" s="21">
        <f t="shared" si="3"/>
        <v>0.64456000000000002</v>
      </c>
      <c r="M233" s="21">
        <v>644560</v>
      </c>
    </row>
    <row r="234" spans="1:13" x14ac:dyDescent="0.25">
      <c r="A234" s="183" t="s">
        <v>455</v>
      </c>
      <c r="B234" s="183" t="s">
        <v>56</v>
      </c>
      <c r="C234" s="183" t="s">
        <v>23</v>
      </c>
      <c r="D234" s="21">
        <f t="shared" si="3"/>
        <v>0.64456000000000002</v>
      </c>
      <c r="M234" s="21">
        <v>644560</v>
      </c>
    </row>
    <row r="235" spans="1:13" x14ac:dyDescent="0.25">
      <c r="A235" s="183" t="s">
        <v>455</v>
      </c>
      <c r="B235" s="183" t="s">
        <v>56</v>
      </c>
      <c r="C235" s="183" t="s">
        <v>24</v>
      </c>
      <c r="D235" s="21">
        <f t="shared" si="3"/>
        <v>0.64456000000000002</v>
      </c>
      <c r="M235" s="21">
        <v>644560</v>
      </c>
    </row>
    <row r="236" spans="1:13" x14ac:dyDescent="0.25">
      <c r="A236" s="183" t="s">
        <v>455</v>
      </c>
      <c r="B236" s="183" t="s">
        <v>56</v>
      </c>
      <c r="C236" s="183" t="s">
        <v>25</v>
      </c>
      <c r="D236" s="21">
        <f t="shared" si="3"/>
        <v>0.64456000000000002</v>
      </c>
      <c r="M236" s="21">
        <v>644560</v>
      </c>
    </row>
    <row r="237" spans="1:13" x14ac:dyDescent="0.25">
      <c r="A237" s="183" t="s">
        <v>455</v>
      </c>
      <c r="B237" s="183" t="s">
        <v>56</v>
      </c>
      <c r="C237" s="183" t="s">
        <v>26</v>
      </c>
      <c r="D237" s="21">
        <f t="shared" si="3"/>
        <v>0.64456000000000002</v>
      </c>
      <c r="M237" s="21">
        <v>644560</v>
      </c>
    </row>
    <row r="238" spans="1:13" x14ac:dyDescent="0.25">
      <c r="A238" s="183" t="s">
        <v>455</v>
      </c>
      <c r="B238" s="183" t="s">
        <v>56</v>
      </c>
      <c r="C238" s="183" t="s">
        <v>27</v>
      </c>
      <c r="D238" s="21">
        <v>0</v>
      </c>
      <c r="M238" s="21">
        <v>644560</v>
      </c>
    </row>
    <row r="239" spans="1:13" x14ac:dyDescent="0.25">
      <c r="A239" s="183" t="s">
        <v>455</v>
      </c>
      <c r="B239" s="183" t="s">
        <v>56</v>
      </c>
      <c r="C239" s="183" t="s">
        <v>28</v>
      </c>
      <c r="D239" s="21">
        <v>0</v>
      </c>
      <c r="M239" s="21">
        <v>644560</v>
      </c>
    </row>
    <row r="240" spans="1:13" x14ac:dyDescent="0.25">
      <c r="A240" s="183" t="s">
        <v>455</v>
      </c>
      <c r="B240" s="183" t="s">
        <v>56</v>
      </c>
      <c r="C240" s="183" t="s">
        <v>29</v>
      </c>
      <c r="D240" s="21">
        <v>0</v>
      </c>
      <c r="M240" s="21">
        <v>644560</v>
      </c>
    </row>
    <row r="241" spans="1:13" x14ac:dyDescent="0.25">
      <c r="A241" s="183" t="s">
        <v>455</v>
      </c>
      <c r="B241" s="183" t="s">
        <v>56</v>
      </c>
      <c r="C241" s="183" t="s">
        <v>30</v>
      </c>
      <c r="D241" s="21">
        <v>0</v>
      </c>
      <c r="M241" s="21">
        <v>644560</v>
      </c>
    </row>
    <row r="242" spans="1:13" x14ac:dyDescent="0.25">
      <c r="A242" s="183" t="s">
        <v>58</v>
      </c>
      <c r="B242" s="183" t="s">
        <v>57</v>
      </c>
      <c r="C242" s="183" t="s">
        <v>19</v>
      </c>
      <c r="D242" s="21">
        <v>0</v>
      </c>
      <c r="M242" s="21">
        <v>548988</v>
      </c>
    </row>
    <row r="243" spans="1:13" x14ac:dyDescent="0.25">
      <c r="A243" s="183" t="s">
        <v>58</v>
      </c>
      <c r="B243" s="183" t="s">
        <v>57</v>
      </c>
      <c r="C243" s="183" t="s">
        <v>20</v>
      </c>
      <c r="D243" s="21">
        <v>0</v>
      </c>
      <c r="M243" s="21">
        <v>548988</v>
      </c>
    </row>
    <row r="244" spans="1:13" x14ac:dyDescent="0.25">
      <c r="A244" s="183" t="s">
        <v>58</v>
      </c>
      <c r="B244" s="183" t="s">
        <v>57</v>
      </c>
      <c r="C244" s="183" t="s">
        <v>21</v>
      </c>
      <c r="D244" s="21">
        <v>0</v>
      </c>
      <c r="M244" s="21">
        <v>548988</v>
      </c>
    </row>
    <row r="245" spans="1:13" x14ac:dyDescent="0.25">
      <c r="A245" s="183" t="s">
        <v>58</v>
      </c>
      <c r="B245" s="183" t="s">
        <v>57</v>
      </c>
      <c r="C245" s="183" t="s">
        <v>22</v>
      </c>
      <c r="D245" s="21">
        <f t="shared" si="3"/>
        <v>0.54898800000000003</v>
      </c>
      <c r="M245" s="21">
        <v>548988</v>
      </c>
    </row>
    <row r="246" spans="1:13" x14ac:dyDescent="0.25">
      <c r="A246" s="183" t="s">
        <v>58</v>
      </c>
      <c r="B246" s="183" t="s">
        <v>57</v>
      </c>
      <c r="C246" s="183" t="s">
        <v>23</v>
      </c>
      <c r="D246" s="21">
        <f t="shared" si="3"/>
        <v>0.54898800000000003</v>
      </c>
      <c r="M246" s="21">
        <v>548988</v>
      </c>
    </row>
    <row r="247" spans="1:13" x14ac:dyDescent="0.25">
      <c r="A247" s="183" t="s">
        <v>58</v>
      </c>
      <c r="B247" s="183" t="s">
        <v>57</v>
      </c>
      <c r="C247" s="183" t="s">
        <v>24</v>
      </c>
      <c r="D247" s="21">
        <f t="shared" si="3"/>
        <v>0.54898800000000003</v>
      </c>
      <c r="M247" s="21">
        <v>548988</v>
      </c>
    </row>
    <row r="248" spans="1:13" x14ac:dyDescent="0.25">
      <c r="A248" s="183" t="s">
        <v>58</v>
      </c>
      <c r="B248" s="183" t="s">
        <v>57</v>
      </c>
      <c r="C248" s="183" t="s">
        <v>25</v>
      </c>
      <c r="D248" s="21">
        <f t="shared" si="3"/>
        <v>0.54898800000000003</v>
      </c>
      <c r="M248" s="21">
        <v>548988</v>
      </c>
    </row>
    <row r="249" spans="1:13" x14ac:dyDescent="0.25">
      <c r="A249" s="183" t="s">
        <v>58</v>
      </c>
      <c r="B249" s="183" t="s">
        <v>57</v>
      </c>
      <c r="C249" s="183" t="s">
        <v>26</v>
      </c>
      <c r="D249" s="21">
        <f t="shared" si="3"/>
        <v>0.54898800000000003</v>
      </c>
      <c r="M249" s="21">
        <v>548988</v>
      </c>
    </row>
    <row r="250" spans="1:13" x14ac:dyDescent="0.25">
      <c r="A250" s="183" t="s">
        <v>58</v>
      </c>
      <c r="B250" s="183" t="s">
        <v>57</v>
      </c>
      <c r="C250" s="183" t="s">
        <v>27</v>
      </c>
      <c r="D250" s="21">
        <v>0</v>
      </c>
      <c r="M250" s="21">
        <v>548988</v>
      </c>
    </row>
    <row r="251" spans="1:13" x14ac:dyDescent="0.25">
      <c r="A251" s="183" t="s">
        <v>58</v>
      </c>
      <c r="B251" s="183" t="s">
        <v>57</v>
      </c>
      <c r="C251" s="183" t="s">
        <v>28</v>
      </c>
      <c r="D251" s="21">
        <v>0</v>
      </c>
      <c r="M251" s="21">
        <v>548988</v>
      </c>
    </row>
    <row r="252" spans="1:13" x14ac:dyDescent="0.25">
      <c r="A252" s="183" t="s">
        <v>58</v>
      </c>
      <c r="B252" s="183" t="s">
        <v>57</v>
      </c>
      <c r="C252" s="183" t="s">
        <v>29</v>
      </c>
      <c r="D252" s="21">
        <v>0</v>
      </c>
      <c r="M252" s="21">
        <v>548988</v>
      </c>
    </row>
    <row r="253" spans="1:13" x14ac:dyDescent="0.25">
      <c r="A253" s="183" t="s">
        <v>58</v>
      </c>
      <c r="B253" s="183" t="s">
        <v>57</v>
      </c>
      <c r="C253" s="183" t="s">
        <v>30</v>
      </c>
      <c r="D253" s="21">
        <v>0</v>
      </c>
      <c r="M253" s="21">
        <v>548988</v>
      </c>
    </row>
    <row r="254" spans="1:13" x14ac:dyDescent="0.25">
      <c r="A254" s="183" t="s">
        <v>59</v>
      </c>
      <c r="B254" s="183" t="s">
        <v>455</v>
      </c>
      <c r="C254" s="183" t="s">
        <v>19</v>
      </c>
      <c r="D254" s="21">
        <v>0</v>
      </c>
      <c r="M254" s="21">
        <v>1493862</v>
      </c>
    </row>
    <row r="255" spans="1:13" x14ac:dyDescent="0.25">
      <c r="A255" s="183" t="s">
        <v>59</v>
      </c>
      <c r="B255" s="183" t="s">
        <v>455</v>
      </c>
      <c r="C255" s="183" t="s">
        <v>20</v>
      </c>
      <c r="D255" s="21">
        <v>0</v>
      </c>
      <c r="M255" s="21">
        <v>1493862</v>
      </c>
    </row>
    <row r="256" spans="1:13" x14ac:dyDescent="0.25">
      <c r="A256" s="183" t="s">
        <v>59</v>
      </c>
      <c r="B256" s="183" t="s">
        <v>455</v>
      </c>
      <c r="C256" s="183" t="s">
        <v>21</v>
      </c>
      <c r="D256" s="21">
        <v>0</v>
      </c>
      <c r="M256" s="21">
        <v>1493862</v>
      </c>
    </row>
    <row r="257" spans="1:13" x14ac:dyDescent="0.25">
      <c r="A257" s="183" t="s">
        <v>59</v>
      </c>
      <c r="B257" s="183" t="s">
        <v>455</v>
      </c>
      <c r="C257" s="183" t="s">
        <v>22</v>
      </c>
      <c r="D257" s="21">
        <f t="shared" si="3"/>
        <v>1.493862</v>
      </c>
      <c r="M257" s="21">
        <v>1493862</v>
      </c>
    </row>
    <row r="258" spans="1:13" x14ac:dyDescent="0.25">
      <c r="A258" s="183" t="s">
        <v>59</v>
      </c>
      <c r="B258" s="183" t="s">
        <v>455</v>
      </c>
      <c r="C258" s="183" t="s">
        <v>23</v>
      </c>
      <c r="D258" s="21">
        <f t="shared" si="3"/>
        <v>1.493862</v>
      </c>
      <c r="M258" s="21">
        <v>1493862</v>
      </c>
    </row>
    <row r="259" spans="1:13" x14ac:dyDescent="0.25">
      <c r="A259" s="183" t="s">
        <v>59</v>
      </c>
      <c r="B259" s="183" t="s">
        <v>455</v>
      </c>
      <c r="C259" s="183" t="s">
        <v>24</v>
      </c>
      <c r="D259" s="21">
        <f t="shared" ref="D259:D321" si="4">M259/1000000</f>
        <v>1.493862</v>
      </c>
      <c r="M259" s="21">
        <v>1493862</v>
      </c>
    </row>
    <row r="260" spans="1:13" x14ac:dyDescent="0.25">
      <c r="A260" s="183" t="s">
        <v>59</v>
      </c>
      <c r="B260" s="183" t="s">
        <v>455</v>
      </c>
      <c r="C260" s="183" t="s">
        <v>25</v>
      </c>
      <c r="D260" s="21">
        <f t="shared" si="4"/>
        <v>1.493862</v>
      </c>
      <c r="M260" s="21">
        <v>1493862</v>
      </c>
    </row>
    <row r="261" spans="1:13" x14ac:dyDescent="0.25">
      <c r="A261" s="183" t="s">
        <v>59</v>
      </c>
      <c r="B261" s="183" t="s">
        <v>455</v>
      </c>
      <c r="C261" s="183" t="s">
        <v>26</v>
      </c>
      <c r="D261" s="21">
        <f t="shared" si="4"/>
        <v>1.493862</v>
      </c>
      <c r="M261" s="21">
        <v>1493862</v>
      </c>
    </row>
    <row r="262" spans="1:13" x14ac:dyDescent="0.25">
      <c r="A262" s="183" t="s">
        <v>59</v>
      </c>
      <c r="B262" s="183" t="s">
        <v>455</v>
      </c>
      <c r="C262" s="183" t="s">
        <v>27</v>
      </c>
      <c r="D262" s="21">
        <v>0</v>
      </c>
      <c r="M262" s="21">
        <v>1493862</v>
      </c>
    </row>
    <row r="263" spans="1:13" x14ac:dyDescent="0.25">
      <c r="A263" s="183" t="s">
        <v>59</v>
      </c>
      <c r="B263" s="183" t="s">
        <v>455</v>
      </c>
      <c r="C263" s="183" t="s">
        <v>28</v>
      </c>
      <c r="D263" s="21">
        <v>0</v>
      </c>
      <c r="M263" s="21">
        <v>1493862</v>
      </c>
    </row>
    <row r="264" spans="1:13" x14ac:dyDescent="0.25">
      <c r="A264" s="183" t="s">
        <v>59</v>
      </c>
      <c r="B264" s="183" t="s">
        <v>455</v>
      </c>
      <c r="C264" s="183" t="s">
        <v>29</v>
      </c>
      <c r="D264" s="21">
        <v>0</v>
      </c>
      <c r="M264" s="21">
        <v>1493862</v>
      </c>
    </row>
    <row r="265" spans="1:13" x14ac:dyDescent="0.25">
      <c r="A265" s="183" t="s">
        <v>59</v>
      </c>
      <c r="B265" s="183" t="s">
        <v>455</v>
      </c>
      <c r="C265" s="183" t="s">
        <v>30</v>
      </c>
      <c r="D265" s="21">
        <v>0</v>
      </c>
      <c r="M265" s="21">
        <v>1493862</v>
      </c>
    </row>
    <row r="266" spans="1:13" x14ac:dyDescent="0.25">
      <c r="A266" s="183" t="s">
        <v>57</v>
      </c>
      <c r="B266" s="183" t="s">
        <v>458</v>
      </c>
      <c r="C266" s="183" t="s">
        <v>19</v>
      </c>
      <c r="D266" s="21">
        <v>0</v>
      </c>
      <c r="M266" s="21">
        <v>223423</v>
      </c>
    </row>
    <row r="267" spans="1:13" x14ac:dyDescent="0.25">
      <c r="A267" s="183" t="s">
        <v>57</v>
      </c>
      <c r="B267" s="183" t="s">
        <v>458</v>
      </c>
      <c r="C267" s="183" t="s">
        <v>20</v>
      </c>
      <c r="D267" s="21">
        <v>0</v>
      </c>
      <c r="M267" s="21">
        <v>223423</v>
      </c>
    </row>
    <row r="268" spans="1:13" x14ac:dyDescent="0.25">
      <c r="A268" s="183" t="s">
        <v>57</v>
      </c>
      <c r="B268" s="183" t="s">
        <v>458</v>
      </c>
      <c r="C268" s="183" t="s">
        <v>21</v>
      </c>
      <c r="D268" s="21">
        <v>0</v>
      </c>
      <c r="M268" s="21">
        <v>223423</v>
      </c>
    </row>
    <row r="269" spans="1:13" x14ac:dyDescent="0.25">
      <c r="A269" s="183" t="s">
        <v>57</v>
      </c>
      <c r="B269" s="183" t="s">
        <v>458</v>
      </c>
      <c r="C269" s="183" t="s">
        <v>22</v>
      </c>
      <c r="D269" s="21">
        <f t="shared" si="4"/>
        <v>0.22342300000000001</v>
      </c>
      <c r="M269" s="21">
        <v>223423</v>
      </c>
    </row>
    <row r="270" spans="1:13" x14ac:dyDescent="0.25">
      <c r="A270" s="183" t="s">
        <v>57</v>
      </c>
      <c r="B270" s="183" t="s">
        <v>458</v>
      </c>
      <c r="C270" s="183" t="s">
        <v>23</v>
      </c>
      <c r="D270" s="21">
        <f t="shared" si="4"/>
        <v>0.22342300000000001</v>
      </c>
      <c r="M270" s="21">
        <v>223423</v>
      </c>
    </row>
    <row r="271" spans="1:13" x14ac:dyDescent="0.25">
      <c r="A271" s="183" t="s">
        <v>57</v>
      </c>
      <c r="B271" s="183" t="s">
        <v>458</v>
      </c>
      <c r="C271" s="183" t="s">
        <v>24</v>
      </c>
      <c r="D271" s="21">
        <f t="shared" si="4"/>
        <v>0.22342300000000001</v>
      </c>
      <c r="M271" s="21">
        <v>223423</v>
      </c>
    </row>
    <row r="272" spans="1:13" x14ac:dyDescent="0.25">
      <c r="A272" s="183" t="s">
        <v>57</v>
      </c>
      <c r="B272" s="183" t="s">
        <v>458</v>
      </c>
      <c r="C272" s="183" t="s">
        <v>25</v>
      </c>
      <c r="D272" s="21">
        <f t="shared" si="4"/>
        <v>0.22342300000000001</v>
      </c>
      <c r="M272" s="21">
        <v>223423</v>
      </c>
    </row>
    <row r="273" spans="1:13" x14ac:dyDescent="0.25">
      <c r="A273" s="183" t="s">
        <v>57</v>
      </c>
      <c r="B273" s="183" t="s">
        <v>458</v>
      </c>
      <c r="C273" s="183" t="s">
        <v>26</v>
      </c>
      <c r="D273" s="21">
        <f t="shared" si="4"/>
        <v>0.22342300000000001</v>
      </c>
      <c r="M273" s="21">
        <v>223423</v>
      </c>
    </row>
    <row r="274" spans="1:13" x14ac:dyDescent="0.25">
      <c r="A274" s="183" t="s">
        <v>57</v>
      </c>
      <c r="B274" s="183" t="s">
        <v>458</v>
      </c>
      <c r="C274" s="183" t="s">
        <v>27</v>
      </c>
      <c r="D274" s="21">
        <v>0</v>
      </c>
      <c r="M274" s="21">
        <v>223423</v>
      </c>
    </row>
    <row r="275" spans="1:13" x14ac:dyDescent="0.25">
      <c r="A275" s="183" t="s">
        <v>57</v>
      </c>
      <c r="B275" s="183" t="s">
        <v>458</v>
      </c>
      <c r="C275" s="183" t="s">
        <v>28</v>
      </c>
      <c r="D275" s="21">
        <v>0</v>
      </c>
      <c r="M275" s="21">
        <v>223423</v>
      </c>
    </row>
    <row r="276" spans="1:13" x14ac:dyDescent="0.25">
      <c r="A276" s="183" t="s">
        <v>57</v>
      </c>
      <c r="B276" s="183" t="s">
        <v>458</v>
      </c>
      <c r="C276" s="183" t="s">
        <v>29</v>
      </c>
      <c r="D276" s="21">
        <v>0</v>
      </c>
      <c r="M276" s="21">
        <v>223423</v>
      </c>
    </row>
    <row r="277" spans="1:13" x14ac:dyDescent="0.25">
      <c r="A277" s="183" t="s">
        <v>57</v>
      </c>
      <c r="B277" s="183" t="s">
        <v>458</v>
      </c>
      <c r="C277" s="183" t="s">
        <v>30</v>
      </c>
      <c r="D277" s="21">
        <v>0</v>
      </c>
      <c r="M277" s="21">
        <v>223423</v>
      </c>
    </row>
    <row r="278" spans="1:13" x14ac:dyDescent="0.25">
      <c r="A278" s="183" t="s">
        <v>50</v>
      </c>
      <c r="B278" s="183" t="s">
        <v>49</v>
      </c>
      <c r="C278" s="183" t="s">
        <v>19</v>
      </c>
      <c r="D278" s="21">
        <v>0</v>
      </c>
      <c r="M278" s="21">
        <v>1788421</v>
      </c>
    </row>
    <row r="279" spans="1:13" x14ac:dyDescent="0.25">
      <c r="A279" s="183" t="s">
        <v>50</v>
      </c>
      <c r="B279" s="183" t="s">
        <v>49</v>
      </c>
      <c r="C279" s="183" t="s">
        <v>20</v>
      </c>
      <c r="D279" s="21">
        <v>0</v>
      </c>
      <c r="M279" s="21">
        <v>1788421</v>
      </c>
    </row>
    <row r="280" spans="1:13" x14ac:dyDescent="0.25">
      <c r="A280" s="183" t="s">
        <v>50</v>
      </c>
      <c r="B280" s="183" t="s">
        <v>49</v>
      </c>
      <c r="C280" s="183" t="s">
        <v>21</v>
      </c>
      <c r="D280" s="21">
        <v>0</v>
      </c>
      <c r="M280" s="21">
        <v>1788421</v>
      </c>
    </row>
    <row r="281" spans="1:13" x14ac:dyDescent="0.25">
      <c r="A281" s="183" t="s">
        <v>50</v>
      </c>
      <c r="B281" s="183" t="s">
        <v>49</v>
      </c>
      <c r="C281" s="183" t="s">
        <v>22</v>
      </c>
      <c r="D281" s="21">
        <f t="shared" si="4"/>
        <v>1.788421</v>
      </c>
      <c r="M281" s="21">
        <v>1788421</v>
      </c>
    </row>
    <row r="282" spans="1:13" x14ac:dyDescent="0.25">
      <c r="A282" s="183" t="s">
        <v>50</v>
      </c>
      <c r="B282" s="183" t="s">
        <v>49</v>
      </c>
      <c r="C282" s="183" t="s">
        <v>23</v>
      </c>
      <c r="D282" s="21">
        <f t="shared" si="4"/>
        <v>1.788421</v>
      </c>
      <c r="M282" s="21">
        <v>1788421</v>
      </c>
    </row>
    <row r="283" spans="1:13" x14ac:dyDescent="0.25">
      <c r="A283" s="183" t="s">
        <v>50</v>
      </c>
      <c r="B283" s="183" t="s">
        <v>49</v>
      </c>
      <c r="C283" s="183" t="s">
        <v>24</v>
      </c>
      <c r="D283" s="21">
        <f t="shared" si="4"/>
        <v>1.788421</v>
      </c>
      <c r="M283" s="21">
        <v>1788421</v>
      </c>
    </row>
    <row r="284" spans="1:13" x14ac:dyDescent="0.25">
      <c r="A284" s="183" t="s">
        <v>50</v>
      </c>
      <c r="B284" s="183" t="s">
        <v>49</v>
      </c>
      <c r="C284" s="183" t="s">
        <v>25</v>
      </c>
      <c r="D284" s="21">
        <f t="shared" si="4"/>
        <v>1.788421</v>
      </c>
      <c r="M284" s="21">
        <v>1788421</v>
      </c>
    </row>
    <row r="285" spans="1:13" x14ac:dyDescent="0.25">
      <c r="A285" s="183" t="s">
        <v>50</v>
      </c>
      <c r="B285" s="183" t="s">
        <v>49</v>
      </c>
      <c r="C285" s="183" t="s">
        <v>26</v>
      </c>
      <c r="D285" s="21">
        <f t="shared" si="4"/>
        <v>1.788421</v>
      </c>
      <c r="M285" s="21">
        <v>1788421</v>
      </c>
    </row>
    <row r="286" spans="1:13" x14ac:dyDescent="0.25">
      <c r="A286" s="183" t="s">
        <v>50</v>
      </c>
      <c r="B286" s="183" t="s">
        <v>49</v>
      </c>
      <c r="C286" s="183" t="s">
        <v>27</v>
      </c>
      <c r="D286" s="21">
        <v>0</v>
      </c>
      <c r="M286" s="21">
        <v>1788421</v>
      </c>
    </row>
    <row r="287" spans="1:13" x14ac:dyDescent="0.25">
      <c r="A287" s="183" t="s">
        <v>50</v>
      </c>
      <c r="B287" s="183" t="s">
        <v>49</v>
      </c>
      <c r="C287" s="183" t="s">
        <v>28</v>
      </c>
      <c r="D287" s="21">
        <v>0</v>
      </c>
      <c r="M287" s="21">
        <v>1788421</v>
      </c>
    </row>
    <row r="288" spans="1:13" x14ac:dyDescent="0.25">
      <c r="A288" s="183" t="s">
        <v>50</v>
      </c>
      <c r="B288" s="183" t="s">
        <v>49</v>
      </c>
      <c r="C288" s="183" t="s">
        <v>29</v>
      </c>
      <c r="D288" s="21">
        <v>0</v>
      </c>
      <c r="M288" s="21">
        <v>1788421</v>
      </c>
    </row>
    <row r="289" spans="1:13" x14ac:dyDescent="0.25">
      <c r="A289" s="183" t="s">
        <v>50</v>
      </c>
      <c r="B289" s="183" t="s">
        <v>49</v>
      </c>
      <c r="C289" s="183" t="s">
        <v>30</v>
      </c>
      <c r="D289" s="21">
        <v>0</v>
      </c>
      <c r="M289" s="21">
        <v>1788421</v>
      </c>
    </row>
    <row r="290" spans="1:13" x14ac:dyDescent="0.25">
      <c r="A290" s="183" t="s">
        <v>458</v>
      </c>
      <c r="B290" s="183" t="s">
        <v>461</v>
      </c>
      <c r="C290" s="183" t="s">
        <v>19</v>
      </c>
      <c r="D290" s="21">
        <v>0</v>
      </c>
      <c r="M290" s="21">
        <v>602984</v>
      </c>
    </row>
    <row r="291" spans="1:13" x14ac:dyDescent="0.25">
      <c r="A291" s="183" t="s">
        <v>458</v>
      </c>
      <c r="B291" s="183" t="s">
        <v>461</v>
      </c>
      <c r="C291" s="183" t="s">
        <v>20</v>
      </c>
      <c r="D291" s="21">
        <v>0</v>
      </c>
      <c r="M291" s="21">
        <v>602984</v>
      </c>
    </row>
    <row r="292" spans="1:13" x14ac:dyDescent="0.25">
      <c r="A292" s="183" t="s">
        <v>458</v>
      </c>
      <c r="B292" s="183" t="s">
        <v>461</v>
      </c>
      <c r="C292" s="183" t="s">
        <v>21</v>
      </c>
      <c r="D292" s="21">
        <v>0</v>
      </c>
      <c r="M292" s="21">
        <v>602984</v>
      </c>
    </row>
    <row r="293" spans="1:13" x14ac:dyDescent="0.25">
      <c r="A293" s="183" t="s">
        <v>458</v>
      </c>
      <c r="B293" s="183" t="s">
        <v>461</v>
      </c>
      <c r="C293" s="183" t="s">
        <v>22</v>
      </c>
      <c r="D293" s="21">
        <f t="shared" si="4"/>
        <v>0.60298399999999996</v>
      </c>
      <c r="M293" s="21">
        <v>602984</v>
      </c>
    </row>
    <row r="294" spans="1:13" x14ac:dyDescent="0.25">
      <c r="A294" s="183" t="s">
        <v>458</v>
      </c>
      <c r="B294" s="183" t="s">
        <v>461</v>
      </c>
      <c r="C294" s="183" t="s">
        <v>23</v>
      </c>
      <c r="D294" s="21">
        <f t="shared" si="4"/>
        <v>0.60298399999999996</v>
      </c>
      <c r="M294" s="21">
        <v>602984</v>
      </c>
    </row>
    <row r="295" spans="1:13" x14ac:dyDescent="0.25">
      <c r="A295" s="183" t="s">
        <v>458</v>
      </c>
      <c r="B295" s="183" t="s">
        <v>461</v>
      </c>
      <c r="C295" s="183" t="s">
        <v>24</v>
      </c>
      <c r="D295" s="21">
        <f t="shared" si="4"/>
        <v>0.60298399999999996</v>
      </c>
      <c r="M295" s="21">
        <v>602984</v>
      </c>
    </row>
    <row r="296" spans="1:13" x14ac:dyDescent="0.25">
      <c r="A296" s="183" t="s">
        <v>458</v>
      </c>
      <c r="B296" s="183" t="s">
        <v>461</v>
      </c>
      <c r="C296" s="183" t="s">
        <v>25</v>
      </c>
      <c r="D296" s="21">
        <f t="shared" si="4"/>
        <v>0.60298399999999996</v>
      </c>
      <c r="M296" s="21">
        <v>602984</v>
      </c>
    </row>
    <row r="297" spans="1:13" x14ac:dyDescent="0.25">
      <c r="A297" s="183" t="s">
        <v>458</v>
      </c>
      <c r="B297" s="183" t="s">
        <v>461</v>
      </c>
      <c r="C297" s="183" t="s">
        <v>26</v>
      </c>
      <c r="D297" s="21">
        <f t="shared" si="4"/>
        <v>0.60298399999999996</v>
      </c>
      <c r="M297" s="21">
        <v>602984</v>
      </c>
    </row>
    <row r="298" spans="1:13" x14ac:dyDescent="0.25">
      <c r="A298" s="183" t="s">
        <v>458</v>
      </c>
      <c r="B298" s="183" t="s">
        <v>461</v>
      </c>
      <c r="C298" s="183" t="s">
        <v>27</v>
      </c>
      <c r="D298" s="21">
        <v>0</v>
      </c>
      <c r="M298" s="21">
        <v>602984</v>
      </c>
    </row>
    <row r="299" spans="1:13" x14ac:dyDescent="0.25">
      <c r="A299" s="183" t="s">
        <v>458</v>
      </c>
      <c r="B299" s="183" t="s">
        <v>461</v>
      </c>
      <c r="C299" s="183" t="s">
        <v>28</v>
      </c>
      <c r="D299" s="21">
        <v>0</v>
      </c>
      <c r="M299" s="21">
        <v>602984</v>
      </c>
    </row>
    <row r="300" spans="1:13" x14ac:dyDescent="0.25">
      <c r="A300" s="183" t="s">
        <v>458</v>
      </c>
      <c r="B300" s="183" t="s">
        <v>461</v>
      </c>
      <c r="C300" s="183" t="s">
        <v>29</v>
      </c>
      <c r="D300" s="21">
        <v>0</v>
      </c>
      <c r="M300" s="21">
        <v>602984</v>
      </c>
    </row>
    <row r="301" spans="1:13" x14ac:dyDescent="0.25">
      <c r="A301" s="183" t="s">
        <v>458</v>
      </c>
      <c r="B301" s="183" t="s">
        <v>461</v>
      </c>
      <c r="C301" s="183" t="s">
        <v>30</v>
      </c>
      <c r="D301" s="21">
        <v>0</v>
      </c>
      <c r="M301" s="21">
        <v>602984</v>
      </c>
    </row>
    <row r="302" spans="1:13" x14ac:dyDescent="0.25">
      <c r="A302" s="183" t="s">
        <v>461</v>
      </c>
      <c r="B302" s="183" t="s">
        <v>56</v>
      </c>
      <c r="C302" s="183" t="s">
        <v>19</v>
      </c>
      <c r="D302" s="21">
        <v>0</v>
      </c>
      <c r="M302" s="21">
        <v>275284</v>
      </c>
    </row>
    <row r="303" spans="1:13" x14ac:dyDescent="0.25">
      <c r="A303" s="183" t="s">
        <v>461</v>
      </c>
      <c r="B303" s="183" t="s">
        <v>56</v>
      </c>
      <c r="C303" s="183" t="s">
        <v>20</v>
      </c>
      <c r="D303" s="21">
        <v>0</v>
      </c>
      <c r="M303" s="21">
        <v>275284</v>
      </c>
    </row>
    <row r="304" spans="1:13" x14ac:dyDescent="0.25">
      <c r="A304" s="183" t="s">
        <v>461</v>
      </c>
      <c r="B304" s="183" t="s">
        <v>56</v>
      </c>
      <c r="C304" s="183" t="s">
        <v>21</v>
      </c>
      <c r="D304" s="21">
        <v>0</v>
      </c>
      <c r="M304" s="21">
        <v>275284</v>
      </c>
    </row>
    <row r="305" spans="1:13" x14ac:dyDescent="0.25">
      <c r="A305" s="183" t="s">
        <v>461</v>
      </c>
      <c r="B305" s="183" t="s">
        <v>56</v>
      </c>
      <c r="C305" s="183" t="s">
        <v>22</v>
      </c>
      <c r="D305" s="21">
        <f t="shared" si="4"/>
        <v>0.27528399999999997</v>
      </c>
      <c r="M305" s="21">
        <v>275284</v>
      </c>
    </row>
    <row r="306" spans="1:13" x14ac:dyDescent="0.25">
      <c r="A306" s="183" t="s">
        <v>461</v>
      </c>
      <c r="B306" s="183" t="s">
        <v>56</v>
      </c>
      <c r="C306" s="183" t="s">
        <v>23</v>
      </c>
      <c r="D306" s="21">
        <f t="shared" si="4"/>
        <v>0.27528399999999997</v>
      </c>
      <c r="M306" s="21">
        <v>275284</v>
      </c>
    </row>
    <row r="307" spans="1:13" x14ac:dyDescent="0.25">
      <c r="A307" s="183" t="s">
        <v>461</v>
      </c>
      <c r="B307" s="183" t="s">
        <v>56</v>
      </c>
      <c r="C307" s="183" t="s">
        <v>24</v>
      </c>
      <c r="D307" s="21">
        <f t="shared" si="4"/>
        <v>0.27528399999999997</v>
      </c>
      <c r="M307" s="21">
        <v>275284</v>
      </c>
    </row>
    <row r="308" spans="1:13" x14ac:dyDescent="0.25">
      <c r="A308" s="183" t="s">
        <v>461</v>
      </c>
      <c r="B308" s="183" t="s">
        <v>56</v>
      </c>
      <c r="C308" s="183" t="s">
        <v>25</v>
      </c>
      <c r="D308" s="21">
        <f t="shared" si="4"/>
        <v>0.27528399999999997</v>
      </c>
      <c r="M308" s="21">
        <v>275284</v>
      </c>
    </row>
    <row r="309" spans="1:13" x14ac:dyDescent="0.25">
      <c r="A309" s="183" t="s">
        <v>461</v>
      </c>
      <c r="B309" s="183" t="s">
        <v>56</v>
      </c>
      <c r="C309" s="183" t="s">
        <v>26</v>
      </c>
      <c r="D309" s="21">
        <f t="shared" si="4"/>
        <v>0.27528399999999997</v>
      </c>
      <c r="M309" s="21">
        <v>275284</v>
      </c>
    </row>
    <row r="310" spans="1:13" x14ac:dyDescent="0.25">
      <c r="A310" s="183" t="s">
        <v>461</v>
      </c>
      <c r="B310" s="183" t="s">
        <v>56</v>
      </c>
      <c r="C310" s="183" t="s">
        <v>27</v>
      </c>
      <c r="D310" s="21">
        <v>0</v>
      </c>
      <c r="M310" s="21">
        <v>275284</v>
      </c>
    </row>
    <row r="311" spans="1:13" x14ac:dyDescent="0.25">
      <c r="A311" s="183" t="s">
        <v>461</v>
      </c>
      <c r="B311" s="183" t="s">
        <v>56</v>
      </c>
      <c r="C311" s="183" t="s">
        <v>28</v>
      </c>
      <c r="D311" s="21">
        <v>0</v>
      </c>
      <c r="M311" s="21">
        <v>275284</v>
      </c>
    </row>
    <row r="312" spans="1:13" x14ac:dyDescent="0.25">
      <c r="A312" s="183" t="s">
        <v>461</v>
      </c>
      <c r="B312" s="183" t="s">
        <v>56</v>
      </c>
      <c r="C312" s="183" t="s">
        <v>29</v>
      </c>
      <c r="D312" s="21">
        <v>0</v>
      </c>
      <c r="M312" s="21">
        <v>275284</v>
      </c>
    </row>
    <row r="313" spans="1:13" x14ac:dyDescent="0.25">
      <c r="A313" s="183" t="s">
        <v>461</v>
      </c>
      <c r="B313" s="183" t="s">
        <v>56</v>
      </c>
      <c r="C313" s="183" t="s">
        <v>30</v>
      </c>
      <c r="D313" s="21">
        <v>0</v>
      </c>
      <c r="M313" s="21">
        <v>275284</v>
      </c>
    </row>
    <row r="314" spans="1:13" x14ac:dyDescent="0.25">
      <c r="A314" s="22" t="s">
        <v>51</v>
      </c>
      <c r="B314" s="22" t="s">
        <v>50</v>
      </c>
      <c r="C314" s="183" t="s">
        <v>19</v>
      </c>
      <c r="D314" s="21">
        <v>0</v>
      </c>
      <c r="M314" s="21">
        <v>883165</v>
      </c>
    </row>
    <row r="315" spans="1:13" x14ac:dyDescent="0.25">
      <c r="A315" s="183" t="s">
        <v>51</v>
      </c>
      <c r="B315" s="183" t="s">
        <v>50</v>
      </c>
      <c r="C315" s="183" t="s">
        <v>20</v>
      </c>
      <c r="D315" s="21">
        <v>0</v>
      </c>
      <c r="M315" s="21">
        <v>883165</v>
      </c>
    </row>
    <row r="316" spans="1:13" x14ac:dyDescent="0.25">
      <c r="A316" s="183" t="s">
        <v>51</v>
      </c>
      <c r="B316" s="183" t="s">
        <v>50</v>
      </c>
      <c r="C316" s="183" t="s">
        <v>21</v>
      </c>
      <c r="D316" s="21">
        <v>0</v>
      </c>
      <c r="M316" s="21">
        <v>883165</v>
      </c>
    </row>
    <row r="317" spans="1:13" x14ac:dyDescent="0.25">
      <c r="A317" s="183" t="s">
        <v>51</v>
      </c>
      <c r="B317" s="183" t="s">
        <v>50</v>
      </c>
      <c r="C317" s="183" t="s">
        <v>22</v>
      </c>
      <c r="D317" s="21">
        <f t="shared" si="4"/>
        <v>0.88316499999999998</v>
      </c>
      <c r="M317" s="21">
        <v>883165</v>
      </c>
    </row>
    <row r="318" spans="1:13" x14ac:dyDescent="0.25">
      <c r="A318" s="183" t="s">
        <v>51</v>
      </c>
      <c r="B318" s="183" t="s">
        <v>50</v>
      </c>
      <c r="C318" s="183" t="s">
        <v>23</v>
      </c>
      <c r="D318" s="21">
        <f t="shared" si="4"/>
        <v>0.88316499999999998</v>
      </c>
      <c r="M318" s="21">
        <v>883165</v>
      </c>
    </row>
    <row r="319" spans="1:13" x14ac:dyDescent="0.25">
      <c r="A319" s="183" t="s">
        <v>51</v>
      </c>
      <c r="B319" s="183" t="s">
        <v>50</v>
      </c>
      <c r="C319" s="183" t="s">
        <v>24</v>
      </c>
      <c r="D319" s="21">
        <f t="shared" si="4"/>
        <v>0.88316499999999998</v>
      </c>
      <c r="M319" s="21">
        <v>883165</v>
      </c>
    </row>
    <row r="320" spans="1:13" x14ac:dyDescent="0.25">
      <c r="A320" s="183" t="s">
        <v>51</v>
      </c>
      <c r="B320" s="183" t="s">
        <v>50</v>
      </c>
      <c r="C320" s="183" t="s">
        <v>25</v>
      </c>
      <c r="D320" s="21">
        <f t="shared" si="4"/>
        <v>0.88316499999999998</v>
      </c>
      <c r="M320" s="21">
        <v>883165</v>
      </c>
    </row>
    <row r="321" spans="1:13" x14ac:dyDescent="0.25">
      <c r="A321" s="183" t="s">
        <v>51</v>
      </c>
      <c r="B321" s="183" t="s">
        <v>50</v>
      </c>
      <c r="C321" s="183" t="s">
        <v>26</v>
      </c>
      <c r="D321" s="21">
        <f t="shared" si="4"/>
        <v>0.88316499999999998</v>
      </c>
      <c r="M321" s="21">
        <v>883165</v>
      </c>
    </row>
    <row r="322" spans="1:13" x14ac:dyDescent="0.25">
      <c r="A322" s="183" t="s">
        <v>51</v>
      </c>
      <c r="B322" s="183" t="s">
        <v>50</v>
      </c>
      <c r="C322" s="183" t="s">
        <v>27</v>
      </c>
      <c r="D322" s="21">
        <v>0</v>
      </c>
      <c r="M322" s="21">
        <v>883165</v>
      </c>
    </row>
    <row r="323" spans="1:13" x14ac:dyDescent="0.25">
      <c r="A323" s="183" t="s">
        <v>51</v>
      </c>
      <c r="B323" s="183" t="s">
        <v>50</v>
      </c>
      <c r="C323" s="183" t="s">
        <v>28</v>
      </c>
      <c r="D323" s="21">
        <v>0</v>
      </c>
      <c r="M323" s="21">
        <v>883165</v>
      </c>
    </row>
    <row r="324" spans="1:13" x14ac:dyDescent="0.25">
      <c r="A324" s="183" t="s">
        <v>51</v>
      </c>
      <c r="B324" s="183" t="s">
        <v>50</v>
      </c>
      <c r="C324" s="183" t="s">
        <v>29</v>
      </c>
      <c r="D324" s="21">
        <v>0</v>
      </c>
      <c r="M324" s="21">
        <v>883165</v>
      </c>
    </row>
    <row r="325" spans="1:13" x14ac:dyDescent="0.25">
      <c r="A325" s="183" t="s">
        <v>51</v>
      </c>
      <c r="B325" s="183" t="s">
        <v>50</v>
      </c>
      <c r="C325" s="183" t="s">
        <v>30</v>
      </c>
      <c r="D325" s="21">
        <v>0</v>
      </c>
      <c r="M325" s="21">
        <v>883165</v>
      </c>
    </row>
    <row r="326" spans="1:13" x14ac:dyDescent="0.25">
      <c r="D326" s="21"/>
    </row>
    <row r="327" spans="1:13" x14ac:dyDescent="0.25">
      <c r="D327" s="21"/>
    </row>
    <row r="328" spans="1:13" x14ac:dyDescent="0.25">
      <c r="D328" s="21"/>
    </row>
  </sheetData>
  <pageMargins left="0.7" right="0.7" top="0.75" bottom="0.75" header="0.3" footer="0.3"/>
  <pageSetup orientation="portrait" horizontalDpi="1200" verticalDpi="1200"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G36"/>
  <sheetViews>
    <sheetView zoomScale="85" zoomScaleNormal="85" workbookViewId="0">
      <selection activeCell="C7" sqref="C7:C10"/>
    </sheetView>
  </sheetViews>
  <sheetFormatPr defaultColWidth="9.140625" defaultRowHeight="15" x14ac:dyDescent="0.25"/>
  <cols>
    <col min="1" max="16384" width="9.140625" style="22"/>
  </cols>
  <sheetData>
    <row r="1" spans="1:3" x14ac:dyDescent="0.25">
      <c r="A1" s="183" t="s">
        <v>31</v>
      </c>
      <c r="B1" s="183" t="s">
        <v>32</v>
      </c>
      <c r="C1" s="22">
        <v>1</v>
      </c>
    </row>
    <row r="2" spans="1:3" x14ac:dyDescent="0.25">
      <c r="A2" s="183" t="s">
        <v>7</v>
      </c>
      <c r="B2" s="183" t="s">
        <v>33</v>
      </c>
      <c r="C2" s="22">
        <v>1</v>
      </c>
    </row>
    <row r="3" spans="1:3" x14ac:dyDescent="0.25">
      <c r="A3" s="183" t="s">
        <v>55</v>
      </c>
      <c r="B3" s="183" t="s">
        <v>54</v>
      </c>
      <c r="C3" s="22">
        <v>1</v>
      </c>
    </row>
    <row r="4" spans="1:3" x14ac:dyDescent="0.25">
      <c r="A4" s="183" t="s">
        <v>58</v>
      </c>
      <c r="B4" s="183" t="s">
        <v>57</v>
      </c>
      <c r="C4" s="22">
        <v>1</v>
      </c>
    </row>
    <row r="5" spans="1:3" x14ac:dyDescent="0.25">
      <c r="A5" s="183" t="s">
        <v>45</v>
      </c>
      <c r="B5" s="183" t="s">
        <v>9</v>
      </c>
      <c r="C5" s="22">
        <v>1</v>
      </c>
    </row>
    <row r="6" spans="1:3" x14ac:dyDescent="0.25">
      <c r="A6" s="183" t="s">
        <v>9</v>
      </c>
      <c r="B6" s="183" t="s">
        <v>46</v>
      </c>
      <c r="C6" s="22">
        <v>1</v>
      </c>
    </row>
    <row r="7" spans="1:3" x14ac:dyDescent="0.25">
      <c r="A7" s="183" t="s">
        <v>46</v>
      </c>
      <c r="B7" s="183" t="s">
        <v>48</v>
      </c>
      <c r="C7" s="22">
        <v>1</v>
      </c>
    </row>
    <row r="8" spans="1:3" x14ac:dyDescent="0.25">
      <c r="A8" s="183" t="s">
        <v>56</v>
      </c>
      <c r="B8" s="183" t="s">
        <v>10</v>
      </c>
      <c r="C8" s="183">
        <v>1</v>
      </c>
    </row>
    <row r="9" spans="1:3" x14ac:dyDescent="0.25">
      <c r="A9" s="183" t="s">
        <v>34</v>
      </c>
      <c r="B9" s="183" t="s">
        <v>36</v>
      </c>
      <c r="C9" s="183">
        <v>1</v>
      </c>
    </row>
    <row r="10" spans="1:3" x14ac:dyDescent="0.25">
      <c r="A10" s="183" t="s">
        <v>47</v>
      </c>
      <c r="B10" s="183" t="s">
        <v>9</v>
      </c>
      <c r="C10" s="183">
        <v>1</v>
      </c>
    </row>
    <row r="36" spans="7:7" x14ac:dyDescent="0.25">
      <c r="G36" s="26"/>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AL38"/>
  <sheetViews>
    <sheetView zoomScale="70" zoomScaleNormal="70" workbookViewId="0">
      <selection activeCell="L17" sqref="L17"/>
    </sheetView>
  </sheetViews>
  <sheetFormatPr defaultColWidth="9.140625" defaultRowHeight="15" x14ac:dyDescent="0.25"/>
  <cols>
    <col min="1" max="35" width="5.5703125" style="22" customWidth="1"/>
    <col min="36" max="36" width="6.28515625" style="22" customWidth="1"/>
    <col min="37" max="37" width="6.85546875" style="22" customWidth="1"/>
    <col min="38" max="38" width="6" style="22" customWidth="1"/>
    <col min="39" max="16384" width="9.140625" style="22"/>
  </cols>
  <sheetData>
    <row r="1" spans="1:38" x14ac:dyDescent="0.25">
      <c r="B1" s="22" t="s">
        <v>31</v>
      </c>
      <c r="C1" s="22" t="s">
        <v>5</v>
      </c>
      <c r="D1" s="22" t="s">
        <v>6</v>
      </c>
      <c r="E1" s="22" t="s">
        <v>32</v>
      </c>
      <c r="F1" s="22" t="s">
        <v>33</v>
      </c>
      <c r="G1" s="22" t="s">
        <v>7</v>
      </c>
      <c r="H1" s="22" t="s">
        <v>34</v>
      </c>
      <c r="I1" s="22" t="s">
        <v>35</v>
      </c>
      <c r="J1" s="22" t="s">
        <v>36</v>
      </c>
      <c r="K1" s="22" t="s">
        <v>39</v>
      </c>
      <c r="L1" s="22" t="s">
        <v>40</v>
      </c>
      <c r="M1" s="22" t="s">
        <v>41</v>
      </c>
      <c r="N1" s="22" t="s">
        <v>42</v>
      </c>
      <c r="O1" s="22" t="s">
        <v>43</v>
      </c>
      <c r="P1" s="22" t="s">
        <v>44</v>
      </c>
      <c r="Q1" s="22" t="s">
        <v>8</v>
      </c>
      <c r="R1" s="22" t="s">
        <v>45</v>
      </c>
      <c r="S1" s="22" t="s">
        <v>9</v>
      </c>
      <c r="T1" s="22" t="s">
        <v>46</v>
      </c>
      <c r="U1" s="22" t="s">
        <v>47</v>
      </c>
      <c r="V1" s="22" t="s">
        <v>48</v>
      </c>
      <c r="W1" s="22" t="s">
        <v>49</v>
      </c>
      <c r="X1" s="22" t="s">
        <v>50</v>
      </c>
      <c r="Y1" s="22" t="s">
        <v>51</v>
      </c>
      <c r="Z1" s="22" t="s">
        <v>52</v>
      </c>
      <c r="AA1" s="22" t="s">
        <v>53</v>
      </c>
      <c r="AB1" s="22" t="s">
        <v>10</v>
      </c>
      <c r="AC1" s="22" t="s">
        <v>54</v>
      </c>
      <c r="AD1" s="22" t="s">
        <v>55</v>
      </c>
      <c r="AE1" s="22" t="s">
        <v>56</v>
      </c>
      <c r="AF1" s="22" t="s">
        <v>57</v>
      </c>
      <c r="AG1" s="22" t="s">
        <v>58</v>
      </c>
      <c r="AH1" s="22" t="s">
        <v>59</v>
      </c>
      <c r="AI1" s="22" t="s">
        <v>60</v>
      </c>
      <c r="AJ1" s="22" t="s">
        <v>61</v>
      </c>
      <c r="AK1" s="22" t="s">
        <v>62</v>
      </c>
      <c r="AL1" s="22" t="s">
        <v>63</v>
      </c>
    </row>
    <row r="2" spans="1:38" x14ac:dyDescent="0.25">
      <c r="A2" s="22" t="s">
        <v>31</v>
      </c>
      <c r="E2" s="22">
        <v>1</v>
      </c>
    </row>
    <row r="3" spans="1:38" x14ac:dyDescent="0.25">
      <c r="A3" s="22" t="s">
        <v>5</v>
      </c>
      <c r="D3" s="22">
        <v>1</v>
      </c>
    </row>
    <row r="4" spans="1:38" x14ac:dyDescent="0.25">
      <c r="A4" s="22" t="s">
        <v>6</v>
      </c>
      <c r="Q4" s="22">
        <v>1</v>
      </c>
    </row>
    <row r="5" spans="1:38" x14ac:dyDescent="0.25">
      <c r="A5" s="22" t="s">
        <v>32</v>
      </c>
      <c r="D5" s="22">
        <v>1</v>
      </c>
      <c r="F5" s="22">
        <v>1</v>
      </c>
      <c r="AL5" s="22">
        <v>1</v>
      </c>
    </row>
    <row r="6" spans="1:38" x14ac:dyDescent="0.25">
      <c r="A6" s="22" t="s">
        <v>33</v>
      </c>
      <c r="Q6" s="22">
        <v>1</v>
      </c>
    </row>
    <row r="7" spans="1:38" x14ac:dyDescent="0.25">
      <c r="A7" s="22" t="s">
        <v>7</v>
      </c>
    </row>
    <row r="8" spans="1:38" x14ac:dyDescent="0.25">
      <c r="A8" s="22" t="s">
        <v>34</v>
      </c>
      <c r="I8" s="22">
        <v>1</v>
      </c>
      <c r="J8" s="22">
        <v>1</v>
      </c>
      <c r="O8" s="22">
        <v>1</v>
      </c>
    </row>
    <row r="9" spans="1:38" x14ac:dyDescent="0.25">
      <c r="A9" s="22" t="s">
        <v>35</v>
      </c>
      <c r="J9" s="22">
        <v>1</v>
      </c>
    </row>
    <row r="10" spans="1:38" x14ac:dyDescent="0.25">
      <c r="A10" s="22" t="s">
        <v>36</v>
      </c>
      <c r="K10" s="22">
        <v>1</v>
      </c>
    </row>
    <row r="11" spans="1:38" x14ac:dyDescent="0.25">
      <c r="A11" s="22" t="s">
        <v>39</v>
      </c>
      <c r="L11" s="22">
        <v>1</v>
      </c>
      <c r="M11" s="22">
        <v>1</v>
      </c>
      <c r="N11" s="22">
        <v>1</v>
      </c>
    </row>
    <row r="12" spans="1:38" x14ac:dyDescent="0.25">
      <c r="A12" s="22" t="s">
        <v>40</v>
      </c>
      <c r="M12" s="22">
        <v>1</v>
      </c>
    </row>
    <row r="13" spans="1:38" x14ac:dyDescent="0.25">
      <c r="A13" s="22" t="s">
        <v>41</v>
      </c>
    </row>
    <row r="14" spans="1:38" x14ac:dyDescent="0.25">
      <c r="A14" s="22" t="s">
        <v>42</v>
      </c>
      <c r="M14" s="22">
        <v>1</v>
      </c>
    </row>
    <row r="15" spans="1:38" x14ac:dyDescent="0.25">
      <c r="A15" s="22" t="s">
        <v>43</v>
      </c>
    </row>
    <row r="16" spans="1:38" x14ac:dyDescent="0.25">
      <c r="A16" s="22" t="s">
        <v>44</v>
      </c>
      <c r="O16" s="22">
        <v>1</v>
      </c>
      <c r="S16" s="22">
        <v>1</v>
      </c>
    </row>
    <row r="17" spans="1:37" x14ac:dyDescent="0.25">
      <c r="A17" s="22" t="s">
        <v>8</v>
      </c>
      <c r="H17" s="22">
        <v>1</v>
      </c>
    </row>
    <row r="18" spans="1:37" x14ac:dyDescent="0.25">
      <c r="A18" s="22" t="s">
        <v>45</v>
      </c>
    </row>
    <row r="19" spans="1:37" x14ac:dyDescent="0.25">
      <c r="A19" s="22" t="s">
        <v>9</v>
      </c>
      <c r="T19" s="22">
        <v>1</v>
      </c>
    </row>
    <row r="20" spans="1:37" x14ac:dyDescent="0.25">
      <c r="A20" s="22" t="s">
        <v>46</v>
      </c>
      <c r="V20" s="22">
        <v>1</v>
      </c>
    </row>
    <row r="21" spans="1:37" x14ac:dyDescent="0.25">
      <c r="A21" s="22" t="s">
        <v>47</v>
      </c>
      <c r="S21" s="22">
        <v>1</v>
      </c>
    </row>
    <row r="22" spans="1:37" x14ac:dyDescent="0.25">
      <c r="A22" s="22" t="s">
        <v>48</v>
      </c>
    </row>
    <row r="23" spans="1:37" x14ac:dyDescent="0.25">
      <c r="A23" s="22" t="s">
        <v>49</v>
      </c>
      <c r="H23" s="22">
        <v>1</v>
      </c>
    </row>
    <row r="24" spans="1:37" x14ac:dyDescent="0.25">
      <c r="A24" s="22" t="s">
        <v>50</v>
      </c>
      <c r="W24" s="22">
        <v>1</v>
      </c>
    </row>
    <row r="25" spans="1:37" x14ac:dyDescent="0.25">
      <c r="A25" s="22" t="s">
        <v>51</v>
      </c>
    </row>
    <row r="26" spans="1:37" x14ac:dyDescent="0.25">
      <c r="A26" s="22" t="s">
        <v>52</v>
      </c>
      <c r="X26" s="22">
        <v>1</v>
      </c>
    </row>
    <row r="27" spans="1:37" x14ac:dyDescent="0.25">
      <c r="A27" s="22" t="s">
        <v>53</v>
      </c>
      <c r="W27" s="22">
        <v>1</v>
      </c>
    </row>
    <row r="28" spans="1:37" x14ac:dyDescent="0.25">
      <c r="A28" s="22" t="s">
        <v>10</v>
      </c>
      <c r="W28" s="22">
        <v>1</v>
      </c>
      <c r="AA28" s="22">
        <v>1</v>
      </c>
    </row>
    <row r="29" spans="1:37" x14ac:dyDescent="0.25">
      <c r="A29" s="22" t="s">
        <v>54</v>
      </c>
      <c r="X29" s="22">
        <v>1</v>
      </c>
      <c r="Z29" s="22">
        <v>1</v>
      </c>
    </row>
    <row r="30" spans="1:37" x14ac:dyDescent="0.25">
      <c r="A30" s="22" t="s">
        <v>55</v>
      </c>
    </row>
    <row r="31" spans="1:37" x14ac:dyDescent="0.25">
      <c r="A31" s="22" t="s">
        <v>56</v>
      </c>
      <c r="AB31" s="22">
        <v>1</v>
      </c>
    </row>
    <row r="32" spans="1:37" x14ac:dyDescent="0.25">
      <c r="A32" s="22" t="s">
        <v>57</v>
      </c>
      <c r="AE32" s="22">
        <v>1</v>
      </c>
      <c r="AK32" s="22">
        <v>1</v>
      </c>
    </row>
    <row r="33" spans="1:31" x14ac:dyDescent="0.25">
      <c r="A33" s="22" t="s">
        <v>58</v>
      </c>
    </row>
    <row r="34" spans="1:31" x14ac:dyDescent="0.25">
      <c r="A34" s="22" t="s">
        <v>59</v>
      </c>
      <c r="AE34" s="22">
        <v>1</v>
      </c>
    </row>
    <row r="35" spans="1:31" x14ac:dyDescent="0.25">
      <c r="A35" s="22" t="s">
        <v>60</v>
      </c>
      <c r="H35" s="22">
        <v>1</v>
      </c>
    </row>
    <row r="36" spans="1:31" x14ac:dyDescent="0.25">
      <c r="A36" s="22" t="s">
        <v>61</v>
      </c>
    </row>
    <row r="37" spans="1:31" x14ac:dyDescent="0.25">
      <c r="A37" s="22" t="s">
        <v>62</v>
      </c>
      <c r="AA37" s="22">
        <v>1</v>
      </c>
      <c r="AC37" s="22">
        <v>1</v>
      </c>
    </row>
    <row r="38" spans="1:31" x14ac:dyDescent="0.25">
      <c r="A38" s="22" t="s">
        <v>63</v>
      </c>
      <c r="Q38" s="22">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J48" sqref="J48"/>
    </sheetView>
  </sheetViews>
  <sheetFormatPr defaultRowHeight="15" x14ac:dyDescent="0.25"/>
  <cols>
    <col min="1" max="1" width="11.5703125" customWidth="1"/>
    <col min="2" max="2" width="10.28515625" bestFit="1" customWidth="1"/>
  </cols>
  <sheetData>
    <row r="1" spans="1:1" x14ac:dyDescent="0.25">
      <c r="A1" t="s">
        <v>4</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N57"/>
  <sheetViews>
    <sheetView zoomScaleNormal="100" workbookViewId="0">
      <selection activeCell="F24" sqref="F24"/>
    </sheetView>
  </sheetViews>
  <sheetFormatPr defaultColWidth="9.140625" defaultRowHeight="15" x14ac:dyDescent="0.25"/>
  <cols>
    <col min="1" max="16384" width="9.140625" style="22"/>
  </cols>
  <sheetData>
    <row r="1" spans="1:14" x14ac:dyDescent="0.25">
      <c r="C1" s="22" t="s">
        <v>19</v>
      </c>
      <c r="D1" s="22" t="s">
        <v>20</v>
      </c>
      <c r="E1" s="22" t="s">
        <v>21</v>
      </c>
      <c r="F1" s="22" t="s">
        <v>22</v>
      </c>
      <c r="G1" s="22" t="s">
        <v>23</v>
      </c>
      <c r="H1" s="22" t="s">
        <v>24</v>
      </c>
      <c r="I1" s="22" t="s">
        <v>25</v>
      </c>
      <c r="J1" s="22" t="s">
        <v>26</v>
      </c>
      <c r="K1" s="22" t="s">
        <v>27</v>
      </c>
      <c r="L1" s="22" t="s">
        <v>28</v>
      </c>
      <c r="M1" s="22" t="s">
        <v>29</v>
      </c>
      <c r="N1" s="22" t="s">
        <v>30</v>
      </c>
    </row>
    <row r="2" spans="1:14" x14ac:dyDescent="0.25">
      <c r="A2" s="22" t="s">
        <v>61</v>
      </c>
      <c r="B2" s="22" t="s">
        <v>31</v>
      </c>
      <c r="C2" s="22">
        <f>HeadFlow!B36+capacity!$B$1</f>
        <v>21.266481556794684</v>
      </c>
      <c r="D2" s="22">
        <f>HeadFlow!C36+capacity!$B$1</f>
        <v>26.588724794849202</v>
      </c>
      <c r="E2" s="22">
        <f>HeadFlow!D36+capacity!$B$1</f>
        <v>29.659233108160251</v>
      </c>
      <c r="F2" s="22">
        <f>HeadFlow!E36+capacity!$B$1</f>
        <v>27.04371424017469</v>
      </c>
      <c r="G2" s="22">
        <f>HeadFlow!F36+capacity!$B$1</f>
        <v>18.032910613632446</v>
      </c>
      <c r="H2" s="22">
        <f>HeadFlow!G36+capacity!$B$1</f>
        <v>67.227595036227299</v>
      </c>
      <c r="I2" s="22">
        <f>HeadFlow!H36+capacity!$B$1</f>
        <v>76.37040589184025</v>
      </c>
      <c r="J2" s="22">
        <f>HeadFlow!I36+capacity!$B$1</f>
        <v>66.76657905565088</v>
      </c>
      <c r="K2" s="22">
        <f>HeadFlow!J36+capacity!$B$1</f>
        <v>31.874289755342609</v>
      </c>
      <c r="L2" s="22">
        <f>HeadFlow!K36+capacity!$B$1</f>
        <v>16.034636436863483</v>
      </c>
      <c r="M2" s="22">
        <f>HeadFlow!L36+capacity!$B$1</f>
        <v>21.262040948737525</v>
      </c>
      <c r="N2" s="22">
        <f>HeadFlow!M36+capacity!$B$1</f>
        <v>21.981015959351787</v>
      </c>
    </row>
    <row r="3" spans="1:14" x14ac:dyDescent="0.25">
      <c r="A3" s="22" t="s">
        <v>31</v>
      </c>
      <c r="B3" s="22" t="s">
        <v>32</v>
      </c>
      <c r="C3" s="22">
        <f>$C$2</f>
        <v>21.266481556794684</v>
      </c>
      <c r="D3" s="22">
        <f>$D$2</f>
        <v>26.588724794849202</v>
      </c>
      <c r="E3" s="22">
        <f>$E$2</f>
        <v>29.659233108160251</v>
      </c>
      <c r="F3" s="22">
        <f>$F$2</f>
        <v>27.04371424017469</v>
      </c>
      <c r="G3" s="22">
        <f>$G$2</f>
        <v>18.032910613632446</v>
      </c>
      <c r="H3" s="22">
        <f>$H$2</f>
        <v>67.227595036227299</v>
      </c>
      <c r="I3" s="22">
        <f>$I$2</f>
        <v>76.37040589184025</v>
      </c>
      <c r="J3" s="22">
        <f>$J$2</f>
        <v>66.76657905565088</v>
      </c>
      <c r="K3" s="22">
        <f>$K$2</f>
        <v>31.874289755342609</v>
      </c>
      <c r="L3" s="22">
        <f>$L$2</f>
        <v>16.034636436863483</v>
      </c>
      <c r="M3" s="22">
        <f>$M$2</f>
        <v>21.262040948737525</v>
      </c>
      <c r="N3" s="22">
        <f>$N$2</f>
        <v>21.981015959351787</v>
      </c>
    </row>
    <row r="4" spans="1:14" x14ac:dyDescent="0.25">
      <c r="A4" s="22" t="s">
        <v>32</v>
      </c>
      <c r="B4" s="22" t="s">
        <v>33</v>
      </c>
      <c r="C4" s="22">
        <f>$C$2</f>
        <v>21.266481556794684</v>
      </c>
      <c r="D4" s="22">
        <f>$D$2</f>
        <v>26.588724794849202</v>
      </c>
      <c r="E4" s="22">
        <f>$E$2</f>
        <v>29.659233108160251</v>
      </c>
      <c r="F4" s="22">
        <f>$F$2</f>
        <v>27.04371424017469</v>
      </c>
      <c r="G4" s="22">
        <f>$G$2</f>
        <v>18.032910613632446</v>
      </c>
      <c r="H4" s="22">
        <f>$H$2</f>
        <v>67.227595036227299</v>
      </c>
      <c r="I4" s="22">
        <f>$I$2</f>
        <v>76.37040589184025</v>
      </c>
      <c r="J4" s="22">
        <f>$J$2</f>
        <v>66.76657905565088</v>
      </c>
      <c r="K4" s="22">
        <f>$K$2</f>
        <v>31.874289755342609</v>
      </c>
      <c r="L4" s="22">
        <f>$L$2</f>
        <v>16.034636436863483</v>
      </c>
      <c r="M4" s="22">
        <f>$M$2</f>
        <v>21.262040948737525</v>
      </c>
      <c r="N4" s="22">
        <f>$N$2</f>
        <v>21.981015959351787</v>
      </c>
    </row>
    <row r="5" spans="1:14" x14ac:dyDescent="0.25">
      <c r="A5" s="22" t="s">
        <v>7</v>
      </c>
      <c r="B5" s="22" t="s">
        <v>33</v>
      </c>
      <c r="C5" s="22">
        <f>HeadFlow!B7</f>
        <v>1.2510288000000001</v>
      </c>
      <c r="D5" s="22">
        <f>HeadFlow!C7</f>
        <v>1.377621</v>
      </c>
      <c r="E5" s="22">
        <f>HeadFlow!D7</f>
        <v>2.3233391999999999</v>
      </c>
      <c r="F5" s="22">
        <f>HeadFlow!E7</f>
        <v>6.0466392000000004</v>
      </c>
      <c r="G5" s="22">
        <f>HeadFlow!F7</f>
        <v>27.098177400000001</v>
      </c>
      <c r="H5" s="22">
        <f>HeadFlow!G7</f>
        <v>31.126788000000001</v>
      </c>
      <c r="I5" s="22">
        <f>HeadFlow!H7</f>
        <v>8.3476385999999998</v>
      </c>
      <c r="J5" s="22">
        <f>HeadFlow!I7</f>
        <v>4.0807368000000004</v>
      </c>
      <c r="K5" s="22">
        <f>HeadFlow!J7</f>
        <v>2.6882226000000005</v>
      </c>
      <c r="L5" s="22">
        <f>HeadFlow!K7</f>
        <v>2.0999412</v>
      </c>
      <c r="M5" s="22">
        <f>HeadFlow!L7</f>
        <v>1.7350578000000001</v>
      </c>
      <c r="N5" s="22">
        <f>HeadFlow!M7</f>
        <v>1.2808151999999999</v>
      </c>
    </row>
    <row r="6" spans="1:14" x14ac:dyDescent="0.25">
      <c r="A6" s="22" t="s">
        <v>33</v>
      </c>
      <c r="B6" s="22" t="s">
        <v>8</v>
      </c>
      <c r="C6" s="22">
        <f>C$2+C$5</f>
        <v>22.517510356794684</v>
      </c>
      <c r="D6" s="22">
        <f t="shared" ref="D6:N6" si="0">D$2+D$5</f>
        <v>27.966345794849204</v>
      </c>
      <c r="E6" s="22">
        <f t="shared" si="0"/>
        <v>31.98257230816025</v>
      </c>
      <c r="F6" s="22">
        <f t="shared" si="0"/>
        <v>33.090353440174688</v>
      </c>
      <c r="G6" s="22">
        <f t="shared" si="0"/>
        <v>45.13108801363245</v>
      </c>
      <c r="H6" s="22">
        <f t="shared" si="0"/>
        <v>98.354383036227304</v>
      </c>
      <c r="I6" s="22">
        <f t="shared" si="0"/>
        <v>84.718044491840246</v>
      </c>
      <c r="J6" s="22">
        <f t="shared" si="0"/>
        <v>70.847315855650876</v>
      </c>
      <c r="K6" s="22">
        <f t="shared" si="0"/>
        <v>34.562512355342612</v>
      </c>
      <c r="L6" s="22">
        <f t="shared" si="0"/>
        <v>18.134577636863483</v>
      </c>
      <c r="M6" s="22">
        <f t="shared" si="0"/>
        <v>22.997098748737525</v>
      </c>
      <c r="N6" s="22">
        <f t="shared" si="0"/>
        <v>23.261831159351786</v>
      </c>
    </row>
    <row r="7" spans="1:14" x14ac:dyDescent="0.25">
      <c r="A7" s="22" t="s">
        <v>5</v>
      </c>
      <c r="B7" s="22" t="s">
        <v>6</v>
      </c>
      <c r="C7" s="22">
        <f>C2</f>
        <v>21.266481556794684</v>
      </c>
      <c r="D7" s="22">
        <f t="shared" ref="D7:N7" si="1">D2</f>
        <v>26.588724794849202</v>
      </c>
      <c r="E7" s="22">
        <f t="shared" si="1"/>
        <v>29.659233108160251</v>
      </c>
      <c r="F7" s="22">
        <f t="shared" si="1"/>
        <v>27.04371424017469</v>
      </c>
      <c r="G7" s="22">
        <f t="shared" si="1"/>
        <v>18.032910613632446</v>
      </c>
      <c r="H7" s="22">
        <f t="shared" si="1"/>
        <v>67.227595036227299</v>
      </c>
      <c r="I7" s="22">
        <f t="shared" si="1"/>
        <v>76.37040589184025</v>
      </c>
      <c r="J7" s="22">
        <f t="shared" si="1"/>
        <v>66.76657905565088</v>
      </c>
      <c r="K7" s="22">
        <f t="shared" si="1"/>
        <v>31.874289755342609</v>
      </c>
      <c r="L7" s="22">
        <f t="shared" si="1"/>
        <v>16.034636436863483</v>
      </c>
      <c r="M7" s="22">
        <f t="shared" si="1"/>
        <v>21.262040948737525</v>
      </c>
      <c r="N7" s="22">
        <f t="shared" si="1"/>
        <v>21.981015959351787</v>
      </c>
    </row>
    <row r="8" spans="1:14" x14ac:dyDescent="0.25">
      <c r="A8" s="22" t="s">
        <v>32</v>
      </c>
      <c r="B8" s="22" t="s">
        <v>6</v>
      </c>
      <c r="C8" s="22">
        <f>C2</f>
        <v>21.266481556794684</v>
      </c>
      <c r="D8" s="22">
        <f t="shared" ref="D8:N8" si="2">D2</f>
        <v>26.588724794849202</v>
      </c>
      <c r="E8" s="22">
        <f t="shared" si="2"/>
        <v>29.659233108160251</v>
      </c>
      <c r="F8" s="22">
        <f t="shared" si="2"/>
        <v>27.04371424017469</v>
      </c>
      <c r="G8" s="22">
        <f t="shared" si="2"/>
        <v>18.032910613632446</v>
      </c>
      <c r="H8" s="22">
        <f t="shared" si="2"/>
        <v>67.227595036227299</v>
      </c>
      <c r="I8" s="22">
        <f t="shared" si="2"/>
        <v>76.37040589184025</v>
      </c>
      <c r="J8" s="22">
        <f t="shared" si="2"/>
        <v>66.76657905565088</v>
      </c>
      <c r="K8" s="22">
        <f t="shared" si="2"/>
        <v>31.874289755342609</v>
      </c>
      <c r="L8" s="22">
        <f t="shared" si="2"/>
        <v>16.034636436863483</v>
      </c>
      <c r="M8" s="22">
        <f t="shared" si="2"/>
        <v>21.262040948737525</v>
      </c>
      <c r="N8" s="22">
        <f t="shared" si="2"/>
        <v>21.981015959351787</v>
      </c>
    </row>
    <row r="9" spans="1:14" x14ac:dyDescent="0.25">
      <c r="A9" s="22" t="s">
        <v>6</v>
      </c>
      <c r="B9" s="22" t="s">
        <v>8</v>
      </c>
      <c r="C9" s="22">
        <f>C7</f>
        <v>21.266481556794684</v>
      </c>
      <c r="D9" s="22">
        <f t="shared" ref="D9:N9" si="3">D7</f>
        <v>26.588724794849202</v>
      </c>
      <c r="E9" s="22">
        <f t="shared" si="3"/>
        <v>29.659233108160251</v>
      </c>
      <c r="F9" s="22">
        <f t="shared" si="3"/>
        <v>27.04371424017469</v>
      </c>
      <c r="G9" s="22">
        <f t="shared" si="3"/>
        <v>18.032910613632446</v>
      </c>
      <c r="H9" s="22">
        <f t="shared" si="3"/>
        <v>67.227595036227299</v>
      </c>
      <c r="I9" s="22">
        <f t="shared" si="3"/>
        <v>76.37040589184025</v>
      </c>
      <c r="J9" s="22">
        <f t="shared" si="3"/>
        <v>66.76657905565088</v>
      </c>
      <c r="K9" s="22">
        <f t="shared" si="3"/>
        <v>31.874289755342609</v>
      </c>
      <c r="L9" s="22">
        <f t="shared" si="3"/>
        <v>16.034636436863483</v>
      </c>
      <c r="M9" s="22">
        <f t="shared" si="3"/>
        <v>21.262040948737525</v>
      </c>
      <c r="N9" s="22">
        <f t="shared" si="3"/>
        <v>21.981015959351787</v>
      </c>
    </row>
    <row r="10" spans="1:14" x14ac:dyDescent="0.25">
      <c r="A10" s="22" t="s">
        <v>8</v>
      </c>
      <c r="B10" s="22" t="s">
        <v>34</v>
      </c>
      <c r="C10" s="22">
        <f>C6</f>
        <v>22.517510356794684</v>
      </c>
      <c r="D10" s="22">
        <f t="shared" ref="D10:N10" si="4">D6</f>
        <v>27.966345794849204</v>
      </c>
      <c r="E10" s="22">
        <f t="shared" si="4"/>
        <v>31.98257230816025</v>
      </c>
      <c r="F10" s="22">
        <f t="shared" si="4"/>
        <v>33.090353440174688</v>
      </c>
      <c r="G10" s="22">
        <f t="shared" si="4"/>
        <v>45.13108801363245</v>
      </c>
      <c r="H10" s="22">
        <f t="shared" si="4"/>
        <v>98.354383036227304</v>
      </c>
      <c r="I10" s="22">
        <f t="shared" si="4"/>
        <v>84.718044491840246</v>
      </c>
      <c r="J10" s="22">
        <f t="shared" si="4"/>
        <v>70.847315855650876</v>
      </c>
      <c r="K10" s="22">
        <f t="shared" si="4"/>
        <v>34.562512355342612</v>
      </c>
      <c r="L10" s="22">
        <f t="shared" si="4"/>
        <v>18.134577636863483</v>
      </c>
      <c r="M10" s="22">
        <f t="shared" si="4"/>
        <v>22.997098748737525</v>
      </c>
      <c r="N10" s="22">
        <f t="shared" si="4"/>
        <v>23.261831159351786</v>
      </c>
    </row>
    <row r="11" spans="1:14" x14ac:dyDescent="0.25">
      <c r="A11" s="22" t="s">
        <v>58</v>
      </c>
      <c r="B11" s="22" t="s">
        <v>57</v>
      </c>
      <c r="C11" s="22">
        <f>HeadFlow!B33+capacity!$B$5+capacity!$B$4</f>
        <v>39.442198290377952</v>
      </c>
      <c r="D11" s="22">
        <f>HeadFlow!C33+capacity!$B$5+capacity!$B$4</f>
        <v>39.794238872881245</v>
      </c>
      <c r="E11" s="22">
        <f>HeadFlow!D33+capacity!$B$5+capacity!$B$4</f>
        <v>41.073421011979462</v>
      </c>
      <c r="F11" s="22">
        <f>HeadFlow!E33+capacity!$B$5+capacity!$B$4</f>
        <v>46.164543539397862</v>
      </c>
      <c r="G11" s="22">
        <f>HeadFlow!F33+capacity!$B$5+capacity!$B$4</f>
        <v>41.505091727598874</v>
      </c>
      <c r="H11" s="22">
        <f>HeadFlow!G33+capacity!$B$5+capacity!$B$4</f>
        <v>40.035242714443065</v>
      </c>
      <c r="I11" s="22">
        <f>HeadFlow!H33+capacity!$B$5+capacity!$B$4</f>
        <v>39.490150751684872</v>
      </c>
      <c r="J11" s="22">
        <f>HeadFlow!I33+capacity!$B$5+capacity!$B$4</f>
        <v>39.399862588865943</v>
      </c>
      <c r="K11" s="22">
        <f>HeadFlow!J33+capacity!$B$5+capacity!$B$4</f>
        <v>39.357601066751869</v>
      </c>
      <c r="L11" s="22">
        <f>HeadFlow!K33+capacity!$B$5+capacity!$B$4</f>
        <v>39.317350561239252</v>
      </c>
      <c r="M11" s="22">
        <f>HeadFlow!L33+capacity!$B$5+capacity!$B$4</f>
        <v>39.355207860214762</v>
      </c>
      <c r="N11" s="22">
        <f>HeadFlow!M33+capacity!$B$5+capacity!$B$4</f>
        <v>39.144140206905462</v>
      </c>
    </row>
    <row r="12" spans="1:14" x14ac:dyDescent="0.25">
      <c r="A12" s="22" t="s">
        <v>59</v>
      </c>
      <c r="B12" s="22" t="s">
        <v>455</v>
      </c>
      <c r="C12" s="22">
        <f>HeadFlow!B34+capacity!$B$5+capacity!$B$4</f>
        <v>40.416065087817643</v>
      </c>
      <c r="D12" s="22">
        <f>HeadFlow!C34+capacity!$B$5+capacity!$B$4</f>
        <v>40.499225722422494</v>
      </c>
      <c r="E12" s="22">
        <f>HeadFlow!D34+capacity!$B$5+capacity!$B$4</f>
        <v>42.913654851935178</v>
      </c>
      <c r="F12" s="22">
        <f>HeadFlow!E34+capacity!$B$5+capacity!$B$4</f>
        <v>45.240753955201164</v>
      </c>
      <c r="G12" s="22">
        <f>HeadFlow!F34+capacity!$B$5+capacity!$B$4</f>
        <v>48.055051723266793</v>
      </c>
      <c r="H12" s="22">
        <f>HeadFlow!G34+capacity!$B$5+capacity!$B$4</f>
        <v>44.270303392671892</v>
      </c>
      <c r="I12" s="22">
        <f>HeadFlow!H34+capacity!$B$5+capacity!$B$4</f>
        <v>41.036435628823433</v>
      </c>
      <c r="J12" s="22">
        <f>HeadFlow!I34+capacity!$B$5+capacity!$B$4</f>
        <v>40.857236525960047</v>
      </c>
      <c r="K12" s="22">
        <f>HeadFlow!J34+capacity!$B$5+capacity!$B$4</f>
        <v>40.714268683384987</v>
      </c>
      <c r="L12" s="22">
        <f>HeadFlow!K34+capacity!$B$5+capacity!$B$4</f>
        <v>40.29893847014219</v>
      </c>
      <c r="M12" s="22">
        <f>HeadFlow!L34+capacity!$B$5+capacity!$B$4</f>
        <v>40.367327195117674</v>
      </c>
      <c r="N12" s="22">
        <f>HeadFlow!M34+capacity!$B$5+capacity!$B$4</f>
        <v>40.251497853563656</v>
      </c>
    </row>
    <row r="13" spans="1:14" x14ac:dyDescent="0.25">
      <c r="A13" s="22" t="s">
        <v>57</v>
      </c>
      <c r="B13" s="22" t="s">
        <v>458</v>
      </c>
      <c r="C13" s="22">
        <f>C$11</f>
        <v>39.442198290377952</v>
      </c>
      <c r="D13" s="22">
        <f t="shared" ref="D13:N13" si="5">D$12</f>
        <v>40.499225722422494</v>
      </c>
      <c r="E13" s="22">
        <f t="shared" si="5"/>
        <v>42.913654851935178</v>
      </c>
      <c r="F13" s="22">
        <f t="shared" si="5"/>
        <v>45.240753955201164</v>
      </c>
      <c r="G13" s="22">
        <f t="shared" si="5"/>
        <v>48.055051723266793</v>
      </c>
      <c r="H13" s="22">
        <f t="shared" si="5"/>
        <v>44.270303392671892</v>
      </c>
      <c r="I13" s="22">
        <f t="shared" si="5"/>
        <v>41.036435628823433</v>
      </c>
      <c r="J13" s="22">
        <f t="shared" si="5"/>
        <v>40.857236525960047</v>
      </c>
      <c r="K13" s="22">
        <f t="shared" si="5"/>
        <v>40.714268683384987</v>
      </c>
      <c r="L13" s="22">
        <f t="shared" si="5"/>
        <v>40.29893847014219</v>
      </c>
      <c r="M13" s="22">
        <f t="shared" si="5"/>
        <v>40.367327195117674</v>
      </c>
      <c r="N13" s="22">
        <f t="shared" si="5"/>
        <v>40.251497853563656</v>
      </c>
    </row>
    <row r="14" spans="1:14" x14ac:dyDescent="0.25">
      <c r="A14" s="22" t="s">
        <v>56</v>
      </c>
      <c r="B14" s="22" t="s">
        <v>10</v>
      </c>
      <c r="C14" s="22">
        <f>HeadFlow!B33+capacity!$B$5+capacity!$B$4+HeadFlow!B34</f>
        <v>40.776683378195585</v>
      </c>
      <c r="D14" s="22">
        <f>HeadFlow!C33+capacity!$B$5+capacity!$B$4+HeadFlow!C34</f>
        <v>41.211884595303736</v>
      </c>
      <c r="E14" s="22">
        <f>HeadFlow!D33+capacity!$B$5+capacity!$B$4+HeadFlow!D34</f>
        <v>44.905495863914638</v>
      </c>
      <c r="F14" s="22">
        <f>HeadFlow!E33+capacity!$B$5+capacity!$B$4+HeadFlow!E34</f>
        <v>52.323717494599023</v>
      </c>
      <c r="G14" s="22">
        <f>HeadFlow!F33+capacity!$B$5+capacity!$B$4+HeadFlow!F34</f>
        <v>50.478563450865664</v>
      </c>
      <c r="H14" s="22">
        <f>HeadFlow!G33+capacity!$B$5+capacity!$B$4+HeadFlow!G34</f>
        <v>45.223966107114954</v>
      </c>
      <c r="I14" s="22">
        <f>HeadFlow!H33+capacity!$B$5+capacity!$B$4+HeadFlow!H34</f>
        <v>41.445006380508303</v>
      </c>
      <c r="J14" s="22">
        <f>HeadFlow!I33+capacity!$B$5+capacity!$B$4+HeadFlow!I34</f>
        <v>41.175519114825988</v>
      </c>
      <c r="K14" s="22">
        <f>HeadFlow!J33+capacity!$B$5+capacity!$B$4+HeadFlow!J34</f>
        <v>40.990289750136853</v>
      </c>
      <c r="L14" s="22">
        <f>HeadFlow!K33+capacity!$B$5+capacity!$B$4+HeadFlow!K34</f>
        <v>40.534709031381432</v>
      </c>
      <c r="M14" s="22">
        <f>HeadFlow!L33+capacity!$B$5+capacity!$B$4+HeadFlow!L34</f>
        <v>40.640955055332434</v>
      </c>
      <c r="N14" s="22">
        <f>HeadFlow!M33+capacity!$B$5+capacity!$B$4+HeadFlow!M34</f>
        <v>40.314058060469115</v>
      </c>
    </row>
    <row r="15" spans="1:14" x14ac:dyDescent="0.25">
      <c r="A15" s="22" t="s">
        <v>10</v>
      </c>
      <c r="B15" s="22" t="s">
        <v>53</v>
      </c>
      <c r="C15" s="22">
        <f>C$14</f>
        <v>40.776683378195585</v>
      </c>
      <c r="D15" s="22">
        <f t="shared" ref="D15:N17" si="6">D$14</f>
        <v>41.211884595303736</v>
      </c>
      <c r="E15" s="22">
        <f t="shared" si="6"/>
        <v>44.905495863914638</v>
      </c>
      <c r="F15" s="22">
        <f t="shared" si="6"/>
        <v>52.323717494599023</v>
      </c>
      <c r="G15" s="22">
        <f t="shared" si="6"/>
        <v>50.478563450865664</v>
      </c>
      <c r="H15" s="22">
        <f t="shared" si="6"/>
        <v>45.223966107114954</v>
      </c>
      <c r="I15" s="22">
        <f t="shared" si="6"/>
        <v>41.445006380508303</v>
      </c>
      <c r="J15" s="22">
        <f t="shared" si="6"/>
        <v>41.175519114825988</v>
      </c>
      <c r="K15" s="22">
        <f t="shared" si="6"/>
        <v>40.990289750136853</v>
      </c>
      <c r="L15" s="22">
        <f t="shared" si="6"/>
        <v>40.534709031381432</v>
      </c>
      <c r="M15" s="22">
        <f t="shared" si="6"/>
        <v>40.640955055332434</v>
      </c>
      <c r="N15" s="22">
        <f t="shared" si="6"/>
        <v>40.314058060469115</v>
      </c>
    </row>
    <row r="16" spans="1:14" x14ac:dyDescent="0.25">
      <c r="A16" s="22" t="s">
        <v>10</v>
      </c>
      <c r="B16" s="22" t="s">
        <v>49</v>
      </c>
      <c r="C16" s="22">
        <f>C$14</f>
        <v>40.776683378195585</v>
      </c>
      <c r="D16" s="22">
        <f t="shared" si="6"/>
        <v>41.211884595303736</v>
      </c>
      <c r="E16" s="22">
        <f t="shared" si="6"/>
        <v>44.905495863914638</v>
      </c>
      <c r="F16" s="22">
        <f t="shared" si="6"/>
        <v>52.323717494599023</v>
      </c>
      <c r="G16" s="22">
        <f t="shared" si="6"/>
        <v>50.478563450865664</v>
      </c>
      <c r="H16" s="22">
        <f t="shared" si="6"/>
        <v>45.223966107114954</v>
      </c>
      <c r="I16" s="22">
        <f t="shared" si="6"/>
        <v>41.445006380508303</v>
      </c>
      <c r="J16" s="22">
        <f t="shared" si="6"/>
        <v>41.175519114825988</v>
      </c>
      <c r="K16" s="22">
        <f t="shared" si="6"/>
        <v>40.990289750136853</v>
      </c>
      <c r="L16" s="22">
        <f t="shared" si="6"/>
        <v>40.534709031381432</v>
      </c>
      <c r="M16" s="22">
        <f t="shared" si="6"/>
        <v>40.640955055332434</v>
      </c>
      <c r="N16" s="22">
        <f t="shared" si="6"/>
        <v>40.314058060469115</v>
      </c>
    </row>
    <row r="17" spans="1:14" x14ac:dyDescent="0.25">
      <c r="A17" s="22" t="s">
        <v>53</v>
      </c>
      <c r="B17" s="22" t="s">
        <v>49</v>
      </c>
      <c r="C17" s="22">
        <f>C$14</f>
        <v>40.776683378195585</v>
      </c>
      <c r="D17" s="22">
        <f t="shared" si="6"/>
        <v>41.211884595303736</v>
      </c>
      <c r="E17" s="22">
        <f t="shared" si="6"/>
        <v>44.905495863914638</v>
      </c>
      <c r="F17" s="22">
        <f t="shared" si="6"/>
        <v>52.323717494599023</v>
      </c>
      <c r="G17" s="22">
        <f t="shared" si="6"/>
        <v>50.478563450865664</v>
      </c>
      <c r="H17" s="22">
        <f t="shared" si="6"/>
        <v>45.223966107114954</v>
      </c>
      <c r="I17" s="22">
        <f t="shared" si="6"/>
        <v>41.445006380508303</v>
      </c>
      <c r="J17" s="22">
        <f t="shared" si="6"/>
        <v>41.175519114825988</v>
      </c>
      <c r="K17" s="22">
        <f t="shared" si="6"/>
        <v>40.990289750136853</v>
      </c>
      <c r="L17" s="22">
        <f t="shared" si="6"/>
        <v>40.534709031381432</v>
      </c>
      <c r="M17" s="22">
        <f t="shared" si="6"/>
        <v>40.640955055332434</v>
      </c>
      <c r="N17" s="22">
        <f t="shared" si="6"/>
        <v>40.314058060469115</v>
      </c>
    </row>
    <row r="18" spans="1:14" x14ac:dyDescent="0.25">
      <c r="A18" s="22" t="s">
        <v>49</v>
      </c>
      <c r="B18" s="22" t="s">
        <v>34</v>
      </c>
      <c r="C18" s="22">
        <f>C$24+C$23+capacity!$B$2+C16</f>
        <v>82.387311920730511</v>
      </c>
      <c r="D18" s="22">
        <f>D$24+D$23+capacity!$B$2+D16</f>
        <v>83.859929801551687</v>
      </c>
      <c r="E18" s="22">
        <f>E$24+E$23+capacity!$B$2+E16</f>
        <v>90.531717082221832</v>
      </c>
      <c r="F18" s="22">
        <f>F$24+F$23+capacity!$B$2+F16</f>
        <v>100.63000973746389</v>
      </c>
      <c r="G18" s="22">
        <f>G$24+G$23+capacity!$B$2+G16</f>
        <v>100.38777139668386</v>
      </c>
      <c r="H18" s="22">
        <f>H$24+H$23+capacity!$B$2+H16</f>
        <v>91.389707240462627</v>
      </c>
      <c r="I18" s="22">
        <f>I$24+I$23+capacity!$B$2+I16</f>
        <v>85.087797075699967</v>
      </c>
      <c r="J18" s="22">
        <f>J$24+J$23+capacity!$B$2+J16</f>
        <v>84.560511922202778</v>
      </c>
      <c r="K18" s="22">
        <f>K$24+K$23+capacity!$B$2+K16</f>
        <v>84.482264501007165</v>
      </c>
      <c r="L18" s="22">
        <f>L$24+L$23+capacity!$B$2+L16</f>
        <v>83.51654252411744</v>
      </c>
      <c r="M18" s="22">
        <f>M$24+M$23+capacity!$B$2+M16</f>
        <v>83.689376807483143</v>
      </c>
      <c r="N18" s="22">
        <f>N$24+N$23+capacity!$B$2+N16</f>
        <v>83.07672046437807</v>
      </c>
    </row>
    <row r="19" spans="1:14" x14ac:dyDescent="0.25">
      <c r="A19" s="22" t="s">
        <v>55</v>
      </c>
      <c r="B19" s="22" t="s">
        <v>54</v>
      </c>
      <c r="C19" s="22">
        <f>HeadFlow!B30</f>
        <v>2.168430252156976</v>
      </c>
      <c r="D19" s="22">
        <f>HeadFlow!C30</f>
        <v>2.1488194838254531</v>
      </c>
      <c r="E19" s="22">
        <f>HeadFlow!D30</f>
        <v>2.7125663663720214</v>
      </c>
      <c r="F19" s="22">
        <f>HeadFlow!E30</f>
        <v>3.0655382876637085</v>
      </c>
      <c r="G19" s="22">
        <f>HeadFlow!F30</f>
        <v>1.8541562225513974</v>
      </c>
      <c r="H19" s="22">
        <f>HeadFlow!G30</f>
        <v>1.895437740675789</v>
      </c>
      <c r="I19" s="22">
        <f>HeadFlow!H30</f>
        <v>2.6063550663682262</v>
      </c>
      <c r="J19" s="22">
        <f>HeadFlow!I30</f>
        <v>2.52775628141675</v>
      </c>
      <c r="K19" s="22">
        <f>HeadFlow!J30</f>
        <v>2.7777060674853185</v>
      </c>
      <c r="L19" s="22">
        <f>HeadFlow!K30</f>
        <v>2.6828950225938195</v>
      </c>
      <c r="M19" s="22">
        <f>HeadFlow!L30</f>
        <v>2.681094557033028</v>
      </c>
      <c r="N19" s="22">
        <f>HeadFlow!M30</f>
        <v>2.5111645503452928</v>
      </c>
    </row>
    <row r="20" spans="1:14" x14ac:dyDescent="0.25">
      <c r="A20" s="22" t="s">
        <v>54</v>
      </c>
      <c r="B20" s="22" t="s">
        <v>52</v>
      </c>
      <c r="C20" s="22">
        <f>C19+C11</f>
        <v>41.610628542534926</v>
      </c>
      <c r="D20" s="22">
        <f t="shared" ref="D20:N20" si="7">D19+D12</f>
        <v>42.64804520624795</v>
      </c>
      <c r="E20" s="22">
        <f t="shared" si="7"/>
        <v>45.626221218307201</v>
      </c>
      <c r="F20" s="22">
        <f t="shared" si="7"/>
        <v>48.30629224286487</v>
      </c>
      <c r="G20" s="22">
        <f t="shared" si="7"/>
        <v>49.909207945818189</v>
      </c>
      <c r="H20" s="22">
        <f t="shared" si="7"/>
        <v>46.16574113334768</v>
      </c>
      <c r="I20" s="22">
        <f t="shared" si="7"/>
        <v>43.642790695191657</v>
      </c>
      <c r="J20" s="22">
        <f t="shared" si="7"/>
        <v>43.384992807376797</v>
      </c>
      <c r="K20" s="22">
        <f t="shared" si="7"/>
        <v>43.491974750870305</v>
      </c>
      <c r="L20" s="22">
        <f t="shared" si="7"/>
        <v>42.981833492736008</v>
      </c>
      <c r="M20" s="22">
        <f t="shared" si="7"/>
        <v>43.048421752150702</v>
      </c>
      <c r="N20" s="22">
        <f t="shared" si="7"/>
        <v>42.762662403908948</v>
      </c>
    </row>
    <row r="21" spans="1:14" x14ac:dyDescent="0.25">
      <c r="A21" s="22" t="s">
        <v>52</v>
      </c>
      <c r="B21" s="22" t="s">
        <v>50</v>
      </c>
      <c r="C21" s="22">
        <f>C20</f>
        <v>41.610628542534926</v>
      </c>
      <c r="D21" s="22">
        <f t="shared" ref="D21:N21" si="8">D20</f>
        <v>42.64804520624795</v>
      </c>
      <c r="E21" s="22">
        <f t="shared" si="8"/>
        <v>45.626221218307201</v>
      </c>
      <c r="F21" s="22">
        <f t="shared" si="8"/>
        <v>48.30629224286487</v>
      </c>
      <c r="G21" s="22">
        <f t="shared" si="8"/>
        <v>49.909207945818189</v>
      </c>
      <c r="H21" s="22">
        <f t="shared" si="8"/>
        <v>46.16574113334768</v>
      </c>
      <c r="I21" s="22">
        <f t="shared" si="8"/>
        <v>43.642790695191657</v>
      </c>
      <c r="J21" s="22">
        <f t="shared" si="8"/>
        <v>43.384992807376797</v>
      </c>
      <c r="K21" s="22">
        <f t="shared" si="8"/>
        <v>43.491974750870305</v>
      </c>
      <c r="L21" s="22">
        <f t="shared" si="8"/>
        <v>42.981833492736008</v>
      </c>
      <c r="M21" s="22">
        <f t="shared" si="8"/>
        <v>43.048421752150702</v>
      </c>
      <c r="N21" s="22">
        <f t="shared" si="8"/>
        <v>42.762662403908948</v>
      </c>
    </row>
    <row r="22" spans="1:14" x14ac:dyDescent="0.25">
      <c r="A22" s="22" t="s">
        <v>54</v>
      </c>
      <c r="B22" s="22" t="s">
        <v>50</v>
      </c>
      <c r="C22" s="22">
        <f>C20</f>
        <v>41.610628542534926</v>
      </c>
      <c r="D22" s="22">
        <f t="shared" ref="D22:N22" si="9">D20</f>
        <v>42.64804520624795</v>
      </c>
      <c r="E22" s="22">
        <f t="shared" si="9"/>
        <v>45.626221218307201</v>
      </c>
      <c r="F22" s="22">
        <f t="shared" si="9"/>
        <v>48.30629224286487</v>
      </c>
      <c r="G22" s="22">
        <f t="shared" si="9"/>
        <v>49.909207945818189</v>
      </c>
      <c r="H22" s="22">
        <f t="shared" si="9"/>
        <v>46.16574113334768</v>
      </c>
      <c r="I22" s="22">
        <f t="shared" si="9"/>
        <v>43.642790695191657</v>
      </c>
      <c r="J22" s="22">
        <f t="shared" si="9"/>
        <v>43.384992807376797</v>
      </c>
      <c r="K22" s="22">
        <f t="shared" si="9"/>
        <v>43.491974750870305</v>
      </c>
      <c r="L22" s="22">
        <f t="shared" si="9"/>
        <v>42.981833492736008</v>
      </c>
      <c r="M22" s="22">
        <f t="shared" si="9"/>
        <v>43.048421752150702</v>
      </c>
      <c r="N22" s="22">
        <f t="shared" si="9"/>
        <v>42.762662403908948</v>
      </c>
    </row>
    <row r="23" spans="1:14" x14ac:dyDescent="0.25">
      <c r="A23" s="22" t="s">
        <v>51</v>
      </c>
      <c r="B23" s="22" t="s">
        <v>50</v>
      </c>
      <c r="C23" s="22">
        <f>HeadFlow!B25</f>
        <v>0</v>
      </c>
      <c r="D23" s="22">
        <f>HeadFlow!C25</f>
        <v>0</v>
      </c>
      <c r="E23" s="22">
        <f>HeadFlow!D25</f>
        <v>0</v>
      </c>
      <c r="F23" s="22">
        <f>HeadFlow!E25</f>
        <v>0</v>
      </c>
      <c r="G23" s="22">
        <f>HeadFlow!F25</f>
        <v>0</v>
      </c>
      <c r="H23" s="22">
        <f>HeadFlow!G25</f>
        <v>0</v>
      </c>
      <c r="I23" s="22">
        <f>HeadFlow!H25</f>
        <v>0</v>
      </c>
      <c r="J23" s="22">
        <f>HeadFlow!I25</f>
        <v>0</v>
      </c>
      <c r="K23" s="22">
        <f>HeadFlow!J25</f>
        <v>0</v>
      </c>
      <c r="L23" s="22">
        <f>HeadFlow!K25</f>
        <v>0</v>
      </c>
      <c r="M23" s="22">
        <f>HeadFlow!L25</f>
        <v>0</v>
      </c>
      <c r="N23" s="22">
        <f>HeadFlow!M25</f>
        <v>0</v>
      </c>
    </row>
    <row r="24" spans="1:14" x14ac:dyDescent="0.25">
      <c r="A24" s="22" t="s">
        <v>50</v>
      </c>
      <c r="B24" s="22" t="s">
        <v>49</v>
      </c>
      <c r="C24" s="22">
        <f>C$20+C$23</f>
        <v>41.610628542534926</v>
      </c>
      <c r="D24" s="22">
        <f t="shared" ref="D24:N24" si="10">D$20+D$23</f>
        <v>42.64804520624795</v>
      </c>
      <c r="E24" s="22">
        <f t="shared" si="10"/>
        <v>45.626221218307201</v>
      </c>
      <c r="F24" s="22">
        <f t="shared" si="10"/>
        <v>48.30629224286487</v>
      </c>
      <c r="G24" s="22">
        <f t="shared" si="10"/>
        <v>49.909207945818189</v>
      </c>
      <c r="H24" s="22">
        <f t="shared" si="10"/>
        <v>46.16574113334768</v>
      </c>
      <c r="I24" s="22">
        <f t="shared" si="10"/>
        <v>43.642790695191657</v>
      </c>
      <c r="J24" s="22">
        <f t="shared" si="10"/>
        <v>43.384992807376797</v>
      </c>
      <c r="K24" s="22">
        <f t="shared" si="10"/>
        <v>43.491974750870305</v>
      </c>
      <c r="L24" s="22">
        <f t="shared" si="10"/>
        <v>42.981833492736008</v>
      </c>
      <c r="M24" s="22">
        <f t="shared" si="10"/>
        <v>43.048421752150702</v>
      </c>
      <c r="N24" s="22">
        <f t="shared" si="10"/>
        <v>42.762662403908948</v>
      </c>
    </row>
    <row r="25" spans="1:14" x14ac:dyDescent="0.25">
      <c r="A25" s="22" t="s">
        <v>34</v>
      </c>
      <c r="B25" s="22" t="s">
        <v>35</v>
      </c>
      <c r="C25" s="22">
        <f t="shared" ref="C25:N25" si="11">C18+C10+C44</f>
        <v>157.49408185651933</v>
      </c>
      <c r="D25" s="22">
        <f t="shared" si="11"/>
        <v>153.55027810138142</v>
      </c>
      <c r="E25" s="22">
        <f t="shared" si="11"/>
        <v>179.36214964833874</v>
      </c>
      <c r="F25" s="22">
        <f t="shared" si="11"/>
        <v>188.98836920700592</v>
      </c>
      <c r="G25" s="22">
        <f t="shared" si="11"/>
        <v>173.68349939402856</v>
      </c>
      <c r="H25" s="22">
        <f t="shared" si="11"/>
        <v>189.74409027668992</v>
      </c>
      <c r="I25" s="22">
        <f t="shared" si="11"/>
        <v>169.8058415675402</v>
      </c>
      <c r="J25" s="22">
        <f t="shared" si="11"/>
        <v>155.40782777785364</v>
      </c>
      <c r="K25" s="22">
        <f t="shared" si="11"/>
        <v>133.79455644637798</v>
      </c>
      <c r="L25" s="22">
        <f t="shared" si="11"/>
        <v>113.33091437494409</v>
      </c>
      <c r="M25" s="22">
        <f t="shared" si="11"/>
        <v>127.55725973495103</v>
      </c>
      <c r="N25" s="22">
        <f t="shared" si="11"/>
        <v>134.12620701669238</v>
      </c>
    </row>
    <row r="26" spans="1:14" x14ac:dyDescent="0.25">
      <c r="A26" s="22" t="s">
        <v>34</v>
      </c>
      <c r="B26" s="22" t="s">
        <v>36</v>
      </c>
      <c r="C26" s="22">
        <f t="shared" ref="C26:C34" si="12">C$25</f>
        <v>157.49408185651933</v>
      </c>
      <c r="D26" s="22">
        <f t="shared" ref="D26:N34" si="13">D$25</f>
        <v>153.55027810138142</v>
      </c>
      <c r="E26" s="22">
        <f t="shared" si="13"/>
        <v>179.36214964833874</v>
      </c>
      <c r="F26" s="22">
        <f t="shared" si="13"/>
        <v>188.98836920700592</v>
      </c>
      <c r="G26" s="22">
        <f t="shared" si="13"/>
        <v>173.68349939402856</v>
      </c>
      <c r="H26" s="22">
        <f t="shared" si="13"/>
        <v>189.74409027668992</v>
      </c>
      <c r="I26" s="22">
        <f t="shared" si="13"/>
        <v>169.8058415675402</v>
      </c>
      <c r="J26" s="22">
        <f t="shared" si="13"/>
        <v>155.40782777785364</v>
      </c>
      <c r="K26" s="22">
        <f t="shared" si="13"/>
        <v>133.79455644637798</v>
      </c>
      <c r="L26" s="22">
        <f t="shared" si="13"/>
        <v>113.33091437494409</v>
      </c>
      <c r="M26" s="22">
        <f t="shared" si="13"/>
        <v>127.55725973495103</v>
      </c>
      <c r="N26" s="22">
        <f t="shared" si="13"/>
        <v>134.12620701669238</v>
      </c>
    </row>
    <row r="27" spans="1:14" x14ac:dyDescent="0.25">
      <c r="A27" s="22" t="s">
        <v>35</v>
      </c>
      <c r="B27" s="22" t="s">
        <v>36</v>
      </c>
      <c r="C27" s="22">
        <f t="shared" si="12"/>
        <v>157.49408185651933</v>
      </c>
      <c r="D27" s="22">
        <f t="shared" si="13"/>
        <v>153.55027810138142</v>
      </c>
      <c r="E27" s="22">
        <f t="shared" si="13"/>
        <v>179.36214964833874</v>
      </c>
      <c r="F27" s="22">
        <f t="shared" si="13"/>
        <v>188.98836920700592</v>
      </c>
      <c r="G27" s="22">
        <f t="shared" si="13"/>
        <v>173.68349939402856</v>
      </c>
      <c r="H27" s="22">
        <f t="shared" si="13"/>
        <v>189.74409027668992</v>
      </c>
      <c r="I27" s="22">
        <f t="shared" si="13"/>
        <v>169.8058415675402</v>
      </c>
      <c r="J27" s="22">
        <f t="shared" si="13"/>
        <v>155.40782777785364</v>
      </c>
      <c r="K27" s="22">
        <f t="shared" si="13"/>
        <v>133.79455644637798</v>
      </c>
      <c r="L27" s="22">
        <f t="shared" si="13"/>
        <v>113.33091437494409</v>
      </c>
      <c r="M27" s="22">
        <f t="shared" si="13"/>
        <v>127.55725973495103</v>
      </c>
      <c r="N27" s="22">
        <f t="shared" si="13"/>
        <v>134.12620701669238</v>
      </c>
    </row>
    <row r="28" spans="1:14" x14ac:dyDescent="0.25">
      <c r="A28" s="22" t="s">
        <v>36</v>
      </c>
      <c r="B28" s="22" t="s">
        <v>39</v>
      </c>
      <c r="C28" s="22">
        <f t="shared" si="12"/>
        <v>157.49408185651933</v>
      </c>
      <c r="D28" s="22">
        <f t="shared" si="13"/>
        <v>153.55027810138142</v>
      </c>
      <c r="E28" s="22">
        <f t="shared" si="13"/>
        <v>179.36214964833874</v>
      </c>
      <c r="F28" s="22">
        <f t="shared" si="13"/>
        <v>188.98836920700592</v>
      </c>
      <c r="G28" s="22">
        <f t="shared" si="13"/>
        <v>173.68349939402856</v>
      </c>
      <c r="H28" s="22">
        <f t="shared" si="13"/>
        <v>189.74409027668992</v>
      </c>
      <c r="I28" s="22">
        <f t="shared" si="13"/>
        <v>169.8058415675402</v>
      </c>
      <c r="J28" s="22">
        <f t="shared" si="13"/>
        <v>155.40782777785364</v>
      </c>
      <c r="K28" s="22">
        <f t="shared" si="13"/>
        <v>133.79455644637798</v>
      </c>
      <c r="L28" s="22">
        <f t="shared" si="13"/>
        <v>113.33091437494409</v>
      </c>
      <c r="M28" s="22">
        <f t="shared" si="13"/>
        <v>127.55725973495103</v>
      </c>
      <c r="N28" s="22">
        <f t="shared" si="13"/>
        <v>134.12620701669238</v>
      </c>
    </row>
    <row r="29" spans="1:14" x14ac:dyDescent="0.25">
      <c r="A29" s="22" t="s">
        <v>39</v>
      </c>
      <c r="B29" s="22" t="s">
        <v>40</v>
      </c>
      <c r="C29" s="22">
        <f t="shared" si="12"/>
        <v>157.49408185651933</v>
      </c>
      <c r="D29" s="22">
        <f t="shared" si="13"/>
        <v>153.55027810138142</v>
      </c>
      <c r="E29" s="22">
        <f t="shared" si="13"/>
        <v>179.36214964833874</v>
      </c>
      <c r="F29" s="22">
        <f t="shared" si="13"/>
        <v>188.98836920700592</v>
      </c>
      <c r="G29" s="22">
        <f t="shared" si="13"/>
        <v>173.68349939402856</v>
      </c>
      <c r="H29" s="22">
        <f t="shared" si="13"/>
        <v>189.74409027668992</v>
      </c>
      <c r="I29" s="22">
        <f t="shared" si="13"/>
        <v>169.8058415675402</v>
      </c>
      <c r="J29" s="22">
        <f t="shared" si="13"/>
        <v>155.40782777785364</v>
      </c>
      <c r="K29" s="22">
        <f t="shared" si="13"/>
        <v>133.79455644637798</v>
      </c>
      <c r="L29" s="22">
        <f t="shared" si="13"/>
        <v>113.33091437494409</v>
      </c>
      <c r="M29" s="22">
        <f t="shared" si="13"/>
        <v>127.55725973495103</v>
      </c>
      <c r="N29" s="22">
        <f t="shared" si="13"/>
        <v>134.12620701669238</v>
      </c>
    </row>
    <row r="30" spans="1:14" x14ac:dyDescent="0.25">
      <c r="A30" s="22" t="s">
        <v>40</v>
      </c>
      <c r="B30" s="22" t="s">
        <v>41</v>
      </c>
      <c r="C30" s="22">
        <f t="shared" si="12"/>
        <v>157.49408185651933</v>
      </c>
      <c r="D30" s="22">
        <f t="shared" si="13"/>
        <v>153.55027810138142</v>
      </c>
      <c r="E30" s="22">
        <f t="shared" si="13"/>
        <v>179.36214964833874</v>
      </c>
      <c r="F30" s="22">
        <f t="shared" si="13"/>
        <v>188.98836920700592</v>
      </c>
      <c r="G30" s="22">
        <f t="shared" si="13"/>
        <v>173.68349939402856</v>
      </c>
      <c r="H30" s="22">
        <f t="shared" si="13"/>
        <v>189.74409027668992</v>
      </c>
      <c r="I30" s="22">
        <f t="shared" si="13"/>
        <v>169.8058415675402</v>
      </c>
      <c r="J30" s="22">
        <f t="shared" si="13"/>
        <v>155.40782777785364</v>
      </c>
      <c r="K30" s="22">
        <f t="shared" si="13"/>
        <v>133.79455644637798</v>
      </c>
      <c r="L30" s="22">
        <f t="shared" si="13"/>
        <v>113.33091437494409</v>
      </c>
      <c r="M30" s="22">
        <f t="shared" si="13"/>
        <v>127.55725973495103</v>
      </c>
      <c r="N30" s="22">
        <f t="shared" si="13"/>
        <v>134.12620701669238</v>
      </c>
    </row>
    <row r="31" spans="1:14" x14ac:dyDescent="0.25">
      <c r="A31" s="22" t="s">
        <v>39</v>
      </c>
      <c r="B31" s="22" t="s">
        <v>41</v>
      </c>
      <c r="C31" s="22">
        <f t="shared" si="12"/>
        <v>157.49408185651933</v>
      </c>
      <c r="D31" s="22">
        <f t="shared" si="13"/>
        <v>153.55027810138142</v>
      </c>
      <c r="E31" s="22">
        <f t="shared" si="13"/>
        <v>179.36214964833874</v>
      </c>
      <c r="F31" s="22">
        <f t="shared" si="13"/>
        <v>188.98836920700592</v>
      </c>
      <c r="G31" s="22">
        <f t="shared" si="13"/>
        <v>173.68349939402856</v>
      </c>
      <c r="H31" s="22">
        <f t="shared" si="13"/>
        <v>189.74409027668992</v>
      </c>
      <c r="I31" s="22">
        <f t="shared" si="13"/>
        <v>169.8058415675402</v>
      </c>
      <c r="J31" s="22">
        <f t="shared" si="13"/>
        <v>155.40782777785364</v>
      </c>
      <c r="K31" s="22">
        <f t="shared" si="13"/>
        <v>133.79455644637798</v>
      </c>
      <c r="L31" s="22">
        <f t="shared" si="13"/>
        <v>113.33091437494409</v>
      </c>
      <c r="M31" s="22">
        <f t="shared" si="13"/>
        <v>127.55725973495103</v>
      </c>
      <c r="N31" s="22">
        <f t="shared" si="13"/>
        <v>134.12620701669238</v>
      </c>
    </row>
    <row r="32" spans="1:14" x14ac:dyDescent="0.25">
      <c r="A32" s="22" t="s">
        <v>42</v>
      </c>
      <c r="B32" s="22" t="s">
        <v>41</v>
      </c>
      <c r="C32" s="22">
        <f t="shared" si="12"/>
        <v>157.49408185651933</v>
      </c>
      <c r="D32" s="22">
        <f t="shared" si="13"/>
        <v>153.55027810138142</v>
      </c>
      <c r="E32" s="22">
        <f t="shared" si="13"/>
        <v>179.36214964833874</v>
      </c>
      <c r="F32" s="22">
        <f t="shared" si="13"/>
        <v>188.98836920700592</v>
      </c>
      <c r="G32" s="22">
        <f t="shared" si="13"/>
        <v>173.68349939402856</v>
      </c>
      <c r="H32" s="22">
        <f t="shared" si="13"/>
        <v>189.74409027668992</v>
      </c>
      <c r="I32" s="22">
        <f t="shared" si="13"/>
        <v>169.8058415675402</v>
      </c>
      <c r="J32" s="22">
        <f t="shared" si="13"/>
        <v>155.40782777785364</v>
      </c>
      <c r="K32" s="22">
        <f t="shared" si="13"/>
        <v>133.79455644637798</v>
      </c>
      <c r="L32" s="22">
        <f t="shared" si="13"/>
        <v>113.33091437494409</v>
      </c>
      <c r="M32" s="22">
        <f t="shared" si="13"/>
        <v>127.55725973495103</v>
      </c>
      <c r="N32" s="22">
        <f t="shared" si="13"/>
        <v>134.12620701669238</v>
      </c>
    </row>
    <row r="33" spans="1:14" x14ac:dyDescent="0.25">
      <c r="A33" s="22" t="s">
        <v>41</v>
      </c>
      <c r="B33" s="22" t="s">
        <v>44</v>
      </c>
      <c r="C33" s="22">
        <f t="shared" si="12"/>
        <v>157.49408185651933</v>
      </c>
      <c r="D33" s="22">
        <f t="shared" si="13"/>
        <v>153.55027810138142</v>
      </c>
      <c r="E33" s="22">
        <f t="shared" si="13"/>
        <v>179.36214964833874</v>
      </c>
      <c r="F33" s="22">
        <f t="shared" si="13"/>
        <v>188.98836920700592</v>
      </c>
      <c r="G33" s="22">
        <f t="shared" si="13"/>
        <v>173.68349939402856</v>
      </c>
      <c r="H33" s="22">
        <f t="shared" si="13"/>
        <v>189.74409027668992</v>
      </c>
      <c r="I33" s="22">
        <f t="shared" si="13"/>
        <v>169.8058415675402</v>
      </c>
      <c r="J33" s="22">
        <f t="shared" si="13"/>
        <v>155.40782777785364</v>
      </c>
      <c r="K33" s="22">
        <f t="shared" si="13"/>
        <v>133.79455644637798</v>
      </c>
      <c r="L33" s="22">
        <f t="shared" si="13"/>
        <v>113.33091437494409</v>
      </c>
      <c r="M33" s="22">
        <f t="shared" si="13"/>
        <v>127.55725973495103</v>
      </c>
      <c r="N33" s="22">
        <f t="shared" si="13"/>
        <v>134.12620701669238</v>
      </c>
    </row>
    <row r="34" spans="1:14" x14ac:dyDescent="0.25">
      <c r="A34" s="22" t="s">
        <v>44</v>
      </c>
      <c r="B34" s="22" t="s">
        <v>9</v>
      </c>
      <c r="C34" s="22">
        <f t="shared" si="12"/>
        <v>157.49408185651933</v>
      </c>
      <c r="D34" s="22">
        <f t="shared" si="13"/>
        <v>153.55027810138142</v>
      </c>
      <c r="E34" s="22">
        <f t="shared" si="13"/>
        <v>179.36214964833874</v>
      </c>
      <c r="F34" s="22">
        <f t="shared" si="13"/>
        <v>188.98836920700592</v>
      </c>
      <c r="G34" s="22">
        <f t="shared" si="13"/>
        <v>173.68349939402856</v>
      </c>
      <c r="H34" s="22">
        <f t="shared" si="13"/>
        <v>189.74409027668992</v>
      </c>
      <c r="I34" s="22">
        <f t="shared" si="13"/>
        <v>169.8058415675402</v>
      </c>
      <c r="J34" s="22">
        <f t="shared" si="13"/>
        <v>155.40782777785364</v>
      </c>
      <c r="K34" s="22">
        <f t="shared" si="13"/>
        <v>133.79455644637798</v>
      </c>
      <c r="L34" s="22">
        <f t="shared" si="13"/>
        <v>113.33091437494409</v>
      </c>
      <c r="M34" s="22">
        <f t="shared" si="13"/>
        <v>127.55725973495103</v>
      </c>
      <c r="N34" s="22">
        <f t="shared" si="13"/>
        <v>134.12620701669238</v>
      </c>
    </row>
    <row r="35" spans="1:14" x14ac:dyDescent="0.25">
      <c r="A35" s="22" t="s">
        <v>45</v>
      </c>
      <c r="B35" s="22" t="s">
        <v>9</v>
      </c>
      <c r="C35" s="22">
        <f>HeadFlow!B18</f>
        <v>6.7317368078333608</v>
      </c>
      <c r="D35" s="22">
        <f>HeadFlow!C18</f>
        <v>3.2839556772726901</v>
      </c>
      <c r="E35" s="22">
        <f>HeadFlow!D18</f>
        <v>13.925163529478301</v>
      </c>
      <c r="F35" s="22">
        <f>HeadFlow!E18</f>
        <v>31.581079427014689</v>
      </c>
      <c r="G35" s="22">
        <f>HeadFlow!F18</f>
        <v>47.032798316676441</v>
      </c>
      <c r="H35" s="22">
        <f>HeadFlow!G18</f>
        <v>37.955378882219726</v>
      </c>
      <c r="I35" s="22">
        <f>HeadFlow!H18</f>
        <v>24.298293367212672</v>
      </c>
      <c r="J35" s="22">
        <f>HeadFlow!I18</f>
        <v>15.436825666635571</v>
      </c>
      <c r="K35" s="22">
        <f>HeadFlow!J18</f>
        <v>22.68237866887214</v>
      </c>
      <c r="L35" s="22">
        <f>HeadFlow!K18</f>
        <v>34.805462212182654</v>
      </c>
      <c r="M35" s="22">
        <f>HeadFlow!L18</f>
        <v>13.552832953823799</v>
      </c>
      <c r="N35" s="22">
        <f>HeadFlow!M18</f>
        <v>1.22869089965985</v>
      </c>
    </row>
    <row r="36" spans="1:14" x14ac:dyDescent="0.25">
      <c r="A36" s="22" t="s">
        <v>47</v>
      </c>
      <c r="B36" s="22" t="s">
        <v>9</v>
      </c>
      <c r="C36" s="22">
        <f>HeadFlow!B21</f>
        <v>9.0319570669352522</v>
      </c>
      <c r="D36" s="22">
        <f>HeadFlow!C21</f>
        <v>6.2126171188386596</v>
      </c>
      <c r="E36" s="22">
        <f>HeadFlow!D21</f>
        <v>5.9164659650113967</v>
      </c>
      <c r="F36" s="22">
        <f>HeadFlow!E21</f>
        <v>5.2944859705549812</v>
      </c>
      <c r="G36" s="22">
        <f>HeadFlow!F21</f>
        <v>6.8148415925163333</v>
      </c>
      <c r="H36" s="22">
        <f>HeadFlow!G21</f>
        <v>8.6976639690549042</v>
      </c>
      <c r="I36" s="22">
        <f>HeadFlow!H21</f>
        <v>6.123075404974351</v>
      </c>
      <c r="J36" s="22">
        <f>HeadFlow!I21</f>
        <v>4.9483324028222642</v>
      </c>
      <c r="K36" s="22">
        <f>HeadFlow!J21</f>
        <v>9.1196510300003215</v>
      </c>
      <c r="L36" s="22">
        <f>HeadFlow!K21</f>
        <v>9.6097610781372289</v>
      </c>
      <c r="M36" s="22">
        <f>HeadFlow!L21</f>
        <v>6.2997712852264174</v>
      </c>
      <c r="N36" s="22">
        <f>HeadFlow!M21</f>
        <v>5.5292852047666168</v>
      </c>
    </row>
    <row r="37" spans="1:14" x14ac:dyDescent="0.25">
      <c r="A37" s="22" t="s">
        <v>9</v>
      </c>
      <c r="B37" s="22" t="s">
        <v>46</v>
      </c>
      <c r="C37" s="22">
        <f>C$34+C$35+C36</f>
        <v>173.25777573128795</v>
      </c>
      <c r="D37" s="22">
        <f t="shared" ref="D37:N37" si="14">D$34+D$35+D36</f>
        <v>163.04685089749279</v>
      </c>
      <c r="E37" s="22">
        <f t="shared" si="14"/>
        <v>199.20377914282844</v>
      </c>
      <c r="F37" s="22">
        <f t="shared" si="14"/>
        <v>225.86393460457558</v>
      </c>
      <c r="G37" s="22">
        <f t="shared" si="14"/>
        <v>227.53113930322132</v>
      </c>
      <c r="H37" s="22">
        <f t="shared" si="14"/>
        <v>236.39713312796454</v>
      </c>
      <c r="I37" s="22">
        <f t="shared" si="14"/>
        <v>200.22721033972721</v>
      </c>
      <c r="J37" s="22">
        <f t="shared" si="14"/>
        <v>175.79298584731148</v>
      </c>
      <c r="K37" s="22">
        <f t="shared" si="14"/>
        <v>165.59658614525043</v>
      </c>
      <c r="L37" s="22">
        <f t="shared" si="14"/>
        <v>157.74613766526397</v>
      </c>
      <c r="M37" s="22">
        <f t="shared" si="14"/>
        <v>147.40986397400127</v>
      </c>
      <c r="N37" s="22">
        <f t="shared" si="14"/>
        <v>140.88418312111884</v>
      </c>
    </row>
    <row r="38" spans="1:14" x14ac:dyDescent="0.25">
      <c r="A38" s="22" t="s">
        <v>46</v>
      </c>
      <c r="B38" s="22" t="s">
        <v>48</v>
      </c>
      <c r="C38" s="22">
        <f>C37+C36</f>
        <v>182.28973279822321</v>
      </c>
      <c r="D38" s="22">
        <f t="shared" ref="D38:N38" si="15">D37+D36</f>
        <v>169.25946801633145</v>
      </c>
      <c r="E38" s="22">
        <f t="shared" si="15"/>
        <v>205.12024510783982</v>
      </c>
      <c r="F38" s="22">
        <f t="shared" si="15"/>
        <v>231.15842057513055</v>
      </c>
      <c r="G38" s="22">
        <f t="shared" si="15"/>
        <v>234.34598089573765</v>
      </c>
      <c r="H38" s="22">
        <f t="shared" si="15"/>
        <v>245.09479709701944</v>
      </c>
      <c r="I38" s="22">
        <f t="shared" si="15"/>
        <v>206.35028574470155</v>
      </c>
      <c r="J38" s="22">
        <f t="shared" si="15"/>
        <v>180.74131825013376</v>
      </c>
      <c r="K38" s="22">
        <f t="shared" si="15"/>
        <v>174.71623717525074</v>
      </c>
      <c r="L38" s="22">
        <f t="shared" si="15"/>
        <v>167.35589874340121</v>
      </c>
      <c r="M38" s="22">
        <f t="shared" si="15"/>
        <v>153.7096352592277</v>
      </c>
      <c r="N38" s="22">
        <f t="shared" si="15"/>
        <v>146.41346832588545</v>
      </c>
    </row>
    <row r="39" spans="1:14" x14ac:dyDescent="0.25">
      <c r="A39" s="22" t="s">
        <v>34</v>
      </c>
      <c r="B39" s="22" t="s">
        <v>43</v>
      </c>
      <c r="C39" s="22">
        <f t="shared" ref="C39:N39" si="16">C10+C18+C44</f>
        <v>157.49408185651933</v>
      </c>
      <c r="D39" s="22">
        <f t="shared" si="16"/>
        <v>153.55027810138142</v>
      </c>
      <c r="E39" s="22">
        <f t="shared" si="16"/>
        <v>179.36214964833874</v>
      </c>
      <c r="F39" s="22">
        <f t="shared" si="16"/>
        <v>188.98836920700592</v>
      </c>
      <c r="G39" s="22">
        <f t="shared" si="16"/>
        <v>173.68349939402856</v>
      </c>
      <c r="H39" s="22">
        <f t="shared" si="16"/>
        <v>189.74409027668992</v>
      </c>
      <c r="I39" s="22">
        <f t="shared" si="16"/>
        <v>169.8058415675402</v>
      </c>
      <c r="J39" s="22">
        <f t="shared" si="16"/>
        <v>155.40782777785364</v>
      </c>
      <c r="K39" s="22">
        <f t="shared" si="16"/>
        <v>133.79455644637798</v>
      </c>
      <c r="L39" s="22">
        <f t="shared" si="16"/>
        <v>113.33091437494409</v>
      </c>
      <c r="M39" s="22">
        <f t="shared" si="16"/>
        <v>127.55725973495103</v>
      </c>
      <c r="N39" s="22">
        <f t="shared" si="16"/>
        <v>134.12620701669238</v>
      </c>
    </row>
    <row r="40" spans="1:14" x14ac:dyDescent="0.25">
      <c r="A40" s="22" t="s">
        <v>57</v>
      </c>
      <c r="B40" s="22" t="s">
        <v>62</v>
      </c>
      <c r="C40" s="22">
        <f t="shared" ref="C40:N40" si="17">C11</f>
        <v>39.442198290377952</v>
      </c>
      <c r="D40" s="22">
        <f t="shared" si="17"/>
        <v>39.794238872881245</v>
      </c>
      <c r="E40" s="22">
        <f t="shared" si="17"/>
        <v>41.073421011979462</v>
      </c>
      <c r="F40" s="22">
        <f t="shared" si="17"/>
        <v>46.164543539397862</v>
      </c>
      <c r="G40" s="22">
        <f t="shared" si="17"/>
        <v>41.505091727598874</v>
      </c>
      <c r="H40" s="22">
        <f t="shared" si="17"/>
        <v>40.035242714443065</v>
      </c>
      <c r="I40" s="22">
        <f t="shared" si="17"/>
        <v>39.490150751684872</v>
      </c>
      <c r="J40" s="22">
        <f t="shared" si="17"/>
        <v>39.399862588865943</v>
      </c>
      <c r="K40" s="22">
        <f t="shared" si="17"/>
        <v>39.357601066751869</v>
      </c>
      <c r="L40" s="22">
        <f t="shared" si="17"/>
        <v>39.317350561239252</v>
      </c>
      <c r="M40" s="22">
        <f t="shared" si="17"/>
        <v>39.355207860214762</v>
      </c>
      <c r="N40" s="22">
        <f t="shared" si="17"/>
        <v>39.144140206905462</v>
      </c>
    </row>
    <row r="41" spans="1:14" x14ac:dyDescent="0.25">
      <c r="A41" s="22" t="s">
        <v>62</v>
      </c>
      <c r="B41" s="22" t="s">
        <v>54</v>
      </c>
      <c r="C41" s="22">
        <f>C40</f>
        <v>39.442198290377952</v>
      </c>
      <c r="D41" s="22">
        <f t="shared" ref="D41:N41" si="18">D40</f>
        <v>39.794238872881245</v>
      </c>
      <c r="E41" s="22">
        <f t="shared" si="18"/>
        <v>41.073421011979462</v>
      </c>
      <c r="F41" s="22">
        <f t="shared" si="18"/>
        <v>46.164543539397862</v>
      </c>
      <c r="G41" s="22">
        <f t="shared" si="18"/>
        <v>41.505091727598874</v>
      </c>
      <c r="H41" s="22">
        <f t="shared" si="18"/>
        <v>40.035242714443065</v>
      </c>
      <c r="I41" s="22">
        <f t="shared" si="18"/>
        <v>39.490150751684872</v>
      </c>
      <c r="J41" s="22">
        <f t="shared" si="18"/>
        <v>39.399862588865943</v>
      </c>
      <c r="K41" s="22">
        <f t="shared" si="18"/>
        <v>39.357601066751869</v>
      </c>
      <c r="L41" s="22">
        <f t="shared" si="18"/>
        <v>39.317350561239252</v>
      </c>
      <c r="M41" s="22">
        <f t="shared" si="18"/>
        <v>39.355207860214762</v>
      </c>
      <c r="N41" s="22">
        <f t="shared" si="18"/>
        <v>39.144140206905462</v>
      </c>
    </row>
    <row r="42" spans="1:14" x14ac:dyDescent="0.25">
      <c r="A42" s="22" t="s">
        <v>32</v>
      </c>
      <c r="B42" s="22" t="s">
        <v>63</v>
      </c>
      <c r="C42" s="22">
        <f t="shared" ref="C42:N42" si="19">C2</f>
        <v>21.266481556794684</v>
      </c>
      <c r="D42" s="22">
        <f t="shared" si="19"/>
        <v>26.588724794849202</v>
      </c>
      <c r="E42" s="22">
        <f t="shared" si="19"/>
        <v>29.659233108160251</v>
      </c>
      <c r="F42" s="22">
        <f t="shared" si="19"/>
        <v>27.04371424017469</v>
      </c>
      <c r="G42" s="22">
        <f t="shared" si="19"/>
        <v>18.032910613632446</v>
      </c>
      <c r="H42" s="22">
        <f t="shared" si="19"/>
        <v>67.227595036227299</v>
      </c>
      <c r="I42" s="22">
        <f t="shared" si="19"/>
        <v>76.37040589184025</v>
      </c>
      <c r="J42" s="22">
        <f t="shared" si="19"/>
        <v>66.76657905565088</v>
      </c>
      <c r="K42" s="22">
        <f t="shared" si="19"/>
        <v>31.874289755342609</v>
      </c>
      <c r="L42" s="22">
        <f t="shared" si="19"/>
        <v>16.034636436863483</v>
      </c>
      <c r="M42" s="22">
        <f t="shared" si="19"/>
        <v>21.262040948737525</v>
      </c>
      <c r="N42" s="22">
        <f t="shared" si="19"/>
        <v>21.981015959351787</v>
      </c>
    </row>
    <row r="43" spans="1:14" x14ac:dyDescent="0.25">
      <c r="A43" s="22" t="s">
        <v>63</v>
      </c>
      <c r="B43" s="22" t="s">
        <v>8</v>
      </c>
      <c r="C43" s="22">
        <f>C42</f>
        <v>21.266481556794684</v>
      </c>
      <c r="D43" s="22">
        <f t="shared" ref="D43:N43" si="20">D42</f>
        <v>26.588724794849202</v>
      </c>
      <c r="E43" s="22">
        <f t="shared" si="20"/>
        <v>29.659233108160251</v>
      </c>
      <c r="F43" s="22">
        <f t="shared" si="20"/>
        <v>27.04371424017469</v>
      </c>
      <c r="G43" s="22">
        <f t="shared" si="20"/>
        <v>18.032910613632446</v>
      </c>
      <c r="H43" s="22">
        <f t="shared" si="20"/>
        <v>67.227595036227299</v>
      </c>
      <c r="I43" s="22">
        <f t="shared" si="20"/>
        <v>76.37040589184025</v>
      </c>
      <c r="J43" s="22">
        <f t="shared" si="20"/>
        <v>66.76657905565088</v>
      </c>
      <c r="K43" s="22">
        <f t="shared" si="20"/>
        <v>31.874289755342609</v>
      </c>
      <c r="L43" s="22">
        <f t="shared" si="20"/>
        <v>16.034636436863483</v>
      </c>
      <c r="M43" s="22">
        <f t="shared" si="20"/>
        <v>21.262040948737525</v>
      </c>
      <c r="N43" s="22">
        <f t="shared" si="20"/>
        <v>21.981015959351787</v>
      </c>
    </row>
    <row r="44" spans="1:14" x14ac:dyDescent="0.25">
      <c r="A44" s="22" t="s">
        <v>60</v>
      </c>
      <c r="B44" s="22" t="s">
        <v>34</v>
      </c>
      <c r="C44" s="22">
        <f>HeadFlow!B35</f>
        <v>52.589259578994131</v>
      </c>
      <c r="D44" s="22">
        <f>HeadFlow!C35</f>
        <v>41.72400250498054</v>
      </c>
      <c r="E44" s="22">
        <f>HeadFlow!D35</f>
        <v>56.847860257956654</v>
      </c>
      <c r="F44" s="22">
        <f>HeadFlow!E35</f>
        <v>55.268006029367349</v>
      </c>
      <c r="G44" s="22">
        <f>HeadFlow!F35</f>
        <v>28.164639983712245</v>
      </c>
      <c r="H44" s="22">
        <f>HeadFlow!G35</f>
        <v>0</v>
      </c>
      <c r="I44" s="22">
        <f>HeadFlow!H35</f>
        <v>0</v>
      </c>
      <c r="J44" s="22">
        <f>HeadFlow!I35</f>
        <v>0</v>
      </c>
      <c r="K44" s="22">
        <f>HeadFlow!J35</f>
        <v>14.749779590028204</v>
      </c>
      <c r="L44" s="22">
        <f>HeadFlow!K35</f>
        <v>11.679794213963156</v>
      </c>
      <c r="M44" s="22">
        <f>HeadFlow!L35</f>
        <v>20.870784178730354</v>
      </c>
      <c r="N44" s="22">
        <f>HeadFlow!M35</f>
        <v>27.787655392962531</v>
      </c>
    </row>
    <row r="45" spans="1:14" x14ac:dyDescent="0.25">
      <c r="A45" s="183" t="s">
        <v>455</v>
      </c>
      <c r="B45" s="183" t="s">
        <v>56</v>
      </c>
      <c r="C45" s="22">
        <f>C12</f>
        <v>40.416065087817643</v>
      </c>
      <c r="D45" s="183">
        <f t="shared" ref="D45:N45" si="21">D12</f>
        <v>40.499225722422494</v>
      </c>
      <c r="E45" s="183">
        <f t="shared" si="21"/>
        <v>42.913654851935178</v>
      </c>
      <c r="F45" s="183">
        <f t="shared" si="21"/>
        <v>45.240753955201164</v>
      </c>
      <c r="G45" s="183">
        <f t="shared" si="21"/>
        <v>48.055051723266793</v>
      </c>
      <c r="H45" s="183">
        <f t="shared" si="21"/>
        <v>44.270303392671892</v>
      </c>
      <c r="I45" s="183">
        <f t="shared" si="21"/>
        <v>41.036435628823433</v>
      </c>
      <c r="J45" s="183">
        <f t="shared" si="21"/>
        <v>40.857236525960047</v>
      </c>
      <c r="K45" s="183">
        <f t="shared" si="21"/>
        <v>40.714268683384987</v>
      </c>
      <c r="L45" s="183">
        <f t="shared" si="21"/>
        <v>40.29893847014219</v>
      </c>
      <c r="M45" s="183">
        <f t="shared" si="21"/>
        <v>40.367327195117674</v>
      </c>
      <c r="N45" s="183">
        <f t="shared" si="21"/>
        <v>40.251497853563656</v>
      </c>
    </row>
    <row r="46" spans="1:14" x14ac:dyDescent="0.25">
      <c r="A46" s="183" t="s">
        <v>44</v>
      </c>
      <c r="B46" s="183" t="s">
        <v>43</v>
      </c>
      <c r="C46" s="22">
        <f>C33</f>
        <v>157.49408185651933</v>
      </c>
      <c r="D46" s="183">
        <f t="shared" ref="D46:N46" si="22">D33</f>
        <v>153.55027810138142</v>
      </c>
      <c r="E46" s="183">
        <f t="shared" si="22"/>
        <v>179.36214964833874</v>
      </c>
      <c r="F46" s="183">
        <f t="shared" si="22"/>
        <v>188.98836920700592</v>
      </c>
      <c r="G46" s="183">
        <f t="shared" si="22"/>
        <v>173.68349939402856</v>
      </c>
      <c r="H46" s="183">
        <f t="shared" si="22"/>
        <v>189.74409027668992</v>
      </c>
      <c r="I46" s="183">
        <f t="shared" si="22"/>
        <v>169.8058415675402</v>
      </c>
      <c r="J46" s="183">
        <f t="shared" si="22"/>
        <v>155.40782777785364</v>
      </c>
      <c r="K46" s="183">
        <f t="shared" si="22"/>
        <v>133.79455644637798</v>
      </c>
      <c r="L46" s="183">
        <f t="shared" si="22"/>
        <v>113.33091437494409</v>
      </c>
      <c r="M46" s="183">
        <f t="shared" si="22"/>
        <v>127.55725973495103</v>
      </c>
      <c r="N46" s="183">
        <f t="shared" si="22"/>
        <v>134.12620701669238</v>
      </c>
    </row>
    <row r="47" spans="1:14" x14ac:dyDescent="0.25">
      <c r="A47" s="183" t="s">
        <v>458</v>
      </c>
      <c r="B47" s="183" t="s">
        <v>461</v>
      </c>
      <c r="C47" s="22">
        <f>C11</f>
        <v>39.442198290377952</v>
      </c>
      <c r="D47" s="183">
        <f t="shared" ref="D47:N47" si="23">D11</f>
        <v>39.794238872881245</v>
      </c>
      <c r="E47" s="183">
        <f t="shared" si="23"/>
        <v>41.073421011979462</v>
      </c>
      <c r="F47" s="183">
        <f t="shared" si="23"/>
        <v>46.164543539397862</v>
      </c>
      <c r="G47" s="183">
        <f t="shared" si="23"/>
        <v>41.505091727598874</v>
      </c>
      <c r="H47" s="183">
        <f t="shared" si="23"/>
        <v>40.035242714443065</v>
      </c>
      <c r="I47" s="183">
        <f t="shared" si="23"/>
        <v>39.490150751684872</v>
      </c>
      <c r="J47" s="183">
        <f t="shared" si="23"/>
        <v>39.399862588865943</v>
      </c>
      <c r="K47" s="183">
        <f t="shared" si="23"/>
        <v>39.357601066751869</v>
      </c>
      <c r="L47" s="183">
        <f t="shared" si="23"/>
        <v>39.317350561239252</v>
      </c>
      <c r="M47" s="183">
        <f t="shared" si="23"/>
        <v>39.355207860214762</v>
      </c>
      <c r="N47" s="183">
        <f t="shared" si="23"/>
        <v>39.144140206905462</v>
      </c>
    </row>
    <row r="48" spans="1:14" x14ac:dyDescent="0.25">
      <c r="A48" s="22" t="s">
        <v>455</v>
      </c>
      <c r="B48" s="22" t="s">
        <v>461</v>
      </c>
      <c r="C48" s="22">
        <f>C12</f>
        <v>40.416065087817643</v>
      </c>
      <c r="D48" s="183">
        <f t="shared" ref="D48:N48" si="24">D12</f>
        <v>40.499225722422494</v>
      </c>
      <c r="E48" s="183">
        <f t="shared" si="24"/>
        <v>42.913654851935178</v>
      </c>
      <c r="F48" s="183">
        <f t="shared" si="24"/>
        <v>45.240753955201164</v>
      </c>
      <c r="G48" s="183">
        <f t="shared" si="24"/>
        <v>48.055051723266793</v>
      </c>
      <c r="H48" s="183">
        <f t="shared" si="24"/>
        <v>44.270303392671892</v>
      </c>
      <c r="I48" s="183">
        <f t="shared" si="24"/>
        <v>41.036435628823433</v>
      </c>
      <c r="J48" s="183">
        <f t="shared" si="24"/>
        <v>40.857236525960047</v>
      </c>
      <c r="K48" s="183">
        <f t="shared" si="24"/>
        <v>40.714268683384987</v>
      </c>
      <c r="L48" s="183">
        <f t="shared" si="24"/>
        <v>40.29893847014219</v>
      </c>
      <c r="M48" s="183">
        <f t="shared" si="24"/>
        <v>40.367327195117674</v>
      </c>
      <c r="N48" s="183">
        <f t="shared" si="24"/>
        <v>40.251497853563656</v>
      </c>
    </row>
    <row r="49" spans="1:14" x14ac:dyDescent="0.25">
      <c r="A49" s="22" t="s">
        <v>458</v>
      </c>
      <c r="B49" s="22" t="s">
        <v>456</v>
      </c>
      <c r="C49" s="22">
        <f>C11</f>
        <v>39.442198290377952</v>
      </c>
      <c r="D49" s="183">
        <f t="shared" ref="D49:N49" si="25">D11</f>
        <v>39.794238872881245</v>
      </c>
      <c r="E49" s="183">
        <f t="shared" si="25"/>
        <v>41.073421011979462</v>
      </c>
      <c r="F49" s="183">
        <f t="shared" si="25"/>
        <v>46.164543539397862</v>
      </c>
      <c r="G49" s="183">
        <f t="shared" si="25"/>
        <v>41.505091727598874</v>
      </c>
      <c r="H49" s="183">
        <f t="shared" si="25"/>
        <v>40.035242714443065</v>
      </c>
      <c r="I49" s="183">
        <f t="shared" si="25"/>
        <v>39.490150751684872</v>
      </c>
      <c r="J49" s="183">
        <f t="shared" si="25"/>
        <v>39.399862588865943</v>
      </c>
      <c r="K49" s="183">
        <f t="shared" si="25"/>
        <v>39.357601066751869</v>
      </c>
      <c r="L49" s="183">
        <f t="shared" si="25"/>
        <v>39.317350561239252</v>
      </c>
      <c r="M49" s="183">
        <f t="shared" si="25"/>
        <v>39.355207860214762</v>
      </c>
      <c r="N49" s="183">
        <f t="shared" si="25"/>
        <v>39.144140206905462</v>
      </c>
    </row>
    <row r="50" spans="1:14" x14ac:dyDescent="0.25">
      <c r="A50" s="22" t="s">
        <v>456</v>
      </c>
      <c r="B50" s="22" t="s">
        <v>10</v>
      </c>
      <c r="C50" s="22">
        <f>C11</f>
        <v>39.442198290377952</v>
      </c>
      <c r="D50" s="183">
        <f t="shared" ref="D50:N50" si="26">D11</f>
        <v>39.794238872881245</v>
      </c>
      <c r="E50" s="183">
        <f t="shared" si="26"/>
        <v>41.073421011979462</v>
      </c>
      <c r="F50" s="183">
        <f t="shared" si="26"/>
        <v>46.164543539397862</v>
      </c>
      <c r="G50" s="183">
        <f t="shared" si="26"/>
        <v>41.505091727598874</v>
      </c>
      <c r="H50" s="183">
        <f t="shared" si="26"/>
        <v>40.035242714443065</v>
      </c>
      <c r="I50" s="183">
        <f t="shared" si="26"/>
        <v>39.490150751684872</v>
      </c>
      <c r="J50" s="183">
        <f t="shared" si="26"/>
        <v>39.399862588865943</v>
      </c>
      <c r="K50" s="183">
        <f t="shared" si="26"/>
        <v>39.357601066751869</v>
      </c>
      <c r="L50" s="183">
        <f t="shared" si="26"/>
        <v>39.317350561239252</v>
      </c>
      <c r="M50" s="183">
        <f t="shared" si="26"/>
        <v>39.355207860214762</v>
      </c>
      <c r="N50" s="183">
        <f t="shared" si="26"/>
        <v>39.144140206905462</v>
      </c>
    </row>
    <row r="51" spans="1:14" x14ac:dyDescent="0.25">
      <c r="A51" s="22" t="s">
        <v>457</v>
      </c>
      <c r="B51" s="22" t="s">
        <v>10</v>
      </c>
      <c r="C51" s="22">
        <f>C11</f>
        <v>39.442198290377952</v>
      </c>
      <c r="D51" s="183">
        <f t="shared" ref="D51:N51" si="27">D11</f>
        <v>39.794238872881245</v>
      </c>
      <c r="E51" s="183">
        <f t="shared" si="27"/>
        <v>41.073421011979462</v>
      </c>
      <c r="F51" s="183">
        <f t="shared" si="27"/>
        <v>46.164543539397862</v>
      </c>
      <c r="G51" s="183">
        <f t="shared" si="27"/>
        <v>41.505091727598874</v>
      </c>
      <c r="H51" s="183">
        <f t="shared" si="27"/>
        <v>40.035242714443065</v>
      </c>
      <c r="I51" s="183">
        <f t="shared" si="27"/>
        <v>39.490150751684872</v>
      </c>
      <c r="J51" s="183">
        <f t="shared" si="27"/>
        <v>39.399862588865943</v>
      </c>
      <c r="K51" s="183">
        <f t="shared" si="27"/>
        <v>39.357601066751869</v>
      </c>
      <c r="L51" s="183">
        <f t="shared" si="27"/>
        <v>39.317350561239252</v>
      </c>
      <c r="M51" s="183">
        <f t="shared" si="27"/>
        <v>39.355207860214762</v>
      </c>
      <c r="N51" s="183">
        <f t="shared" si="27"/>
        <v>39.144140206905462</v>
      </c>
    </row>
    <row r="52" spans="1:14" x14ac:dyDescent="0.25">
      <c r="A52" s="22" t="s">
        <v>10</v>
      </c>
      <c r="B52" s="22" t="s">
        <v>459</v>
      </c>
      <c r="C52" s="22">
        <f>C14</f>
        <v>40.776683378195585</v>
      </c>
      <c r="D52" s="183">
        <f t="shared" ref="D52:N52" si="28">D14</f>
        <v>41.211884595303736</v>
      </c>
      <c r="E52" s="183">
        <f t="shared" si="28"/>
        <v>44.905495863914638</v>
      </c>
      <c r="F52" s="183">
        <f t="shared" si="28"/>
        <v>52.323717494599023</v>
      </c>
      <c r="G52" s="183">
        <f t="shared" si="28"/>
        <v>50.478563450865664</v>
      </c>
      <c r="H52" s="183">
        <f t="shared" si="28"/>
        <v>45.223966107114954</v>
      </c>
      <c r="I52" s="183">
        <f t="shared" si="28"/>
        <v>41.445006380508303</v>
      </c>
      <c r="J52" s="183">
        <f t="shared" si="28"/>
        <v>41.175519114825988</v>
      </c>
      <c r="K52" s="183">
        <f t="shared" si="28"/>
        <v>40.990289750136853</v>
      </c>
      <c r="L52" s="183">
        <f t="shared" si="28"/>
        <v>40.534709031381432</v>
      </c>
      <c r="M52" s="183">
        <f t="shared" si="28"/>
        <v>40.640955055332434</v>
      </c>
      <c r="N52" s="183">
        <f t="shared" si="28"/>
        <v>40.314058060469115</v>
      </c>
    </row>
    <row r="53" spans="1:14" x14ac:dyDescent="0.25">
      <c r="A53" s="22" t="s">
        <v>459</v>
      </c>
      <c r="B53" s="22" t="s">
        <v>49</v>
      </c>
      <c r="C53" s="22">
        <f>C12</f>
        <v>40.416065087817643</v>
      </c>
      <c r="D53" s="183">
        <f t="shared" ref="D53:N53" si="29">D12</f>
        <v>40.499225722422494</v>
      </c>
      <c r="E53" s="183">
        <f t="shared" si="29"/>
        <v>42.913654851935178</v>
      </c>
      <c r="F53" s="183">
        <f t="shared" si="29"/>
        <v>45.240753955201164</v>
      </c>
      <c r="G53" s="183">
        <f t="shared" si="29"/>
        <v>48.055051723266793</v>
      </c>
      <c r="H53" s="183">
        <f t="shared" si="29"/>
        <v>44.270303392671892</v>
      </c>
      <c r="I53" s="183">
        <f t="shared" si="29"/>
        <v>41.036435628823433</v>
      </c>
      <c r="J53" s="183">
        <f t="shared" si="29"/>
        <v>40.857236525960047</v>
      </c>
      <c r="K53" s="183">
        <f t="shared" si="29"/>
        <v>40.714268683384987</v>
      </c>
      <c r="L53" s="183">
        <f t="shared" si="29"/>
        <v>40.29893847014219</v>
      </c>
      <c r="M53" s="183">
        <f t="shared" si="29"/>
        <v>40.367327195117674</v>
      </c>
      <c r="N53" s="183">
        <f t="shared" si="29"/>
        <v>40.251497853563656</v>
      </c>
    </row>
    <row r="54" spans="1:14" x14ac:dyDescent="0.25">
      <c r="A54" s="22" t="s">
        <v>39</v>
      </c>
      <c r="B54" s="22" t="s">
        <v>42</v>
      </c>
      <c r="C54" s="22">
        <f>C28</f>
        <v>157.49408185651933</v>
      </c>
      <c r="D54" s="183">
        <f t="shared" ref="D54:N54" si="30">D28</f>
        <v>153.55027810138142</v>
      </c>
      <c r="E54" s="183">
        <f t="shared" si="30"/>
        <v>179.36214964833874</v>
      </c>
      <c r="F54" s="183">
        <f t="shared" si="30"/>
        <v>188.98836920700592</v>
      </c>
      <c r="G54" s="183">
        <f t="shared" si="30"/>
        <v>173.68349939402856</v>
      </c>
      <c r="H54" s="183">
        <f t="shared" si="30"/>
        <v>189.74409027668992</v>
      </c>
      <c r="I54" s="183">
        <f t="shared" si="30"/>
        <v>169.8058415675402</v>
      </c>
      <c r="J54" s="183">
        <f t="shared" si="30"/>
        <v>155.40782777785364</v>
      </c>
      <c r="K54" s="183">
        <f t="shared" si="30"/>
        <v>133.79455644637798</v>
      </c>
      <c r="L54" s="183">
        <f t="shared" si="30"/>
        <v>113.33091437494409</v>
      </c>
      <c r="M54" s="183">
        <f t="shared" si="30"/>
        <v>127.55725973495103</v>
      </c>
      <c r="N54" s="183">
        <f t="shared" si="30"/>
        <v>134.12620701669238</v>
      </c>
    </row>
    <row r="55" spans="1:14" x14ac:dyDescent="0.25">
      <c r="A55" s="22" t="s">
        <v>10</v>
      </c>
      <c r="B55" s="22" t="s">
        <v>52</v>
      </c>
      <c r="C55" s="22">
        <f>C15</f>
        <v>40.776683378195585</v>
      </c>
      <c r="D55" s="183">
        <f t="shared" ref="D55:N55" si="31">D15</f>
        <v>41.211884595303736</v>
      </c>
      <c r="E55" s="183">
        <f t="shared" si="31"/>
        <v>44.905495863914638</v>
      </c>
      <c r="F55" s="183">
        <f t="shared" si="31"/>
        <v>52.323717494599023</v>
      </c>
      <c r="G55" s="183">
        <f t="shared" si="31"/>
        <v>50.478563450865664</v>
      </c>
      <c r="H55" s="183">
        <f t="shared" si="31"/>
        <v>45.223966107114954</v>
      </c>
      <c r="I55" s="183">
        <f t="shared" si="31"/>
        <v>41.445006380508303</v>
      </c>
      <c r="J55" s="183">
        <f t="shared" si="31"/>
        <v>41.175519114825988</v>
      </c>
      <c r="K55" s="183">
        <f t="shared" si="31"/>
        <v>40.990289750136853</v>
      </c>
      <c r="L55" s="183">
        <f t="shared" si="31"/>
        <v>40.534709031381432</v>
      </c>
      <c r="M55" s="183">
        <f t="shared" si="31"/>
        <v>40.640955055332434</v>
      </c>
      <c r="N55" s="183">
        <f t="shared" si="31"/>
        <v>40.314058060469115</v>
      </c>
    </row>
    <row r="56" spans="1:14" x14ac:dyDescent="0.25">
      <c r="A56" s="22" t="s">
        <v>461</v>
      </c>
      <c r="B56" s="22" t="s">
        <v>56</v>
      </c>
      <c r="C56" s="22">
        <f>C47+C48</f>
        <v>79.858263378195602</v>
      </c>
      <c r="D56" s="183">
        <f t="shared" ref="D56:N56" si="32">D47+D48</f>
        <v>80.293464595303732</v>
      </c>
      <c r="E56" s="183">
        <f t="shared" si="32"/>
        <v>83.98707586391464</v>
      </c>
      <c r="F56" s="183">
        <f t="shared" si="32"/>
        <v>91.405297494599026</v>
      </c>
      <c r="G56" s="183">
        <f t="shared" si="32"/>
        <v>89.560143450865667</v>
      </c>
      <c r="H56" s="183">
        <f t="shared" si="32"/>
        <v>84.305546107114964</v>
      </c>
      <c r="I56" s="183">
        <f t="shared" si="32"/>
        <v>80.526586380508306</v>
      </c>
      <c r="J56" s="183">
        <f t="shared" si="32"/>
        <v>80.257099114825991</v>
      </c>
      <c r="K56" s="183">
        <f t="shared" si="32"/>
        <v>80.071869750136855</v>
      </c>
      <c r="L56" s="183">
        <f t="shared" si="32"/>
        <v>79.616289031381442</v>
      </c>
      <c r="M56" s="183">
        <f t="shared" si="32"/>
        <v>79.722535055332429</v>
      </c>
      <c r="N56" s="183">
        <f t="shared" si="32"/>
        <v>79.395638060469111</v>
      </c>
    </row>
    <row r="57" spans="1:14" x14ac:dyDescent="0.25">
      <c r="A57" s="22" t="s">
        <v>461</v>
      </c>
      <c r="B57" s="22" t="s">
        <v>457</v>
      </c>
      <c r="C57" s="22">
        <f>C56</f>
        <v>79.858263378195602</v>
      </c>
      <c r="D57" s="183">
        <f t="shared" ref="D57:N57" si="33">D56</f>
        <v>80.293464595303732</v>
      </c>
      <c r="E57" s="183">
        <f t="shared" si="33"/>
        <v>83.98707586391464</v>
      </c>
      <c r="F57" s="183">
        <f t="shared" si="33"/>
        <v>91.405297494599026</v>
      </c>
      <c r="G57" s="183">
        <f t="shared" si="33"/>
        <v>89.560143450865667</v>
      </c>
      <c r="H57" s="183">
        <f t="shared" si="33"/>
        <v>84.305546107114964</v>
      </c>
      <c r="I57" s="183">
        <f t="shared" si="33"/>
        <v>80.526586380508306</v>
      </c>
      <c r="J57" s="183">
        <f t="shared" si="33"/>
        <v>80.257099114825991</v>
      </c>
      <c r="K57" s="183">
        <f t="shared" si="33"/>
        <v>80.071869750136855</v>
      </c>
      <c r="L57" s="183">
        <f t="shared" si="33"/>
        <v>79.616289031381442</v>
      </c>
      <c r="M57" s="183">
        <f t="shared" si="33"/>
        <v>79.722535055332429</v>
      </c>
      <c r="N57" s="183">
        <f t="shared" si="33"/>
        <v>79.395638060469111</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N44"/>
  <sheetViews>
    <sheetView zoomScale="70" zoomScaleNormal="70" workbookViewId="0">
      <selection activeCell="Z26" sqref="Z26"/>
    </sheetView>
  </sheetViews>
  <sheetFormatPr defaultColWidth="9.140625" defaultRowHeight="15" x14ac:dyDescent="0.25"/>
  <cols>
    <col min="1" max="16384" width="9.140625" style="22"/>
  </cols>
  <sheetData>
    <row r="1" spans="1:14" x14ac:dyDescent="0.25">
      <c r="C1" s="22" t="s">
        <v>19</v>
      </c>
      <c r="D1" s="22" t="s">
        <v>20</v>
      </c>
      <c r="E1" s="22" t="s">
        <v>21</v>
      </c>
      <c r="F1" s="22" t="s">
        <v>22</v>
      </c>
      <c r="G1" s="22" t="s">
        <v>23</v>
      </c>
      <c r="H1" s="22" t="s">
        <v>24</v>
      </c>
      <c r="I1" s="22" t="s">
        <v>25</v>
      </c>
      <c r="J1" s="22" t="s">
        <v>26</v>
      </c>
      <c r="K1" s="22" t="s">
        <v>27</v>
      </c>
      <c r="L1" s="22" t="s">
        <v>28</v>
      </c>
      <c r="M1" s="22" t="s">
        <v>29</v>
      </c>
      <c r="N1" s="22" t="s">
        <v>30</v>
      </c>
    </row>
    <row r="2" spans="1:14" x14ac:dyDescent="0.25">
      <c r="A2" s="22" t="s">
        <v>61</v>
      </c>
      <c r="B2" s="22" t="s">
        <v>31</v>
      </c>
      <c r="C2" s="22">
        <v>2</v>
      </c>
      <c r="D2" s="22">
        <v>2</v>
      </c>
      <c r="E2" s="22">
        <v>2</v>
      </c>
      <c r="F2" s="22">
        <v>2</v>
      </c>
      <c r="G2" s="22">
        <v>2</v>
      </c>
      <c r="H2" s="22">
        <v>2</v>
      </c>
      <c r="I2" s="22">
        <v>2</v>
      </c>
      <c r="J2" s="22">
        <v>2</v>
      </c>
      <c r="K2" s="22">
        <v>2</v>
      </c>
      <c r="L2" s="22">
        <v>2</v>
      </c>
      <c r="M2" s="22">
        <v>2</v>
      </c>
      <c r="N2" s="22">
        <v>2</v>
      </c>
    </row>
    <row r="3" spans="1:14" x14ac:dyDescent="0.25">
      <c r="A3" s="22" t="s">
        <v>31</v>
      </c>
      <c r="B3" s="22" t="s">
        <v>32</v>
      </c>
      <c r="C3" s="22">
        <v>2</v>
      </c>
      <c r="D3" s="22">
        <v>2</v>
      </c>
      <c r="E3" s="22">
        <v>2</v>
      </c>
      <c r="F3" s="22">
        <v>2</v>
      </c>
      <c r="G3" s="22">
        <v>2</v>
      </c>
      <c r="H3" s="22">
        <v>2</v>
      </c>
      <c r="I3" s="22">
        <v>2</v>
      </c>
      <c r="J3" s="22">
        <v>2</v>
      </c>
      <c r="K3" s="22">
        <v>2</v>
      </c>
      <c r="L3" s="22">
        <v>2</v>
      </c>
      <c r="M3" s="22">
        <v>2</v>
      </c>
      <c r="N3" s="22">
        <v>2</v>
      </c>
    </row>
    <row r="4" spans="1:14" x14ac:dyDescent="0.25">
      <c r="A4" s="22" t="s">
        <v>32</v>
      </c>
      <c r="B4" s="22" t="s">
        <v>33</v>
      </c>
      <c r="C4" s="22">
        <v>2</v>
      </c>
      <c r="D4" s="22">
        <v>2</v>
      </c>
      <c r="E4" s="22">
        <v>2</v>
      </c>
      <c r="F4" s="22">
        <v>2</v>
      </c>
      <c r="G4" s="22">
        <v>2</v>
      </c>
      <c r="H4" s="22">
        <v>2</v>
      </c>
      <c r="I4" s="22">
        <v>2</v>
      </c>
      <c r="J4" s="22">
        <v>2</v>
      </c>
      <c r="K4" s="22">
        <v>2</v>
      </c>
      <c r="L4" s="22">
        <v>2</v>
      </c>
      <c r="M4" s="22">
        <v>2</v>
      </c>
      <c r="N4" s="22">
        <v>2</v>
      </c>
    </row>
    <row r="5" spans="1:14" x14ac:dyDescent="0.25">
      <c r="A5" s="22" t="s">
        <v>7</v>
      </c>
      <c r="B5" s="22" t="s">
        <v>33</v>
      </c>
      <c r="C5" s="22">
        <v>2</v>
      </c>
      <c r="D5" s="22">
        <v>2</v>
      </c>
      <c r="E5" s="22">
        <v>2</v>
      </c>
      <c r="F5" s="22">
        <v>2</v>
      </c>
      <c r="G5" s="22">
        <v>2</v>
      </c>
      <c r="H5" s="22">
        <v>2</v>
      </c>
      <c r="I5" s="22">
        <v>2</v>
      </c>
      <c r="J5" s="22">
        <v>2</v>
      </c>
      <c r="K5" s="22">
        <v>2</v>
      </c>
      <c r="L5" s="22">
        <v>2</v>
      </c>
      <c r="M5" s="22">
        <v>2</v>
      </c>
      <c r="N5" s="22">
        <v>2</v>
      </c>
    </row>
    <row r="6" spans="1:14" x14ac:dyDescent="0.25">
      <c r="A6" s="22" t="s">
        <v>33</v>
      </c>
      <c r="B6" s="22" t="s">
        <v>8</v>
      </c>
      <c r="C6" s="22">
        <v>2</v>
      </c>
      <c r="D6" s="22">
        <v>2</v>
      </c>
      <c r="E6" s="22">
        <v>2</v>
      </c>
      <c r="F6" s="22">
        <v>2</v>
      </c>
      <c r="G6" s="22">
        <v>2</v>
      </c>
      <c r="H6" s="22">
        <v>2</v>
      </c>
      <c r="I6" s="22">
        <v>2</v>
      </c>
      <c r="J6" s="22">
        <v>2</v>
      </c>
      <c r="K6" s="22">
        <v>2</v>
      </c>
      <c r="L6" s="22">
        <v>2</v>
      </c>
      <c r="M6" s="22">
        <v>2</v>
      </c>
      <c r="N6" s="22">
        <v>2</v>
      </c>
    </row>
    <row r="7" spans="1:14" x14ac:dyDescent="0.25">
      <c r="A7" s="22" t="s">
        <v>5</v>
      </c>
      <c r="B7" s="22" t="s">
        <v>6</v>
      </c>
      <c r="C7" s="22">
        <v>2</v>
      </c>
      <c r="D7" s="22">
        <v>2</v>
      </c>
      <c r="E7" s="22">
        <v>2</v>
      </c>
      <c r="F7" s="22">
        <v>2</v>
      </c>
      <c r="G7" s="22">
        <v>2</v>
      </c>
      <c r="H7" s="22">
        <v>2</v>
      </c>
      <c r="I7" s="22">
        <v>2</v>
      </c>
      <c r="J7" s="22">
        <v>2</v>
      </c>
      <c r="K7" s="22">
        <v>2</v>
      </c>
      <c r="L7" s="22">
        <v>2</v>
      </c>
      <c r="M7" s="22">
        <v>2</v>
      </c>
      <c r="N7" s="22">
        <v>2</v>
      </c>
    </row>
    <row r="8" spans="1:14" x14ac:dyDescent="0.25">
      <c r="A8" s="22" t="s">
        <v>32</v>
      </c>
      <c r="B8" s="22" t="s">
        <v>6</v>
      </c>
      <c r="C8" s="22">
        <v>2</v>
      </c>
      <c r="D8" s="22">
        <v>2</v>
      </c>
      <c r="E8" s="22">
        <v>2</v>
      </c>
      <c r="F8" s="22">
        <v>2</v>
      </c>
      <c r="G8" s="22">
        <v>2</v>
      </c>
      <c r="H8" s="22">
        <v>2</v>
      </c>
      <c r="I8" s="22">
        <v>2</v>
      </c>
      <c r="J8" s="22">
        <v>2</v>
      </c>
      <c r="K8" s="22">
        <v>2</v>
      </c>
      <c r="L8" s="22">
        <v>2</v>
      </c>
      <c r="M8" s="22">
        <v>2</v>
      </c>
      <c r="N8" s="22">
        <v>2</v>
      </c>
    </row>
    <row r="9" spans="1:14" x14ac:dyDescent="0.25">
      <c r="A9" s="22" t="s">
        <v>6</v>
      </c>
      <c r="B9" s="22" t="s">
        <v>8</v>
      </c>
      <c r="C9" s="22">
        <v>2</v>
      </c>
      <c r="D9" s="22">
        <v>2</v>
      </c>
      <c r="E9" s="22">
        <v>2</v>
      </c>
      <c r="F9" s="22">
        <v>2</v>
      </c>
      <c r="G9" s="22">
        <v>2</v>
      </c>
      <c r="H9" s="22">
        <v>2</v>
      </c>
      <c r="I9" s="22">
        <v>2</v>
      </c>
      <c r="J9" s="22">
        <v>2</v>
      </c>
      <c r="K9" s="22">
        <v>2</v>
      </c>
      <c r="L9" s="22">
        <v>2</v>
      </c>
      <c r="M9" s="22">
        <v>2</v>
      </c>
      <c r="N9" s="22">
        <v>2</v>
      </c>
    </row>
    <row r="10" spans="1:14" x14ac:dyDescent="0.25">
      <c r="A10" s="22" t="s">
        <v>8</v>
      </c>
      <c r="B10" s="22" t="s">
        <v>34</v>
      </c>
      <c r="C10" s="22">
        <v>2</v>
      </c>
      <c r="D10" s="22">
        <v>2</v>
      </c>
      <c r="E10" s="22">
        <v>2</v>
      </c>
      <c r="F10" s="22">
        <v>2</v>
      </c>
      <c r="G10" s="22">
        <v>2</v>
      </c>
      <c r="H10" s="22">
        <v>2</v>
      </c>
      <c r="I10" s="22">
        <v>2</v>
      </c>
      <c r="J10" s="22">
        <v>2</v>
      </c>
      <c r="K10" s="22">
        <v>2</v>
      </c>
      <c r="L10" s="22">
        <v>2</v>
      </c>
      <c r="M10" s="22">
        <v>2</v>
      </c>
      <c r="N10" s="22">
        <v>2</v>
      </c>
    </row>
    <row r="11" spans="1:14" x14ac:dyDescent="0.25">
      <c r="A11" s="22" t="s">
        <v>58</v>
      </c>
      <c r="B11" s="22" t="s">
        <v>57</v>
      </c>
      <c r="C11" s="22">
        <v>2</v>
      </c>
      <c r="D11" s="22">
        <v>2</v>
      </c>
      <c r="E11" s="22">
        <v>2</v>
      </c>
      <c r="F11" s="22">
        <v>2</v>
      </c>
      <c r="G11" s="22">
        <v>2</v>
      </c>
      <c r="H11" s="22">
        <v>2</v>
      </c>
      <c r="I11" s="22">
        <v>2</v>
      </c>
      <c r="J11" s="22">
        <v>2</v>
      </c>
      <c r="K11" s="22">
        <v>2</v>
      </c>
      <c r="L11" s="22">
        <v>2</v>
      </c>
      <c r="M11" s="22">
        <v>2</v>
      </c>
      <c r="N11" s="22">
        <v>2</v>
      </c>
    </row>
    <row r="12" spans="1:14" x14ac:dyDescent="0.25">
      <c r="A12" s="22" t="s">
        <v>59</v>
      </c>
      <c r="B12" s="22" t="s">
        <v>56</v>
      </c>
      <c r="C12" s="22">
        <v>2</v>
      </c>
      <c r="D12" s="22">
        <v>2</v>
      </c>
      <c r="E12" s="22">
        <v>2</v>
      </c>
      <c r="F12" s="22">
        <v>2</v>
      </c>
      <c r="G12" s="22">
        <v>2</v>
      </c>
      <c r="H12" s="22">
        <v>2</v>
      </c>
      <c r="I12" s="22">
        <v>2</v>
      </c>
      <c r="J12" s="22">
        <v>2</v>
      </c>
      <c r="K12" s="22">
        <v>2</v>
      </c>
      <c r="L12" s="22">
        <v>2</v>
      </c>
      <c r="M12" s="22">
        <v>2</v>
      </c>
      <c r="N12" s="22">
        <v>2</v>
      </c>
    </row>
    <row r="13" spans="1:14" x14ac:dyDescent="0.25">
      <c r="A13" s="22" t="s">
        <v>57</v>
      </c>
      <c r="B13" s="22" t="s">
        <v>56</v>
      </c>
      <c r="C13" s="22">
        <v>2</v>
      </c>
      <c r="D13" s="22">
        <v>2</v>
      </c>
      <c r="E13" s="22">
        <v>2</v>
      </c>
      <c r="F13" s="22">
        <v>2</v>
      </c>
      <c r="G13" s="22">
        <v>2</v>
      </c>
      <c r="H13" s="22">
        <v>2</v>
      </c>
      <c r="I13" s="22">
        <v>2</v>
      </c>
      <c r="J13" s="22">
        <v>2</v>
      </c>
      <c r="K13" s="22">
        <v>2</v>
      </c>
      <c r="L13" s="22">
        <v>2</v>
      </c>
      <c r="M13" s="22">
        <v>2</v>
      </c>
      <c r="N13" s="22">
        <v>2</v>
      </c>
    </row>
    <row r="14" spans="1:14" x14ac:dyDescent="0.25">
      <c r="A14" s="22" t="s">
        <v>56</v>
      </c>
      <c r="B14" s="22" t="s">
        <v>10</v>
      </c>
      <c r="C14" s="22">
        <v>2</v>
      </c>
      <c r="D14" s="22">
        <v>2</v>
      </c>
      <c r="E14" s="22">
        <v>2</v>
      </c>
      <c r="F14" s="22">
        <v>2</v>
      </c>
      <c r="G14" s="22">
        <v>2</v>
      </c>
      <c r="H14" s="22">
        <v>2</v>
      </c>
      <c r="I14" s="22">
        <v>2</v>
      </c>
      <c r="J14" s="22">
        <v>2</v>
      </c>
      <c r="K14" s="22">
        <v>2</v>
      </c>
      <c r="L14" s="22">
        <v>2</v>
      </c>
      <c r="M14" s="22">
        <v>2</v>
      </c>
      <c r="N14" s="22">
        <v>2</v>
      </c>
    </row>
    <row r="15" spans="1:14" x14ac:dyDescent="0.25">
      <c r="A15" s="22" t="s">
        <v>10</v>
      </c>
      <c r="B15" s="22" t="s">
        <v>53</v>
      </c>
      <c r="C15" s="22">
        <v>2</v>
      </c>
      <c r="D15" s="22">
        <v>2</v>
      </c>
      <c r="E15" s="22">
        <v>2</v>
      </c>
      <c r="F15" s="22">
        <v>2</v>
      </c>
      <c r="G15" s="22">
        <v>2</v>
      </c>
      <c r="H15" s="22">
        <v>2</v>
      </c>
      <c r="I15" s="22">
        <v>2</v>
      </c>
      <c r="J15" s="22">
        <v>2</v>
      </c>
      <c r="K15" s="22">
        <v>2</v>
      </c>
      <c r="L15" s="22">
        <v>2</v>
      </c>
      <c r="M15" s="22">
        <v>2</v>
      </c>
      <c r="N15" s="22">
        <v>2</v>
      </c>
    </row>
    <row r="16" spans="1:14" x14ac:dyDescent="0.25">
      <c r="A16" s="22" t="s">
        <v>10</v>
      </c>
      <c r="B16" s="22" t="s">
        <v>49</v>
      </c>
      <c r="C16" s="22">
        <v>2</v>
      </c>
      <c r="D16" s="22">
        <v>2</v>
      </c>
      <c r="E16" s="22">
        <v>2</v>
      </c>
      <c r="F16" s="22">
        <v>2</v>
      </c>
      <c r="G16" s="22">
        <v>2</v>
      </c>
      <c r="H16" s="22">
        <v>2</v>
      </c>
      <c r="I16" s="22">
        <v>2</v>
      </c>
      <c r="J16" s="22">
        <v>2</v>
      </c>
      <c r="K16" s="22">
        <v>2</v>
      </c>
      <c r="L16" s="22">
        <v>2</v>
      </c>
      <c r="M16" s="22">
        <v>2</v>
      </c>
      <c r="N16" s="22">
        <v>2</v>
      </c>
    </row>
    <row r="17" spans="1:14" x14ac:dyDescent="0.25">
      <c r="A17" s="22" t="s">
        <v>53</v>
      </c>
      <c r="B17" s="22" t="s">
        <v>49</v>
      </c>
      <c r="C17" s="22">
        <v>2</v>
      </c>
      <c r="D17" s="22">
        <v>2</v>
      </c>
      <c r="E17" s="22">
        <v>2</v>
      </c>
      <c r="F17" s="22">
        <v>2</v>
      </c>
      <c r="G17" s="22">
        <v>2</v>
      </c>
      <c r="H17" s="22">
        <v>2</v>
      </c>
      <c r="I17" s="22">
        <v>2</v>
      </c>
      <c r="J17" s="22">
        <v>2</v>
      </c>
      <c r="K17" s="22">
        <v>2</v>
      </c>
      <c r="L17" s="22">
        <v>2</v>
      </c>
      <c r="M17" s="22">
        <v>2</v>
      </c>
      <c r="N17" s="22">
        <v>2</v>
      </c>
    </row>
    <row r="18" spans="1:14" x14ac:dyDescent="0.25">
      <c r="A18" s="22" t="s">
        <v>49</v>
      </c>
      <c r="B18" s="22" t="s">
        <v>34</v>
      </c>
      <c r="C18" s="22">
        <v>2</v>
      </c>
      <c r="D18" s="22">
        <v>2</v>
      </c>
      <c r="E18" s="22">
        <v>2</v>
      </c>
      <c r="F18" s="22">
        <v>2</v>
      </c>
      <c r="G18" s="22">
        <v>2</v>
      </c>
      <c r="H18" s="22">
        <v>2</v>
      </c>
      <c r="I18" s="22">
        <v>2</v>
      </c>
      <c r="J18" s="22">
        <v>2</v>
      </c>
      <c r="K18" s="22">
        <v>2</v>
      </c>
      <c r="L18" s="22">
        <v>2</v>
      </c>
      <c r="M18" s="22">
        <v>2</v>
      </c>
      <c r="N18" s="22">
        <v>2</v>
      </c>
    </row>
    <row r="19" spans="1:14" x14ac:dyDescent="0.25">
      <c r="A19" s="22" t="s">
        <v>55</v>
      </c>
      <c r="B19" s="22" t="s">
        <v>54</v>
      </c>
      <c r="C19" s="22">
        <v>2</v>
      </c>
      <c r="D19" s="22">
        <v>2</v>
      </c>
      <c r="E19" s="22">
        <v>2</v>
      </c>
      <c r="F19" s="22">
        <v>2</v>
      </c>
      <c r="G19" s="22">
        <v>2</v>
      </c>
      <c r="H19" s="22">
        <v>2</v>
      </c>
      <c r="I19" s="22">
        <v>2</v>
      </c>
      <c r="J19" s="22">
        <v>2</v>
      </c>
      <c r="K19" s="22">
        <v>2</v>
      </c>
      <c r="L19" s="22">
        <v>2</v>
      </c>
      <c r="M19" s="22">
        <v>2</v>
      </c>
      <c r="N19" s="22">
        <v>2</v>
      </c>
    </row>
    <row r="20" spans="1:14" x14ac:dyDescent="0.25">
      <c r="A20" s="22" t="s">
        <v>54</v>
      </c>
      <c r="B20" s="22" t="s">
        <v>52</v>
      </c>
      <c r="C20" s="22">
        <v>2</v>
      </c>
      <c r="D20" s="22">
        <v>2</v>
      </c>
      <c r="E20" s="22">
        <v>2</v>
      </c>
      <c r="F20" s="22">
        <v>2</v>
      </c>
      <c r="G20" s="22">
        <v>2</v>
      </c>
      <c r="H20" s="22">
        <v>2</v>
      </c>
      <c r="I20" s="22">
        <v>2</v>
      </c>
      <c r="J20" s="22">
        <v>2</v>
      </c>
      <c r="K20" s="22">
        <v>2</v>
      </c>
      <c r="L20" s="22">
        <v>2</v>
      </c>
      <c r="M20" s="22">
        <v>2</v>
      </c>
      <c r="N20" s="22">
        <v>2</v>
      </c>
    </row>
    <row r="21" spans="1:14" x14ac:dyDescent="0.25">
      <c r="A21" s="22" t="s">
        <v>52</v>
      </c>
      <c r="B21" s="22" t="s">
        <v>50</v>
      </c>
      <c r="C21" s="22">
        <v>2</v>
      </c>
      <c r="D21" s="22">
        <v>2</v>
      </c>
      <c r="E21" s="22">
        <v>2</v>
      </c>
      <c r="F21" s="22">
        <v>2</v>
      </c>
      <c r="G21" s="22">
        <v>2</v>
      </c>
      <c r="H21" s="22">
        <v>2</v>
      </c>
      <c r="I21" s="22">
        <v>2</v>
      </c>
      <c r="J21" s="22">
        <v>2</v>
      </c>
      <c r="K21" s="22">
        <v>2</v>
      </c>
      <c r="L21" s="22">
        <v>2</v>
      </c>
      <c r="M21" s="22">
        <v>2</v>
      </c>
      <c r="N21" s="22">
        <v>2</v>
      </c>
    </row>
    <row r="22" spans="1:14" x14ac:dyDescent="0.25">
      <c r="A22" s="22" t="s">
        <v>54</v>
      </c>
      <c r="B22" s="22" t="s">
        <v>50</v>
      </c>
      <c r="C22" s="22">
        <v>2</v>
      </c>
      <c r="D22" s="22">
        <v>2</v>
      </c>
      <c r="E22" s="22">
        <v>2</v>
      </c>
      <c r="F22" s="22">
        <v>2</v>
      </c>
      <c r="G22" s="22">
        <v>2</v>
      </c>
      <c r="H22" s="22">
        <v>2</v>
      </c>
      <c r="I22" s="22">
        <v>2</v>
      </c>
      <c r="J22" s="22">
        <v>2</v>
      </c>
      <c r="K22" s="22">
        <v>2</v>
      </c>
      <c r="L22" s="22">
        <v>2</v>
      </c>
      <c r="M22" s="22">
        <v>2</v>
      </c>
      <c r="N22" s="22">
        <v>2</v>
      </c>
    </row>
    <row r="23" spans="1:14" x14ac:dyDescent="0.25">
      <c r="A23" s="22" t="s">
        <v>51</v>
      </c>
      <c r="B23" s="22" t="s">
        <v>50</v>
      </c>
      <c r="C23" s="22">
        <v>2</v>
      </c>
      <c r="D23" s="22">
        <v>2</v>
      </c>
      <c r="E23" s="22">
        <v>2</v>
      </c>
      <c r="F23" s="22">
        <v>2</v>
      </c>
      <c r="G23" s="22">
        <v>2</v>
      </c>
      <c r="H23" s="22">
        <v>2</v>
      </c>
      <c r="I23" s="22">
        <v>2</v>
      </c>
      <c r="J23" s="22">
        <v>2</v>
      </c>
      <c r="K23" s="22">
        <v>2</v>
      </c>
      <c r="L23" s="22">
        <v>2</v>
      </c>
      <c r="M23" s="22">
        <v>2</v>
      </c>
      <c r="N23" s="22">
        <v>2</v>
      </c>
    </row>
    <row r="24" spans="1:14" x14ac:dyDescent="0.25">
      <c r="A24" s="22" t="s">
        <v>50</v>
      </c>
      <c r="B24" s="22" t="s">
        <v>49</v>
      </c>
      <c r="C24" s="22">
        <v>2</v>
      </c>
      <c r="D24" s="22">
        <v>2</v>
      </c>
      <c r="E24" s="22">
        <v>2</v>
      </c>
      <c r="F24" s="22">
        <v>2</v>
      </c>
      <c r="G24" s="22">
        <v>2</v>
      </c>
      <c r="H24" s="22">
        <v>2</v>
      </c>
      <c r="I24" s="22">
        <v>2</v>
      </c>
      <c r="J24" s="22">
        <v>2</v>
      </c>
      <c r="K24" s="22">
        <v>2</v>
      </c>
      <c r="L24" s="22">
        <v>2</v>
      </c>
      <c r="M24" s="22">
        <v>2</v>
      </c>
      <c r="N24" s="22">
        <v>2</v>
      </c>
    </row>
    <row r="25" spans="1:14" x14ac:dyDescent="0.25">
      <c r="A25" s="22" t="s">
        <v>34</v>
      </c>
      <c r="B25" s="22" t="s">
        <v>35</v>
      </c>
      <c r="C25" s="22">
        <v>2</v>
      </c>
      <c r="D25" s="22">
        <v>2</v>
      </c>
      <c r="E25" s="22">
        <v>2</v>
      </c>
      <c r="F25" s="22">
        <v>2</v>
      </c>
      <c r="G25" s="22">
        <v>2</v>
      </c>
      <c r="H25" s="22">
        <v>2</v>
      </c>
      <c r="I25" s="22">
        <v>2</v>
      </c>
      <c r="J25" s="22">
        <v>2</v>
      </c>
      <c r="K25" s="22">
        <v>2</v>
      </c>
      <c r="L25" s="22">
        <v>2</v>
      </c>
      <c r="M25" s="22">
        <v>2</v>
      </c>
      <c r="N25" s="22">
        <v>2</v>
      </c>
    </row>
    <row r="26" spans="1:14" x14ac:dyDescent="0.25">
      <c r="A26" s="22" t="s">
        <v>34</v>
      </c>
      <c r="B26" s="22" t="s">
        <v>36</v>
      </c>
      <c r="C26" s="22">
        <v>2</v>
      </c>
      <c r="D26" s="22">
        <v>2</v>
      </c>
      <c r="E26" s="22">
        <v>2</v>
      </c>
      <c r="F26" s="22">
        <v>2</v>
      </c>
      <c r="G26" s="22">
        <v>2</v>
      </c>
      <c r="H26" s="22">
        <v>2</v>
      </c>
      <c r="I26" s="22">
        <v>2</v>
      </c>
      <c r="J26" s="22">
        <v>2</v>
      </c>
      <c r="K26" s="22">
        <v>2</v>
      </c>
      <c r="L26" s="22">
        <v>2</v>
      </c>
      <c r="M26" s="22">
        <v>2</v>
      </c>
      <c r="N26" s="22">
        <v>2</v>
      </c>
    </row>
    <row r="27" spans="1:14" x14ac:dyDescent="0.25">
      <c r="A27" s="22" t="s">
        <v>35</v>
      </c>
      <c r="B27" s="22" t="s">
        <v>36</v>
      </c>
      <c r="C27" s="22">
        <v>2</v>
      </c>
      <c r="D27" s="22">
        <v>2</v>
      </c>
      <c r="E27" s="22">
        <v>2</v>
      </c>
      <c r="F27" s="22">
        <v>2</v>
      </c>
      <c r="G27" s="22">
        <v>2</v>
      </c>
      <c r="H27" s="22">
        <v>2</v>
      </c>
      <c r="I27" s="22">
        <v>2</v>
      </c>
      <c r="J27" s="22">
        <v>2</v>
      </c>
      <c r="K27" s="22">
        <v>2</v>
      </c>
      <c r="L27" s="22">
        <v>2</v>
      </c>
      <c r="M27" s="22">
        <v>2</v>
      </c>
      <c r="N27" s="22">
        <v>2</v>
      </c>
    </row>
    <row r="28" spans="1:14" x14ac:dyDescent="0.25">
      <c r="A28" s="22" t="s">
        <v>36</v>
      </c>
      <c r="B28" s="22" t="s">
        <v>39</v>
      </c>
      <c r="C28" s="22">
        <v>2</v>
      </c>
      <c r="D28" s="22">
        <v>2</v>
      </c>
      <c r="E28" s="22">
        <v>2</v>
      </c>
      <c r="F28" s="22">
        <v>2</v>
      </c>
      <c r="G28" s="22">
        <v>2</v>
      </c>
      <c r="H28" s="22">
        <v>2</v>
      </c>
      <c r="I28" s="22">
        <v>2</v>
      </c>
      <c r="J28" s="22">
        <v>2</v>
      </c>
      <c r="K28" s="22">
        <v>2</v>
      </c>
      <c r="L28" s="22">
        <v>2</v>
      </c>
      <c r="M28" s="22">
        <v>2</v>
      </c>
      <c r="N28" s="22">
        <v>2</v>
      </c>
    </row>
    <row r="29" spans="1:14" x14ac:dyDescent="0.25">
      <c r="A29" s="22" t="s">
        <v>39</v>
      </c>
      <c r="B29" s="22" t="s">
        <v>40</v>
      </c>
      <c r="C29" s="22">
        <v>2</v>
      </c>
      <c r="D29" s="22">
        <v>2</v>
      </c>
      <c r="E29" s="22">
        <v>2</v>
      </c>
      <c r="F29" s="22">
        <v>2</v>
      </c>
      <c r="G29" s="22">
        <v>2</v>
      </c>
      <c r="H29" s="22">
        <v>2</v>
      </c>
      <c r="I29" s="22">
        <v>2</v>
      </c>
      <c r="J29" s="22">
        <v>2</v>
      </c>
      <c r="K29" s="22">
        <v>2</v>
      </c>
      <c r="L29" s="22">
        <v>2</v>
      </c>
      <c r="M29" s="22">
        <v>2</v>
      </c>
      <c r="N29" s="22">
        <v>2</v>
      </c>
    </row>
    <row r="30" spans="1:14" x14ac:dyDescent="0.25">
      <c r="A30" s="22" t="s">
        <v>40</v>
      </c>
      <c r="B30" s="22" t="s">
        <v>41</v>
      </c>
      <c r="C30" s="22">
        <v>2</v>
      </c>
      <c r="D30" s="22">
        <v>2</v>
      </c>
      <c r="E30" s="22">
        <v>2</v>
      </c>
      <c r="F30" s="22">
        <v>2</v>
      </c>
      <c r="G30" s="22">
        <v>2</v>
      </c>
      <c r="H30" s="22">
        <v>2</v>
      </c>
      <c r="I30" s="22">
        <v>2</v>
      </c>
      <c r="J30" s="22">
        <v>2</v>
      </c>
      <c r="K30" s="22">
        <v>2</v>
      </c>
      <c r="L30" s="22">
        <v>2</v>
      </c>
      <c r="M30" s="22">
        <v>2</v>
      </c>
      <c r="N30" s="22">
        <v>2</v>
      </c>
    </row>
    <row r="31" spans="1:14" x14ac:dyDescent="0.25">
      <c r="A31" s="22" t="s">
        <v>39</v>
      </c>
      <c r="B31" s="22" t="s">
        <v>41</v>
      </c>
      <c r="C31" s="22">
        <v>2</v>
      </c>
      <c r="D31" s="22">
        <v>2</v>
      </c>
      <c r="E31" s="22">
        <v>2</v>
      </c>
      <c r="F31" s="22">
        <v>2</v>
      </c>
      <c r="G31" s="22">
        <v>2</v>
      </c>
      <c r="H31" s="22">
        <v>2</v>
      </c>
      <c r="I31" s="22">
        <v>2</v>
      </c>
      <c r="J31" s="22">
        <v>2</v>
      </c>
      <c r="K31" s="22">
        <v>2</v>
      </c>
      <c r="L31" s="22">
        <v>2</v>
      </c>
      <c r="M31" s="22">
        <v>2</v>
      </c>
      <c r="N31" s="22">
        <v>2</v>
      </c>
    </row>
    <row r="32" spans="1:14" x14ac:dyDescent="0.25">
      <c r="A32" s="22" t="s">
        <v>42</v>
      </c>
      <c r="B32" s="22" t="s">
        <v>41</v>
      </c>
      <c r="C32" s="22">
        <v>2</v>
      </c>
      <c r="D32" s="22">
        <v>2</v>
      </c>
      <c r="E32" s="22">
        <v>2</v>
      </c>
      <c r="F32" s="22">
        <v>2</v>
      </c>
      <c r="G32" s="22">
        <v>2</v>
      </c>
      <c r="H32" s="22">
        <v>2</v>
      </c>
      <c r="I32" s="22">
        <v>2</v>
      </c>
      <c r="J32" s="22">
        <v>2</v>
      </c>
      <c r="K32" s="22">
        <v>2</v>
      </c>
      <c r="L32" s="22">
        <v>2</v>
      </c>
      <c r="M32" s="22">
        <v>2</v>
      </c>
      <c r="N32" s="22">
        <v>2</v>
      </c>
    </row>
    <row r="33" spans="1:14" x14ac:dyDescent="0.25">
      <c r="A33" s="22" t="s">
        <v>41</v>
      </c>
      <c r="B33" s="22" t="s">
        <v>44</v>
      </c>
      <c r="C33" s="22">
        <v>2</v>
      </c>
      <c r="D33" s="22">
        <v>2</v>
      </c>
      <c r="E33" s="22">
        <v>2</v>
      </c>
      <c r="F33" s="22">
        <v>2</v>
      </c>
      <c r="G33" s="22">
        <v>2</v>
      </c>
      <c r="H33" s="22">
        <v>2</v>
      </c>
      <c r="I33" s="22">
        <v>2</v>
      </c>
      <c r="J33" s="22">
        <v>2</v>
      </c>
      <c r="K33" s="22">
        <v>2</v>
      </c>
      <c r="L33" s="22">
        <v>2</v>
      </c>
      <c r="M33" s="22">
        <v>2</v>
      </c>
      <c r="N33" s="22">
        <v>2</v>
      </c>
    </row>
    <row r="34" spans="1:14" x14ac:dyDescent="0.25">
      <c r="A34" s="22" t="s">
        <v>44</v>
      </c>
      <c r="B34" s="22" t="s">
        <v>9</v>
      </c>
      <c r="C34" s="22">
        <v>2</v>
      </c>
      <c r="D34" s="22">
        <v>2</v>
      </c>
      <c r="E34" s="22">
        <v>2</v>
      </c>
      <c r="F34" s="22">
        <v>2</v>
      </c>
      <c r="G34" s="22">
        <v>2</v>
      </c>
      <c r="H34" s="22">
        <v>2</v>
      </c>
      <c r="I34" s="22">
        <v>2</v>
      </c>
      <c r="J34" s="22">
        <v>2</v>
      </c>
      <c r="K34" s="22">
        <v>2</v>
      </c>
      <c r="L34" s="22">
        <v>2</v>
      </c>
      <c r="M34" s="22">
        <v>2</v>
      </c>
      <c r="N34" s="22">
        <v>2</v>
      </c>
    </row>
    <row r="35" spans="1:14" x14ac:dyDescent="0.25">
      <c r="A35" s="22" t="s">
        <v>45</v>
      </c>
      <c r="B35" s="22" t="s">
        <v>9</v>
      </c>
      <c r="C35" s="22">
        <v>2</v>
      </c>
      <c r="D35" s="22">
        <v>2</v>
      </c>
      <c r="E35" s="22">
        <v>2</v>
      </c>
      <c r="F35" s="22">
        <v>2</v>
      </c>
      <c r="G35" s="22">
        <v>2</v>
      </c>
      <c r="H35" s="22">
        <v>2</v>
      </c>
      <c r="I35" s="22">
        <v>2</v>
      </c>
      <c r="J35" s="22">
        <v>2</v>
      </c>
      <c r="K35" s="22">
        <v>2</v>
      </c>
      <c r="L35" s="22">
        <v>2</v>
      </c>
      <c r="M35" s="22">
        <v>2</v>
      </c>
      <c r="N35" s="22">
        <v>2</v>
      </c>
    </row>
    <row r="36" spans="1:14" x14ac:dyDescent="0.25">
      <c r="A36" s="22" t="s">
        <v>47</v>
      </c>
      <c r="B36" s="22" t="s">
        <v>9</v>
      </c>
      <c r="C36" s="22">
        <v>2</v>
      </c>
      <c r="D36" s="22">
        <v>2</v>
      </c>
      <c r="E36" s="22">
        <v>2</v>
      </c>
      <c r="F36" s="22">
        <v>2</v>
      </c>
      <c r="G36" s="22">
        <v>2</v>
      </c>
      <c r="H36" s="22">
        <v>2</v>
      </c>
      <c r="I36" s="22">
        <v>2</v>
      </c>
      <c r="J36" s="22">
        <v>2</v>
      </c>
      <c r="K36" s="22">
        <v>2</v>
      </c>
      <c r="L36" s="22">
        <v>2</v>
      </c>
      <c r="M36" s="22">
        <v>2</v>
      </c>
      <c r="N36" s="22">
        <v>2</v>
      </c>
    </row>
    <row r="37" spans="1:14" x14ac:dyDescent="0.25">
      <c r="A37" s="22" t="s">
        <v>9</v>
      </c>
      <c r="B37" s="22" t="s">
        <v>46</v>
      </c>
      <c r="C37" s="22">
        <v>2</v>
      </c>
      <c r="D37" s="22">
        <v>2</v>
      </c>
      <c r="E37" s="22">
        <v>2</v>
      </c>
      <c r="F37" s="22">
        <v>2</v>
      </c>
      <c r="G37" s="22">
        <v>2</v>
      </c>
      <c r="H37" s="22">
        <v>2</v>
      </c>
      <c r="I37" s="22">
        <v>2</v>
      </c>
      <c r="J37" s="22">
        <v>2</v>
      </c>
      <c r="K37" s="22">
        <v>2</v>
      </c>
      <c r="L37" s="22">
        <v>2</v>
      </c>
      <c r="M37" s="22">
        <v>2</v>
      </c>
      <c r="N37" s="22">
        <v>2</v>
      </c>
    </row>
    <row r="38" spans="1:14" x14ac:dyDescent="0.25">
      <c r="A38" s="22" t="s">
        <v>46</v>
      </c>
      <c r="B38" s="22" t="s">
        <v>48</v>
      </c>
      <c r="C38" s="22">
        <v>2</v>
      </c>
      <c r="D38" s="22">
        <v>2</v>
      </c>
      <c r="E38" s="22">
        <v>2</v>
      </c>
      <c r="F38" s="22">
        <v>2</v>
      </c>
      <c r="G38" s="22">
        <v>2</v>
      </c>
      <c r="H38" s="22">
        <v>2</v>
      </c>
      <c r="I38" s="22">
        <v>2</v>
      </c>
      <c r="J38" s="22">
        <v>2</v>
      </c>
      <c r="K38" s="22">
        <v>2</v>
      </c>
      <c r="L38" s="22">
        <v>2</v>
      </c>
      <c r="M38" s="22">
        <v>2</v>
      </c>
      <c r="N38" s="22">
        <v>2</v>
      </c>
    </row>
    <row r="39" spans="1:14" x14ac:dyDescent="0.25">
      <c r="A39" s="22" t="s">
        <v>34</v>
      </c>
      <c r="B39" s="22" t="s">
        <v>43</v>
      </c>
      <c r="C39" s="22">
        <v>2</v>
      </c>
      <c r="D39" s="22">
        <v>2</v>
      </c>
      <c r="E39" s="22">
        <v>2</v>
      </c>
      <c r="F39" s="22">
        <v>2</v>
      </c>
      <c r="G39" s="22">
        <v>2</v>
      </c>
      <c r="H39" s="22">
        <v>2</v>
      </c>
      <c r="I39" s="22">
        <v>2</v>
      </c>
      <c r="J39" s="22">
        <v>2</v>
      </c>
      <c r="K39" s="22">
        <v>2</v>
      </c>
      <c r="L39" s="22">
        <v>2</v>
      </c>
      <c r="M39" s="22">
        <v>2</v>
      </c>
      <c r="N39" s="22">
        <v>2</v>
      </c>
    </row>
    <row r="40" spans="1:14" x14ac:dyDescent="0.25">
      <c r="A40" s="22" t="s">
        <v>57</v>
      </c>
      <c r="B40" s="22" t="s">
        <v>62</v>
      </c>
      <c r="C40" s="22">
        <v>2</v>
      </c>
      <c r="D40" s="22">
        <v>2</v>
      </c>
      <c r="E40" s="22">
        <v>2</v>
      </c>
      <c r="F40" s="22">
        <v>2</v>
      </c>
      <c r="G40" s="22">
        <v>2</v>
      </c>
      <c r="H40" s="22">
        <v>2</v>
      </c>
      <c r="I40" s="22">
        <v>2</v>
      </c>
      <c r="J40" s="22">
        <v>2</v>
      </c>
      <c r="K40" s="22">
        <v>2</v>
      </c>
      <c r="L40" s="22">
        <v>2</v>
      </c>
      <c r="M40" s="22">
        <v>2</v>
      </c>
      <c r="N40" s="22">
        <v>2</v>
      </c>
    </row>
    <row r="41" spans="1:14" x14ac:dyDescent="0.25">
      <c r="A41" s="22" t="s">
        <v>62</v>
      </c>
      <c r="B41" s="22" t="s">
        <v>54</v>
      </c>
      <c r="C41" s="22">
        <v>2</v>
      </c>
      <c r="D41" s="22">
        <v>2</v>
      </c>
      <c r="E41" s="22">
        <v>2</v>
      </c>
      <c r="F41" s="22">
        <v>2</v>
      </c>
      <c r="G41" s="22">
        <v>2</v>
      </c>
      <c r="H41" s="22">
        <v>2</v>
      </c>
      <c r="I41" s="22">
        <v>2</v>
      </c>
      <c r="J41" s="22">
        <v>2</v>
      </c>
      <c r="K41" s="22">
        <v>2</v>
      </c>
      <c r="L41" s="22">
        <v>2</v>
      </c>
      <c r="M41" s="22">
        <v>2</v>
      </c>
      <c r="N41" s="22">
        <v>2</v>
      </c>
    </row>
    <row r="42" spans="1:14" x14ac:dyDescent="0.25">
      <c r="A42" s="22" t="s">
        <v>62</v>
      </c>
      <c r="B42" s="22" t="s">
        <v>53</v>
      </c>
      <c r="C42" s="22">
        <v>2</v>
      </c>
      <c r="D42" s="22">
        <v>2</v>
      </c>
      <c r="E42" s="22">
        <v>2</v>
      </c>
      <c r="F42" s="22">
        <v>2</v>
      </c>
      <c r="G42" s="22">
        <v>2</v>
      </c>
      <c r="H42" s="22">
        <v>2</v>
      </c>
      <c r="I42" s="22">
        <v>2</v>
      </c>
      <c r="J42" s="22">
        <v>2</v>
      </c>
      <c r="K42" s="22">
        <v>2</v>
      </c>
      <c r="L42" s="22">
        <v>2</v>
      </c>
      <c r="M42" s="22">
        <v>2</v>
      </c>
      <c r="N42" s="22">
        <v>2</v>
      </c>
    </row>
    <row r="43" spans="1:14" x14ac:dyDescent="0.25">
      <c r="A43" s="22" t="s">
        <v>32</v>
      </c>
      <c r="B43" s="22" t="s">
        <v>63</v>
      </c>
      <c r="C43" s="22">
        <v>2</v>
      </c>
      <c r="D43" s="22">
        <v>2</v>
      </c>
      <c r="E43" s="22">
        <v>2</v>
      </c>
      <c r="F43" s="22">
        <v>2</v>
      </c>
      <c r="G43" s="22">
        <v>2</v>
      </c>
      <c r="H43" s="22">
        <v>2</v>
      </c>
      <c r="I43" s="22">
        <v>2</v>
      </c>
      <c r="J43" s="22">
        <v>2</v>
      </c>
      <c r="K43" s="22">
        <v>2</v>
      </c>
      <c r="L43" s="22">
        <v>2</v>
      </c>
      <c r="M43" s="22">
        <v>2</v>
      </c>
      <c r="N43" s="22">
        <v>2</v>
      </c>
    </row>
    <row r="44" spans="1:14" x14ac:dyDescent="0.25">
      <c r="A44" s="22" t="s">
        <v>63</v>
      </c>
      <c r="B44" s="22" t="s">
        <v>8</v>
      </c>
      <c r="C44" s="22">
        <v>2</v>
      </c>
      <c r="D44" s="22">
        <v>2</v>
      </c>
      <c r="E44" s="22">
        <v>2</v>
      </c>
      <c r="F44" s="22">
        <v>2</v>
      </c>
      <c r="G44" s="22">
        <v>2</v>
      </c>
      <c r="H44" s="22">
        <v>2</v>
      </c>
      <c r="I44" s="22">
        <v>2</v>
      </c>
      <c r="J44" s="22">
        <v>2</v>
      </c>
      <c r="K44" s="22">
        <v>2</v>
      </c>
      <c r="L44" s="22">
        <v>2</v>
      </c>
      <c r="M44" s="22">
        <v>2</v>
      </c>
      <c r="N44" s="22">
        <v>2</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W33"/>
  <sheetViews>
    <sheetView zoomScale="85" zoomScaleNormal="85" workbookViewId="0">
      <selection activeCell="C4" sqref="C4"/>
    </sheetView>
  </sheetViews>
  <sheetFormatPr defaultColWidth="9.140625" defaultRowHeight="15" x14ac:dyDescent="0.25"/>
  <cols>
    <col min="1" max="22" width="9.140625" style="22"/>
    <col min="23" max="23" width="14" style="22" customWidth="1"/>
    <col min="24" max="16384" width="9.140625" style="22"/>
  </cols>
  <sheetData>
    <row r="1" spans="1:23" x14ac:dyDescent="0.25">
      <c r="C1" s="22" t="s">
        <v>19</v>
      </c>
      <c r="D1" s="22" t="s">
        <v>20</v>
      </c>
      <c r="E1" s="22" t="s">
        <v>21</v>
      </c>
      <c r="F1" s="22" t="s">
        <v>22</v>
      </c>
      <c r="G1" s="22" t="s">
        <v>23</v>
      </c>
      <c r="H1" s="22" t="s">
        <v>24</v>
      </c>
      <c r="I1" s="22" t="s">
        <v>25</v>
      </c>
      <c r="J1" s="22" t="s">
        <v>26</v>
      </c>
      <c r="K1" s="22" t="s">
        <v>27</v>
      </c>
      <c r="L1" s="22" t="s">
        <v>28</v>
      </c>
      <c r="M1" s="22" t="s">
        <v>29</v>
      </c>
      <c r="N1" s="22" t="s">
        <v>30</v>
      </c>
    </row>
    <row r="2" spans="1:23" x14ac:dyDescent="0.25">
      <c r="A2" s="22" t="s">
        <v>31</v>
      </c>
      <c r="B2" s="22" t="s">
        <v>32</v>
      </c>
      <c r="C2" s="22">
        <f>HeadFlow!B36</f>
        <v>21.266481556794684</v>
      </c>
      <c r="D2" s="183">
        <f>HeadFlow!C36</f>
        <v>26.588724794849202</v>
      </c>
      <c r="E2" s="183">
        <f>HeadFlow!D36</f>
        <v>29.659233108160251</v>
      </c>
      <c r="F2" s="183">
        <f>HeadFlow!E36</f>
        <v>27.04371424017469</v>
      </c>
      <c r="G2" s="183">
        <f>HeadFlow!F36</f>
        <v>18.032910613632446</v>
      </c>
      <c r="H2" s="183">
        <f>HeadFlow!G36</f>
        <v>67.227595036227299</v>
      </c>
      <c r="I2" s="183">
        <f>HeadFlow!H36</f>
        <v>76.37040589184025</v>
      </c>
      <c r="J2" s="183">
        <f>HeadFlow!I36</f>
        <v>66.76657905565088</v>
      </c>
      <c r="K2" s="183">
        <f>HeadFlow!J36</f>
        <v>31.874289755342609</v>
      </c>
      <c r="L2" s="183">
        <f>HeadFlow!K36</f>
        <v>16.034636436863483</v>
      </c>
      <c r="M2" s="183">
        <f>HeadFlow!L36</f>
        <v>21.262040948737525</v>
      </c>
      <c r="N2" s="183">
        <f>HeadFlow!M36</f>
        <v>21.981015959351787</v>
      </c>
      <c r="W2" s="22" t="s">
        <v>380</v>
      </c>
    </row>
    <row r="3" spans="1:23" x14ac:dyDescent="0.25">
      <c r="A3" s="22" t="s">
        <v>7</v>
      </c>
      <c r="B3" s="22" t="s">
        <v>33</v>
      </c>
      <c r="C3" s="22">
        <f>HeadFlow!B7</f>
        <v>1.2510288000000001</v>
      </c>
      <c r="D3" s="183">
        <f>HeadFlow!C7</f>
        <v>1.377621</v>
      </c>
      <c r="E3" s="183">
        <f>HeadFlow!D7</f>
        <v>2.3233391999999999</v>
      </c>
      <c r="F3" s="183">
        <f>HeadFlow!E7</f>
        <v>6.0466392000000004</v>
      </c>
      <c r="G3" s="183">
        <f>HeadFlow!F7</f>
        <v>27.098177400000001</v>
      </c>
      <c r="H3" s="183">
        <f>HeadFlow!G7</f>
        <v>31.126788000000001</v>
      </c>
      <c r="I3" s="183">
        <f>HeadFlow!H7</f>
        <v>8.3476385999999998</v>
      </c>
      <c r="J3" s="183">
        <f>HeadFlow!I7</f>
        <v>4.0807368000000004</v>
      </c>
      <c r="K3" s="183">
        <f>HeadFlow!J7</f>
        <v>2.6882226000000005</v>
      </c>
      <c r="L3" s="183">
        <f>HeadFlow!K7</f>
        <v>2.0999412</v>
      </c>
      <c r="M3" s="183">
        <f>HeadFlow!L7</f>
        <v>1.7350578000000001</v>
      </c>
      <c r="N3" s="183">
        <f>HeadFlow!M7</f>
        <v>1.2808151999999999</v>
      </c>
      <c r="W3" s="22" t="s">
        <v>257</v>
      </c>
    </row>
    <row r="4" spans="1:23" x14ac:dyDescent="0.25">
      <c r="A4" s="22" t="s">
        <v>55</v>
      </c>
      <c r="B4" s="22" t="s">
        <v>54</v>
      </c>
      <c r="C4" s="22">
        <f>HeadFlow!B30</f>
        <v>2.168430252156976</v>
      </c>
      <c r="D4" s="183">
        <f>HeadFlow!C30</f>
        <v>2.1488194838254531</v>
      </c>
      <c r="E4" s="183">
        <f>HeadFlow!D30</f>
        <v>2.7125663663720214</v>
      </c>
      <c r="F4" s="183">
        <f>HeadFlow!E30</f>
        <v>3.0655382876637085</v>
      </c>
      <c r="G4" s="183">
        <f>HeadFlow!F30</f>
        <v>1.8541562225513974</v>
      </c>
      <c r="H4" s="183">
        <f>HeadFlow!G30</f>
        <v>1.895437740675789</v>
      </c>
      <c r="I4" s="183">
        <f>HeadFlow!H30</f>
        <v>2.6063550663682262</v>
      </c>
      <c r="J4" s="183">
        <f>HeadFlow!I30</f>
        <v>2.52775628141675</v>
      </c>
      <c r="K4" s="183">
        <f>HeadFlow!J30</f>
        <v>2.7777060674853185</v>
      </c>
      <c r="L4" s="183">
        <f>HeadFlow!K30</f>
        <v>2.6828950225938195</v>
      </c>
      <c r="M4" s="183">
        <f>HeadFlow!L30</f>
        <v>2.681094557033028</v>
      </c>
      <c r="N4" s="183">
        <f>HeadFlow!M30</f>
        <v>2.5111645503452928</v>
      </c>
      <c r="W4" s="22" t="s">
        <v>381</v>
      </c>
    </row>
    <row r="5" spans="1:23" x14ac:dyDescent="0.25">
      <c r="A5" s="22" t="s">
        <v>58</v>
      </c>
      <c r="B5" s="22" t="s">
        <v>57</v>
      </c>
      <c r="C5" s="22">
        <f>HeadFlow!B33</f>
        <v>0.36061829037794935</v>
      </c>
      <c r="D5" s="183">
        <f>HeadFlow!C33</f>
        <v>0.71265887288124119</v>
      </c>
      <c r="E5" s="183">
        <f>HeadFlow!D33</f>
        <v>1.9918410119794641</v>
      </c>
      <c r="F5" s="183">
        <f>HeadFlow!E33</f>
        <v>7.0829635393978609</v>
      </c>
      <c r="G5" s="183">
        <f>HeadFlow!F33</f>
        <v>2.4235117275988731</v>
      </c>
      <c r="H5" s="183">
        <f>HeadFlow!G33</f>
        <v>0.95366271444306183</v>
      </c>
      <c r="I5" s="183">
        <f>HeadFlow!H33</f>
        <v>0.40857075168487156</v>
      </c>
      <c r="J5" s="183">
        <f>HeadFlow!I33</f>
        <v>0.31828258886594379</v>
      </c>
      <c r="K5" s="183">
        <f>HeadFlow!J33</f>
        <v>0.27602106675186955</v>
      </c>
      <c r="L5" s="183">
        <f>HeadFlow!K33</f>
        <v>0.23577056123924858</v>
      </c>
      <c r="M5" s="183">
        <f>HeadFlow!L33</f>
        <v>0.27362786021476188</v>
      </c>
      <c r="N5" s="183">
        <f>HeadFlow!M33</f>
        <v>6.2560206905460464E-2</v>
      </c>
      <c r="W5" s="22" t="s">
        <v>382</v>
      </c>
    </row>
    <row r="6" spans="1:23" x14ac:dyDescent="0.25">
      <c r="A6" s="22" t="s">
        <v>45</v>
      </c>
      <c r="B6" s="22" t="s">
        <v>9</v>
      </c>
      <c r="C6" s="22">
        <f>HeadFlow!B18</f>
        <v>6.7317368078333608</v>
      </c>
      <c r="D6" s="183">
        <f>HeadFlow!C18</f>
        <v>3.2839556772726901</v>
      </c>
      <c r="E6" s="183">
        <f>HeadFlow!D18</f>
        <v>13.925163529478301</v>
      </c>
      <c r="F6" s="183">
        <f>HeadFlow!E18</f>
        <v>31.581079427014689</v>
      </c>
      <c r="G6" s="183">
        <f>HeadFlow!F18</f>
        <v>47.032798316676441</v>
      </c>
      <c r="H6" s="183">
        <f>HeadFlow!G18</f>
        <v>37.955378882219726</v>
      </c>
      <c r="I6" s="183">
        <f>HeadFlow!H18</f>
        <v>24.298293367212672</v>
      </c>
      <c r="J6" s="183">
        <f>HeadFlow!I18</f>
        <v>15.436825666635571</v>
      </c>
      <c r="K6" s="183">
        <f>HeadFlow!J18</f>
        <v>22.68237866887214</v>
      </c>
      <c r="L6" s="183">
        <f>HeadFlow!K18</f>
        <v>34.805462212182654</v>
      </c>
      <c r="M6" s="183">
        <f>HeadFlow!L18</f>
        <v>13.552832953823799</v>
      </c>
      <c r="N6" s="183">
        <f>HeadFlow!M18</f>
        <v>1.22869089965985</v>
      </c>
      <c r="W6" s="22" t="s">
        <v>83</v>
      </c>
    </row>
    <row r="7" spans="1:23" x14ac:dyDescent="0.25">
      <c r="A7" s="22" t="s">
        <v>9</v>
      </c>
      <c r="B7" s="22" t="s">
        <v>46</v>
      </c>
      <c r="C7" s="22">
        <f>RiversHeadFlow!B10*74466.1151309/1000000</f>
        <v>97.997407512264402</v>
      </c>
      <c r="D7" s="22">
        <f>RiversHeadFlow!C10*74466.1151309/1000000</f>
        <v>95.912356288599199</v>
      </c>
      <c r="E7" s="22">
        <f>RiversHeadFlow!D10*74466.1151309/1000000</f>
        <v>180.05906638651618</v>
      </c>
      <c r="F7" s="22">
        <f>RiversHeadFlow!E10*74466.1151309/1000000</f>
        <v>288.4817300171066</v>
      </c>
      <c r="G7" s="22">
        <f>RiversHeadFlow!F10*74466.1151309/1000000</f>
        <v>395.56400357534079</v>
      </c>
      <c r="H7" s="22">
        <f>RiversHeadFlow!G10*74466.1151309/1000000</f>
        <v>407.25518365089209</v>
      </c>
      <c r="I7" s="22">
        <f>RiversHeadFlow!H10*74466.1151309/1000000</f>
        <v>183.18664322201397</v>
      </c>
      <c r="J7" s="22">
        <f>RiversHeadFlow!I10*74466.1151309/1000000</f>
        <v>101.79517938394029</v>
      </c>
      <c r="K7" s="22">
        <f>RiversHeadFlow!J10*74466.1151309/1000000</f>
        <v>103.5823661470819</v>
      </c>
      <c r="L7" s="22">
        <f>RiversHeadFlow!K10*74466.1151309/1000000</f>
        <v>146.25145011708761</v>
      </c>
      <c r="M7" s="22">
        <f>RiversHeadFlow!L10*74466.1151309/1000000</f>
        <v>165.09137724520528</v>
      </c>
      <c r="N7" s="22">
        <f>RiversHeadFlow!M10*74466.1151309/1000000</f>
        <v>129.42210809750421</v>
      </c>
      <c r="W7" s="22" t="s">
        <v>383</v>
      </c>
    </row>
    <row r="8" spans="1:23" x14ac:dyDescent="0.25">
      <c r="A8" s="22" t="s">
        <v>46</v>
      </c>
      <c r="B8" s="22" t="s">
        <v>48</v>
      </c>
      <c r="C8" s="22">
        <f>C7</f>
        <v>97.997407512264402</v>
      </c>
      <c r="D8" s="183">
        <f t="shared" ref="D8:N8" si="0">D7</f>
        <v>95.912356288599199</v>
      </c>
      <c r="E8" s="183">
        <f t="shared" si="0"/>
        <v>180.05906638651618</v>
      </c>
      <c r="F8" s="183">
        <f t="shared" si="0"/>
        <v>288.4817300171066</v>
      </c>
      <c r="G8" s="183">
        <f t="shared" si="0"/>
        <v>395.56400357534079</v>
      </c>
      <c r="H8" s="183">
        <f t="shared" si="0"/>
        <v>407.25518365089209</v>
      </c>
      <c r="I8" s="183">
        <f t="shared" si="0"/>
        <v>183.18664322201397</v>
      </c>
      <c r="J8" s="183">
        <f t="shared" si="0"/>
        <v>101.79517938394029</v>
      </c>
      <c r="K8" s="183">
        <f t="shared" si="0"/>
        <v>103.5823661470819</v>
      </c>
      <c r="L8" s="183">
        <f t="shared" si="0"/>
        <v>146.25145011708761</v>
      </c>
      <c r="M8" s="183">
        <f t="shared" si="0"/>
        <v>165.09137724520528</v>
      </c>
      <c r="N8" s="183">
        <f t="shared" si="0"/>
        <v>129.42210809750421</v>
      </c>
      <c r="W8" s="22" t="s">
        <v>384</v>
      </c>
    </row>
    <row r="9" spans="1:23" x14ac:dyDescent="0.25">
      <c r="A9" s="22" t="s">
        <v>56</v>
      </c>
      <c r="B9" s="22" t="s">
        <v>10</v>
      </c>
      <c r="C9" s="22">
        <f>RiversHeadFlow!B11*74466.1151309/1000000</f>
        <v>2.91907171313128</v>
      </c>
      <c r="D9" s="183">
        <f>RiversHeadFlow!C11*74466.1151309/1000000</f>
        <v>2.5765275835291397</v>
      </c>
      <c r="E9" s="183">
        <f>RiversHeadFlow!D11*74466.1151309/1000000</f>
        <v>6.1657943328385194</v>
      </c>
      <c r="F9" s="183">
        <f>RiversHeadFlow!E11*74466.1151309/1000000</f>
        <v>27.358850699092656</v>
      </c>
      <c r="G9" s="183">
        <f>RiversHeadFlow!F11*74466.1151309/1000000</f>
        <v>36.786260874664599</v>
      </c>
      <c r="H9" s="183">
        <f>RiversHeadFlow!G11*74466.1151309/1000000</f>
        <v>15.109174760059609</v>
      </c>
      <c r="I9" s="183">
        <f>RiversHeadFlow!H11*74466.1151309/1000000</f>
        <v>3.0084310512883596</v>
      </c>
      <c r="J9" s="183">
        <f>RiversHeadFlow!I11*74466.1151309/1000000</f>
        <v>2.4052555187280693</v>
      </c>
      <c r="K9" s="183">
        <f>RiversHeadFlow!J11*74466.1151309/1000000</f>
        <v>2.7626928713563901</v>
      </c>
      <c r="L9" s="183">
        <f>RiversHeadFlow!K11*74466.1151309/1000000</f>
        <v>3.6264998068748304</v>
      </c>
      <c r="M9" s="183">
        <f>RiversHeadFlow!L11*74466.1151309/1000000</f>
        <v>3.9392574904246098</v>
      </c>
      <c r="N9" s="183">
        <f>RiversHeadFlow!M11*74466.1151309/1000000</f>
        <v>4.5945593035765295</v>
      </c>
      <c r="W9" s="22" t="s">
        <v>385</v>
      </c>
    </row>
    <row r="10" spans="1:23" x14ac:dyDescent="0.25">
      <c r="A10" s="22" t="s">
        <v>34</v>
      </c>
      <c r="B10" s="22" t="s">
        <v>36</v>
      </c>
      <c r="C10" s="22">
        <f>RiversHeadFlow!B12*74466.1151309/1000000</f>
        <v>83.6254472920007</v>
      </c>
      <c r="D10" s="22">
        <f>RiversHeadFlow!C12*74466.1151309/1000000</f>
        <v>76.253301894041599</v>
      </c>
      <c r="E10" s="22">
        <f>RiversHeadFlow!D12*74466.1151309/1000000</f>
        <v>161.8893342945766</v>
      </c>
      <c r="F10" s="22">
        <f>RiversHeadFlow!E12*74466.1151309/1000000</f>
        <v>233.00447424458608</v>
      </c>
      <c r="G10" s="22">
        <f>RiversHeadFlow!F12*74466.1151309/1000000</f>
        <v>387.59612925633451</v>
      </c>
      <c r="H10" s="22">
        <f>RiversHeadFlow!G12*74466.1151309/1000000</f>
        <v>224.5898032347944</v>
      </c>
      <c r="I10" s="22">
        <f>RiversHeadFlow!H12*74466.1151309/1000000</f>
        <v>9.4348567870850299</v>
      </c>
      <c r="J10" s="22">
        <f>RiversHeadFlow!I12*74466.1151309/1000000</f>
        <v>6.9253487071736997</v>
      </c>
      <c r="K10" s="22">
        <f>RiversHeadFlow!J12*74466.1151309/1000000</f>
        <v>18.125052422861057</v>
      </c>
      <c r="L10" s="22">
        <f>RiversHeadFlow!K12*74466.1151309/1000000</f>
        <v>57.770812118552215</v>
      </c>
      <c r="M10" s="22">
        <f>RiversHeadFlow!L12*74466.1151309/1000000</f>
        <v>72.961899605255809</v>
      </c>
      <c r="N10" s="22">
        <f>RiversHeadFlow!M12*74466.1151309/1000000</f>
        <v>90.327397653781702</v>
      </c>
      <c r="W10" s="22" t="s">
        <v>96</v>
      </c>
    </row>
    <row r="11" spans="1:23" x14ac:dyDescent="0.25">
      <c r="A11" s="22" t="s">
        <v>47</v>
      </c>
      <c r="B11" s="22" t="s">
        <v>9</v>
      </c>
      <c r="C11" s="22">
        <f>HeadFlow!B21</f>
        <v>9.0319570669352522</v>
      </c>
      <c r="D11" s="183">
        <f>HeadFlow!C21</f>
        <v>6.2126171188386596</v>
      </c>
      <c r="E11" s="183">
        <f>HeadFlow!D21</f>
        <v>5.9164659650113967</v>
      </c>
      <c r="F11" s="183">
        <f>HeadFlow!E21</f>
        <v>5.2944859705549812</v>
      </c>
      <c r="G11" s="183">
        <f>HeadFlow!F21</f>
        <v>6.8148415925163333</v>
      </c>
      <c r="H11" s="183">
        <f>HeadFlow!G21</f>
        <v>8.6976639690549042</v>
      </c>
      <c r="I11" s="183">
        <f>HeadFlow!H21</f>
        <v>6.123075404974351</v>
      </c>
      <c r="J11" s="183">
        <f>HeadFlow!I21</f>
        <v>4.9483324028222642</v>
      </c>
      <c r="K11" s="183">
        <f>HeadFlow!J21</f>
        <v>9.1196510300003215</v>
      </c>
      <c r="L11" s="183">
        <f>HeadFlow!K21</f>
        <v>9.6097610781372289</v>
      </c>
      <c r="M11" s="183">
        <f>HeadFlow!L21</f>
        <v>6.2997712852264174</v>
      </c>
      <c r="N11" s="183">
        <f>HeadFlow!M21</f>
        <v>5.5292852047666168</v>
      </c>
      <c r="W11" s="22" t="s">
        <v>484</v>
      </c>
    </row>
    <row r="33" spans="7:7" x14ac:dyDescent="0.25">
      <c r="G33" s="26"/>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U36"/>
  <sheetViews>
    <sheetView zoomScaleNormal="100" workbookViewId="0">
      <selection activeCell="G18" sqref="G18"/>
    </sheetView>
  </sheetViews>
  <sheetFormatPr defaultColWidth="9.140625" defaultRowHeight="15" x14ac:dyDescent="0.25"/>
  <cols>
    <col min="1" max="14" width="9.140625" style="22"/>
    <col min="15" max="15" width="8.85546875" customWidth="1"/>
    <col min="16" max="16384" width="9.140625" style="22"/>
  </cols>
  <sheetData>
    <row r="1" spans="1:21" x14ac:dyDescent="0.25">
      <c r="C1" s="22" t="s">
        <v>19</v>
      </c>
      <c r="D1" s="22" t="s">
        <v>20</v>
      </c>
      <c r="E1" s="22" t="s">
        <v>21</v>
      </c>
      <c r="F1" s="22" t="s">
        <v>22</v>
      </c>
      <c r="G1" s="22" t="s">
        <v>23</v>
      </c>
      <c r="H1" s="22" t="s">
        <v>24</v>
      </c>
      <c r="I1" s="22" t="s">
        <v>25</v>
      </c>
      <c r="J1" s="22" t="s">
        <v>26</v>
      </c>
      <c r="K1" s="22" t="s">
        <v>27</v>
      </c>
      <c r="L1" s="22" t="s">
        <v>28</v>
      </c>
      <c r="M1" s="22" t="s">
        <v>29</v>
      </c>
      <c r="N1" s="22" t="s">
        <v>30</v>
      </c>
    </row>
    <row r="2" spans="1:21" x14ac:dyDescent="0.25">
      <c r="A2" s="22" t="s">
        <v>32</v>
      </c>
      <c r="B2" s="22" t="s">
        <v>33</v>
      </c>
      <c r="C2" s="22">
        <v>59.571861035433592</v>
      </c>
      <c r="D2" s="22">
        <v>59.758647828914036</v>
      </c>
      <c r="E2" s="22">
        <v>71.466127391434938</v>
      </c>
      <c r="F2" s="22">
        <v>78.494010210981187</v>
      </c>
      <c r="G2" s="22">
        <v>79.653381749698227</v>
      </c>
      <c r="H2" s="22">
        <v>70.096154222802326</v>
      </c>
      <c r="I2" s="22">
        <v>54.426046266031108</v>
      </c>
      <c r="J2" s="22">
        <v>51.689130126835394</v>
      </c>
      <c r="K2" s="22">
        <v>53.058023536798629</v>
      </c>
      <c r="L2" s="22">
        <v>53.315873916764772</v>
      </c>
      <c r="M2" s="22">
        <v>58.164488692517153</v>
      </c>
      <c r="N2" s="22">
        <v>58.828336924421009</v>
      </c>
      <c r="U2" s="22" t="s">
        <v>309</v>
      </c>
    </row>
    <row r="3" spans="1:21" x14ac:dyDescent="0.25">
      <c r="A3" s="22" t="s">
        <v>7</v>
      </c>
      <c r="B3" s="22" t="s">
        <v>33</v>
      </c>
      <c r="C3" s="22">
        <v>1.0624825306876813</v>
      </c>
      <c r="D3" s="22">
        <v>1.1207894988351759</v>
      </c>
      <c r="E3" s="22">
        <v>2.8535167097777112</v>
      </c>
      <c r="F3" s="22">
        <v>9.8581718295658192</v>
      </c>
      <c r="G3" s="22">
        <v>21.839025092976318</v>
      </c>
      <c r="H3" s="22">
        <v>22.837863917265462</v>
      </c>
      <c r="I3" s="22">
        <v>4.5922756760458485</v>
      </c>
      <c r="J3" s="22">
        <v>1.6142267997308963</v>
      </c>
      <c r="K3" s="22">
        <v>1.5640862822094235</v>
      </c>
      <c r="L3" s="22">
        <v>1.7827684403105</v>
      </c>
      <c r="M3" s="22">
        <v>1.4868897428570573</v>
      </c>
      <c r="N3" s="22">
        <v>1.1362784507824031</v>
      </c>
      <c r="U3" s="22" t="s">
        <v>310</v>
      </c>
    </row>
    <row r="4" spans="1:21" x14ac:dyDescent="0.25">
      <c r="A4" s="22" t="s">
        <v>33</v>
      </c>
      <c r="B4" s="22" t="s">
        <v>8</v>
      </c>
      <c r="C4" s="22">
        <v>72.003619991674654</v>
      </c>
      <c r="D4" s="22">
        <v>69.974759657385292</v>
      </c>
      <c r="E4" s="22">
        <v>88.155624433536971</v>
      </c>
      <c r="F4" s="22">
        <v>99.673950039340653</v>
      </c>
      <c r="G4" s="22">
        <v>116.77244983206471</v>
      </c>
      <c r="H4" s="22">
        <v>99.212806210373387</v>
      </c>
      <c r="I4" s="22">
        <v>62.752775180587655</v>
      </c>
      <c r="J4" s="22">
        <v>55.943543968941412</v>
      </c>
      <c r="K4" s="22">
        <v>59.307712063229268</v>
      </c>
      <c r="L4" s="22">
        <v>58.408521312004467</v>
      </c>
      <c r="M4" s="22">
        <v>60.809674988890741</v>
      </c>
      <c r="N4" s="22">
        <v>65.070768823401522</v>
      </c>
      <c r="U4" s="22" t="s">
        <v>311</v>
      </c>
    </row>
    <row r="5" spans="1:21" x14ac:dyDescent="0.25">
      <c r="A5" s="22" t="s">
        <v>8</v>
      </c>
      <c r="B5" s="22" t="s">
        <v>34</v>
      </c>
      <c r="C5" s="22">
        <v>89.3633457880034</v>
      </c>
      <c r="D5" s="22">
        <v>85.831499183106786</v>
      </c>
      <c r="E5" s="22">
        <v>109.62770138422593</v>
      </c>
      <c r="F5" s="22">
        <v>117.12440828385856</v>
      </c>
      <c r="G5" s="22">
        <v>139.58800550647609</v>
      </c>
      <c r="H5" s="22">
        <v>115.60740489535236</v>
      </c>
      <c r="I5" s="22">
        <v>72.752758136087266</v>
      </c>
      <c r="J5" s="22">
        <v>64.747386743289155</v>
      </c>
      <c r="K5" s="22">
        <v>69.408924932602517</v>
      </c>
      <c r="L5" s="22">
        <v>67.578256727871306</v>
      </c>
      <c r="M5" s="22">
        <v>70.054512302553263</v>
      </c>
      <c r="N5" s="22">
        <v>77.680167435005259</v>
      </c>
      <c r="U5" s="22" t="s">
        <v>312</v>
      </c>
    </row>
    <row r="6" spans="1:21" x14ac:dyDescent="0.25">
      <c r="A6" s="22" t="s">
        <v>34</v>
      </c>
      <c r="B6" s="22" t="s">
        <v>36</v>
      </c>
      <c r="C6" s="22">
        <v>106.12076707966401</v>
      </c>
      <c r="D6" s="22">
        <v>103.99806578818864</v>
      </c>
      <c r="E6" s="22">
        <v>161.11043362353038</v>
      </c>
      <c r="F6" s="22">
        <v>189.7579204449633</v>
      </c>
      <c r="G6" s="22">
        <v>226.69154976147198</v>
      </c>
      <c r="H6" s="22">
        <v>166.44959450552383</v>
      </c>
      <c r="I6" s="22">
        <v>89.952699055666017</v>
      </c>
      <c r="J6" s="22">
        <v>92.722972577542762</v>
      </c>
      <c r="K6" s="22">
        <v>98.87816293558663</v>
      </c>
      <c r="L6" s="22">
        <v>100.79849511258229</v>
      </c>
      <c r="M6" s="22">
        <v>94.514776239822481</v>
      </c>
      <c r="N6" s="22">
        <v>104.05920246871111</v>
      </c>
      <c r="U6" s="22" t="s">
        <v>313</v>
      </c>
    </row>
    <row r="7" spans="1:21" x14ac:dyDescent="0.25">
      <c r="A7" s="22" t="s">
        <v>36</v>
      </c>
      <c r="B7" s="22" t="s">
        <v>39</v>
      </c>
      <c r="C7" s="22">
        <v>66.876975473449463</v>
      </c>
      <c r="D7" s="22">
        <v>67.440952043004842</v>
      </c>
      <c r="E7" s="22">
        <v>104.83572022407311</v>
      </c>
      <c r="F7" s="22">
        <v>125.29951503162731</v>
      </c>
      <c r="G7" s="22">
        <v>146.27589734268508</v>
      </c>
      <c r="H7" s="22">
        <v>106.26450902170117</v>
      </c>
      <c r="I7" s="22">
        <v>52.293308087868603</v>
      </c>
      <c r="J7" s="22">
        <v>53.568890300226386</v>
      </c>
      <c r="K7" s="22">
        <v>60.057748426948798</v>
      </c>
      <c r="L7" s="22">
        <v>64.729104635059826</v>
      </c>
      <c r="M7" s="22">
        <v>62.321994910064994</v>
      </c>
      <c r="N7" s="22">
        <v>66.932296350380199</v>
      </c>
      <c r="U7" s="22" t="s">
        <v>314</v>
      </c>
    </row>
    <row r="8" spans="1:21" x14ac:dyDescent="0.25">
      <c r="A8" s="22" t="s">
        <v>39</v>
      </c>
      <c r="B8" s="22" t="s">
        <v>41</v>
      </c>
      <c r="C8" s="22">
        <v>121.35396515447414</v>
      </c>
      <c r="D8" s="22">
        <v>135.70406956994691</v>
      </c>
      <c r="E8" s="22">
        <v>178.50484686456161</v>
      </c>
      <c r="F8" s="22">
        <v>202.98450245517557</v>
      </c>
      <c r="G8" s="22">
        <v>204.55305670429289</v>
      </c>
      <c r="H8" s="22">
        <v>153.37681480950289</v>
      </c>
      <c r="I8" s="22">
        <v>49.704009565594518</v>
      </c>
      <c r="J8" s="22">
        <v>37.512826759996791</v>
      </c>
      <c r="K8" s="22">
        <v>68.817599666818268</v>
      </c>
      <c r="L8" s="22">
        <v>100.42314121265346</v>
      </c>
      <c r="M8" s="22">
        <v>122.0960944578687</v>
      </c>
      <c r="N8" s="22">
        <v>119.46978627637455</v>
      </c>
      <c r="U8" s="22" t="s">
        <v>315</v>
      </c>
    </row>
    <row r="9" spans="1:21" x14ac:dyDescent="0.25">
      <c r="A9" s="22" t="s">
        <v>41</v>
      </c>
      <c r="B9" s="22" t="s">
        <v>44</v>
      </c>
      <c r="C9" s="22">
        <v>121.35608743875537</v>
      </c>
      <c r="D9" s="22">
        <v>135.70630355340086</v>
      </c>
      <c r="E9" s="22">
        <v>178.52223470244468</v>
      </c>
      <c r="F9" s="22">
        <v>202.99388518568207</v>
      </c>
      <c r="G9" s="22">
        <v>204.54136552421733</v>
      </c>
      <c r="H9" s="22">
        <v>153.37822966569038</v>
      </c>
      <c r="I9" s="22">
        <v>49.486084479663937</v>
      </c>
      <c r="J9" s="22">
        <v>37.344905670376612</v>
      </c>
      <c r="K9" s="22">
        <v>68.77653160432358</v>
      </c>
      <c r="L9" s="22">
        <v>100.43848123237042</v>
      </c>
      <c r="M9" s="22">
        <v>122.10499315862684</v>
      </c>
      <c r="N9" s="22">
        <v>119.47149899702255</v>
      </c>
      <c r="U9" s="22" t="s">
        <v>316</v>
      </c>
    </row>
    <row r="10" spans="1:21" x14ac:dyDescent="0.25">
      <c r="A10" s="22" t="s">
        <v>44</v>
      </c>
      <c r="B10" s="22" t="s">
        <v>9</v>
      </c>
      <c r="C10" s="22">
        <v>121.36075016319511</v>
      </c>
      <c r="D10" s="22">
        <v>135.71137584147385</v>
      </c>
      <c r="E10" s="22">
        <v>178.56060766438787</v>
      </c>
      <c r="F10" s="22">
        <v>203.01773152701202</v>
      </c>
      <c r="G10" s="22">
        <v>204.51100626189469</v>
      </c>
      <c r="H10" s="22">
        <v>153.38176680615908</v>
      </c>
      <c r="I10" s="22">
        <v>48.9936572447914</v>
      </c>
      <c r="J10" s="22">
        <v>36.956536239155461</v>
      </c>
      <c r="K10" s="22">
        <v>68.6835406110132</v>
      </c>
      <c r="L10" s="22">
        <v>100.47248933433443</v>
      </c>
      <c r="M10" s="22">
        <v>122.12472095097384</v>
      </c>
      <c r="N10" s="22">
        <v>119.47521657461638</v>
      </c>
      <c r="U10" s="22" t="s">
        <v>317</v>
      </c>
    </row>
    <row r="11" spans="1:21" x14ac:dyDescent="0.25">
      <c r="A11" s="22" t="s">
        <v>45</v>
      </c>
      <c r="B11" s="22" t="s">
        <v>9</v>
      </c>
      <c r="C11" s="22">
        <v>6.3493329976956971</v>
      </c>
      <c r="D11" s="22">
        <v>7.2364997278758088</v>
      </c>
      <c r="E11" s="22">
        <v>10.612317256083763</v>
      </c>
      <c r="F11" s="22">
        <v>16.660342299568295</v>
      </c>
      <c r="G11" s="22">
        <v>7.0564925621149879</v>
      </c>
      <c r="H11" s="22">
        <v>3.8848949698301092</v>
      </c>
      <c r="I11" s="22">
        <v>1.7267902306725533</v>
      </c>
      <c r="J11" s="22">
        <v>1.7693058693144108</v>
      </c>
      <c r="K11" s="22">
        <v>2.0159872867047053</v>
      </c>
      <c r="L11" s="22">
        <v>3.3637066300289407</v>
      </c>
      <c r="M11" s="22">
        <v>4.5442788800205696</v>
      </c>
      <c r="N11" s="22">
        <v>4.687772827328871</v>
      </c>
      <c r="U11" s="22" t="s">
        <v>318</v>
      </c>
    </row>
    <row r="12" spans="1:21" x14ac:dyDescent="0.25">
      <c r="A12" s="22" t="s">
        <v>9</v>
      </c>
      <c r="B12" s="22" t="s">
        <v>46</v>
      </c>
      <c r="C12" s="22">
        <v>140.80187087957808</v>
      </c>
      <c r="D12" s="22">
        <v>144.85300129696768</v>
      </c>
      <c r="E12" s="22">
        <v>198.3331006837158</v>
      </c>
      <c r="F12" s="22">
        <v>235.87164307547116</v>
      </c>
      <c r="G12" s="22">
        <v>261.36099713216419</v>
      </c>
      <c r="H12" s="22">
        <v>207.74725589079446</v>
      </c>
      <c r="I12" s="22">
        <v>70.033296229387773</v>
      </c>
      <c r="J12" s="22">
        <v>54.391614280027113</v>
      </c>
      <c r="K12" s="22">
        <v>85.195317109151958</v>
      </c>
      <c r="L12" s="22">
        <v>115.01395734528688</v>
      </c>
      <c r="M12" s="22">
        <v>133.33063590441813</v>
      </c>
      <c r="N12" s="22">
        <v>131.28197378901356</v>
      </c>
      <c r="U12" s="22" t="s">
        <v>319</v>
      </c>
    </row>
    <row r="13" spans="1:21" x14ac:dyDescent="0.25">
      <c r="A13" s="22" t="s">
        <v>46</v>
      </c>
      <c r="B13" s="22" t="s">
        <v>48</v>
      </c>
      <c r="C13" s="22">
        <v>140.80187087957808</v>
      </c>
      <c r="D13" s="22">
        <v>144.85617851787993</v>
      </c>
      <c r="E13" s="22">
        <v>198.36529486749075</v>
      </c>
      <c r="F13" s="22">
        <v>235.88154706878353</v>
      </c>
      <c r="G13" s="22">
        <v>261.27039669208824</v>
      </c>
      <c r="H13" s="22">
        <v>207.76641850442147</v>
      </c>
      <c r="I13" s="22">
        <v>69.391696181419945</v>
      </c>
      <c r="J13" s="22">
        <v>53.890606257426413</v>
      </c>
      <c r="K13" s="22">
        <v>85.071057985036859</v>
      </c>
      <c r="L13" s="22">
        <v>115.05230739457929</v>
      </c>
      <c r="M13" s="22">
        <v>133.3498233400835</v>
      </c>
      <c r="N13" s="22">
        <v>131.28197378901356</v>
      </c>
      <c r="U13" s="22" t="s">
        <v>320</v>
      </c>
    </row>
    <row r="14" spans="1:21" x14ac:dyDescent="0.25">
      <c r="A14" s="22" t="s">
        <v>59</v>
      </c>
      <c r="B14" s="22" t="s">
        <v>56</v>
      </c>
      <c r="C14" s="22">
        <v>0.4331869927982035</v>
      </c>
      <c r="D14" s="22">
        <v>0.40278586281367212</v>
      </c>
      <c r="E14" s="22">
        <v>0.9994368097591293</v>
      </c>
      <c r="F14" s="22">
        <v>1.8880179448169365</v>
      </c>
      <c r="G14" s="22">
        <v>4.1074953995164369</v>
      </c>
      <c r="H14" s="22">
        <v>2.8476411076389891</v>
      </c>
      <c r="I14" s="22">
        <v>1.368270185861209</v>
      </c>
      <c r="J14" s="22">
        <v>0.61074399771632171</v>
      </c>
      <c r="K14" s="22">
        <v>0.4345842479039323</v>
      </c>
      <c r="L14" s="22">
        <v>0.35966727429414891</v>
      </c>
      <c r="M14" s="22">
        <v>0.38615554841089317</v>
      </c>
      <c r="N14" s="22">
        <v>0.37480826639431009</v>
      </c>
      <c r="U14" s="22" t="s">
        <v>321</v>
      </c>
    </row>
    <row r="15" spans="1:21" x14ac:dyDescent="0.25">
      <c r="A15" s="22" t="s">
        <v>58</v>
      </c>
      <c r="B15" s="22" t="s">
        <v>57</v>
      </c>
      <c r="C15" s="22">
        <v>0.29900006877934621</v>
      </c>
      <c r="D15" s="22">
        <v>0.26963352887619657</v>
      </c>
      <c r="E15" s="22">
        <v>0.72666103647930302</v>
      </c>
      <c r="F15" s="22">
        <v>2.5135747571987568</v>
      </c>
      <c r="G15" s="22">
        <v>5.1280055933295223</v>
      </c>
      <c r="H15" s="22">
        <v>2.760816738955731</v>
      </c>
      <c r="I15" s="22">
        <v>1.2103660298280545</v>
      </c>
      <c r="J15" s="22">
        <v>0.55817524548604758</v>
      </c>
      <c r="K15" s="22">
        <v>0.43238129199797659</v>
      </c>
      <c r="L15" s="22">
        <v>0.32330704985999076</v>
      </c>
      <c r="M15" s="22">
        <v>0.25877595558947175</v>
      </c>
      <c r="N15" s="22">
        <v>0.2714000306073574</v>
      </c>
      <c r="U15" s="22" t="s">
        <v>322</v>
      </c>
    </row>
    <row r="16" spans="1:21" x14ac:dyDescent="0.25">
      <c r="A16" s="22" t="s">
        <v>62</v>
      </c>
      <c r="B16" s="22" t="s">
        <v>54</v>
      </c>
      <c r="C16" s="22">
        <v>4.1611168694379375</v>
      </c>
      <c r="D16" s="22">
        <v>4.3062389168088728</v>
      </c>
      <c r="E16" s="22">
        <v>6.6181759822587383</v>
      </c>
      <c r="F16" s="22">
        <v>16.709513629318597</v>
      </c>
      <c r="G16" s="22">
        <v>38.52755168884719</v>
      </c>
      <c r="H16" s="22">
        <v>29.776467592932459</v>
      </c>
      <c r="I16" s="22">
        <v>9.3620041044486317</v>
      </c>
      <c r="J16" s="22">
        <v>6.2837238371674893</v>
      </c>
      <c r="K16" s="22">
        <v>5.553062315503098</v>
      </c>
      <c r="L16" s="22">
        <v>5.1336319220283029</v>
      </c>
      <c r="M16" s="22">
        <v>4.6009758004969754</v>
      </c>
      <c r="N16" s="22">
        <v>4.2430171850627403</v>
      </c>
      <c r="U16" s="22" t="s">
        <v>323</v>
      </c>
    </row>
    <row r="17" spans="1:21" x14ac:dyDescent="0.25">
      <c r="A17" s="22" t="s">
        <v>55</v>
      </c>
      <c r="B17" s="22" t="s">
        <v>54</v>
      </c>
      <c r="C17" s="22">
        <v>6.6957994606711875</v>
      </c>
      <c r="D17" s="22">
        <v>7.1939479844508556</v>
      </c>
      <c r="E17" s="22">
        <v>10.144101854037773</v>
      </c>
      <c r="F17" s="22">
        <v>16.925656492893705</v>
      </c>
      <c r="G17" s="22">
        <v>24.361395953174593</v>
      </c>
      <c r="H17" s="22">
        <v>14.915652220057428</v>
      </c>
      <c r="I17" s="22">
        <v>9.4409332220797122</v>
      </c>
      <c r="J17" s="22">
        <v>8.7783188364219367</v>
      </c>
      <c r="K17" s="22">
        <v>8.0057328919388482</v>
      </c>
      <c r="L17" s="22">
        <v>7.5459195242285686</v>
      </c>
      <c r="M17" s="22">
        <v>6.9820769936804199</v>
      </c>
      <c r="N17" s="22">
        <v>6.5562350676928549</v>
      </c>
      <c r="U17" s="22" t="s">
        <v>324</v>
      </c>
    </row>
    <row r="18" spans="1:21" x14ac:dyDescent="0.25">
      <c r="A18" s="22" t="s">
        <v>54</v>
      </c>
      <c r="B18" s="22" t="s">
        <v>50</v>
      </c>
      <c r="C18" s="22">
        <v>7.75117792397538</v>
      </c>
      <c r="D18" s="22">
        <v>8.2656270803572038</v>
      </c>
      <c r="E18" s="22">
        <v>11.45035665921797</v>
      </c>
      <c r="F18" s="22">
        <v>14.340609985793591</v>
      </c>
      <c r="G18" s="22">
        <v>20.83952848467019</v>
      </c>
      <c r="H18" s="22">
        <v>11.294908643882216</v>
      </c>
      <c r="I18" s="22">
        <v>6.2858709434870956</v>
      </c>
      <c r="J18" s="22">
        <v>8.7051260918597748</v>
      </c>
      <c r="K18" s="22">
        <v>8.4142614461584806</v>
      </c>
      <c r="L18" s="22">
        <v>7.5679912807533665</v>
      </c>
      <c r="M18" s="22">
        <v>6.9946766603605672</v>
      </c>
      <c r="N18" s="22">
        <v>6.5598690141112428</v>
      </c>
      <c r="U18" s="22" t="s">
        <v>325</v>
      </c>
    </row>
    <row r="19" spans="1:21" x14ac:dyDescent="0.25">
      <c r="A19" s="22" t="s">
        <v>56</v>
      </c>
      <c r="B19" s="22" t="s">
        <v>10</v>
      </c>
      <c r="C19" s="22">
        <v>4.3899710988658951</v>
      </c>
      <c r="D19" s="22">
        <v>5.8797253049516538</v>
      </c>
      <c r="E19" s="22">
        <v>9.3921281302229183</v>
      </c>
      <c r="F19" s="22">
        <v>21.099139701851051</v>
      </c>
      <c r="G19" s="22">
        <v>28.512628686930828</v>
      </c>
      <c r="H19" s="22">
        <v>14.487218873263306</v>
      </c>
      <c r="I19" s="22">
        <v>4.0912875110758549</v>
      </c>
      <c r="J19" s="22">
        <v>3.7074891536911969</v>
      </c>
      <c r="K19" s="22">
        <v>4.0229425106087149</v>
      </c>
      <c r="L19" s="22">
        <v>4.5180230304449909</v>
      </c>
      <c r="M19" s="22">
        <v>4.2737294931465595</v>
      </c>
      <c r="N19" s="22">
        <v>4.1612558728528493</v>
      </c>
      <c r="U19" s="22" t="s">
        <v>326</v>
      </c>
    </row>
    <row r="20" spans="1:21" x14ac:dyDescent="0.25">
      <c r="A20" s="22" t="s">
        <v>57</v>
      </c>
      <c r="B20" s="22" t="s">
        <v>56</v>
      </c>
      <c r="C20" s="22">
        <v>0.96956743553310076</v>
      </c>
      <c r="D20" s="22">
        <v>1.3137312031393378</v>
      </c>
      <c r="E20" s="22">
        <v>3.3978888334229667</v>
      </c>
      <c r="F20" s="22">
        <v>12.016932096191422</v>
      </c>
      <c r="G20" s="22">
        <v>18.864165848592808</v>
      </c>
      <c r="H20" s="22">
        <v>9.6617178068313176</v>
      </c>
      <c r="I20" s="22">
        <v>2.1426135306613858</v>
      </c>
      <c r="J20" s="22">
        <v>1.1323503632092482</v>
      </c>
      <c r="K20" s="22">
        <v>0.9772932949779316</v>
      </c>
      <c r="L20" s="22">
        <v>0.94197773987710232</v>
      </c>
      <c r="M20" s="22">
        <v>0.85993469753163321</v>
      </c>
      <c r="N20" s="22">
        <v>0.8371852993591431</v>
      </c>
      <c r="U20" s="22" t="s">
        <v>327</v>
      </c>
    </row>
    <row r="21" spans="1:21" x14ac:dyDescent="0.25">
      <c r="A21" s="22" t="s">
        <v>10</v>
      </c>
      <c r="B21" s="22" t="s">
        <v>49</v>
      </c>
      <c r="C21" s="22">
        <v>3.6191928193276106</v>
      </c>
      <c r="D21" s="22">
        <v>4.7393679727129561</v>
      </c>
      <c r="E21" s="22">
        <v>7.7119389354335937</v>
      </c>
      <c r="F21" s="22">
        <v>19.252111037763818</v>
      </c>
      <c r="G21" s="22">
        <v>26.276951128884601</v>
      </c>
      <c r="H21" s="22">
        <v>11.660886329089614</v>
      </c>
      <c r="I21" s="22">
        <v>3.30735199982038</v>
      </c>
      <c r="J21" s="22">
        <v>2.884733525791543</v>
      </c>
      <c r="K21" s="22">
        <v>3.5312762621511915</v>
      </c>
      <c r="L21" s="22">
        <v>3.9728882496706031</v>
      </c>
      <c r="M21" s="22">
        <v>3.6675864858983029</v>
      </c>
      <c r="N21" s="22">
        <v>3.5095880061193165</v>
      </c>
      <c r="U21" s="22" t="s">
        <v>328</v>
      </c>
    </row>
    <row r="22" spans="1:21" x14ac:dyDescent="0.25">
      <c r="A22" s="22" t="s">
        <v>51</v>
      </c>
      <c r="B22" s="22" t="s">
        <v>50</v>
      </c>
      <c r="C22" s="22">
        <v>8.4205538328870393</v>
      </c>
      <c r="D22" s="22">
        <v>8.269586195478329</v>
      </c>
      <c r="E22" s="22">
        <v>10.471946372513075</v>
      </c>
      <c r="F22" s="22">
        <v>19.525797281530853</v>
      </c>
      <c r="G22" s="22">
        <v>44.868626845684652</v>
      </c>
      <c r="H22" s="22">
        <v>50.181982736581382</v>
      </c>
      <c r="I22" s="22">
        <v>25.417506666610908</v>
      </c>
      <c r="J22" s="22">
        <v>13.894855820620023</v>
      </c>
      <c r="K22" s="22">
        <v>11.288790011422293</v>
      </c>
      <c r="L22" s="22">
        <v>10.582416854309763</v>
      </c>
      <c r="M22" s="22">
        <v>9.9956114560590823</v>
      </c>
      <c r="N22" s="22">
        <v>8.9118812605207189</v>
      </c>
      <c r="U22" s="22" t="s">
        <v>329</v>
      </c>
    </row>
    <row r="23" spans="1:21" x14ac:dyDescent="0.25">
      <c r="A23" s="22" t="s">
        <v>50</v>
      </c>
      <c r="B23" s="22" t="s">
        <v>49</v>
      </c>
      <c r="C23" s="22">
        <v>14.596039398709024</v>
      </c>
      <c r="D23" s="22">
        <v>14.739716448845874</v>
      </c>
      <c r="E23" s="22">
        <v>18.834927260387481</v>
      </c>
      <c r="F23" s="22">
        <v>55.564774733832188</v>
      </c>
      <c r="G23" s="22">
        <v>53.831618456226302</v>
      </c>
      <c r="H23" s="22">
        <v>41.084710990431333</v>
      </c>
      <c r="I23" s="22">
        <v>41.429733777865685</v>
      </c>
      <c r="J23" s="22">
        <v>13.563715644649355</v>
      </c>
      <c r="K23" s="22">
        <v>13.852718637472382</v>
      </c>
      <c r="L23" s="22">
        <v>14.634102221557365</v>
      </c>
      <c r="M23" s="22">
        <v>13.823527920341068</v>
      </c>
      <c r="N23" s="22">
        <v>12.5972412123983</v>
      </c>
      <c r="U23" s="22" t="s">
        <v>330</v>
      </c>
    </row>
    <row r="24" spans="1:21" x14ac:dyDescent="0.25">
      <c r="A24" s="22" t="s">
        <v>49</v>
      </c>
      <c r="B24" s="22" t="s">
        <v>34</v>
      </c>
      <c r="C24" s="22">
        <v>13.854839592001557</v>
      </c>
      <c r="D24" s="22">
        <v>14.534733839675452</v>
      </c>
      <c r="E24" s="22">
        <v>19.396677692026067</v>
      </c>
      <c r="F24" s="22">
        <v>56.009935164712807</v>
      </c>
      <c r="G24" s="22">
        <v>68.853827431829458</v>
      </c>
      <c r="H24" s="22">
        <v>40.870224643317329</v>
      </c>
      <c r="I24" s="22">
        <v>14.962574250027846</v>
      </c>
      <c r="J24" s="22">
        <v>5.209118843487456</v>
      </c>
      <c r="K24" s="22">
        <v>23.28214737666519</v>
      </c>
      <c r="L24" s="22">
        <v>25.711958096857678</v>
      </c>
      <c r="M24" s="22">
        <v>12.810019492996485</v>
      </c>
      <c r="N24" s="22">
        <v>11.809744093236279</v>
      </c>
      <c r="U24" s="22" t="s">
        <v>331</v>
      </c>
    </row>
    <row r="36" spans="7:7" x14ac:dyDescent="0.25">
      <c r="G36" s="26"/>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M38"/>
  <sheetViews>
    <sheetView zoomScale="85" zoomScaleNormal="85" workbookViewId="0">
      <selection activeCell="P28" sqref="P28"/>
    </sheetView>
  </sheetViews>
  <sheetFormatPr defaultColWidth="9.140625" defaultRowHeight="15" x14ac:dyDescent="0.25"/>
  <cols>
    <col min="1" max="1" width="12.42578125" style="7" bestFit="1" customWidth="1"/>
    <col min="2" max="16384" width="9.140625" style="6"/>
  </cols>
  <sheetData>
    <row r="1" spans="1:13" x14ac:dyDescent="0.25">
      <c r="B1" s="7" t="s">
        <v>19</v>
      </c>
      <c r="C1" s="7" t="s">
        <v>20</v>
      </c>
      <c r="D1" s="7" t="s">
        <v>21</v>
      </c>
      <c r="E1" s="7" t="s">
        <v>22</v>
      </c>
      <c r="F1" s="7" t="s">
        <v>23</v>
      </c>
      <c r="G1" s="7" t="s">
        <v>24</v>
      </c>
      <c r="H1" s="7" t="s">
        <v>25</v>
      </c>
      <c r="I1" s="7" t="s">
        <v>26</v>
      </c>
      <c r="J1" s="7" t="s">
        <v>27</v>
      </c>
      <c r="K1" s="7" t="s">
        <v>28</v>
      </c>
      <c r="L1" s="7" t="s">
        <v>29</v>
      </c>
      <c r="M1" s="7" t="s">
        <v>30</v>
      </c>
    </row>
    <row r="2" spans="1:13" x14ac:dyDescent="0.25">
      <c r="A2" s="7" t="s">
        <v>31</v>
      </c>
      <c r="B2" s="6">
        <v>0</v>
      </c>
      <c r="C2" s="22">
        <v>0</v>
      </c>
      <c r="D2" s="22">
        <v>0</v>
      </c>
      <c r="E2" s="22">
        <v>0</v>
      </c>
      <c r="F2" s="22">
        <v>0</v>
      </c>
      <c r="G2" s="22">
        <v>0</v>
      </c>
      <c r="H2" s="22">
        <v>0</v>
      </c>
      <c r="I2" s="22">
        <v>0</v>
      </c>
      <c r="J2" s="22">
        <v>0</v>
      </c>
      <c r="K2" s="22">
        <v>0</v>
      </c>
      <c r="L2" s="22">
        <v>0</v>
      </c>
      <c r="M2" s="22">
        <v>0</v>
      </c>
    </row>
    <row r="3" spans="1:13" x14ac:dyDescent="0.25">
      <c r="A3" s="7" t="s">
        <v>5</v>
      </c>
      <c r="B3" s="7">
        <v>0</v>
      </c>
      <c r="C3" s="22">
        <v>0</v>
      </c>
      <c r="D3" s="22">
        <v>0</v>
      </c>
      <c r="E3" s="22">
        <v>0</v>
      </c>
      <c r="F3" s="22">
        <v>0</v>
      </c>
      <c r="G3" s="22">
        <v>0</v>
      </c>
      <c r="H3" s="22">
        <v>0</v>
      </c>
      <c r="I3" s="22">
        <v>0</v>
      </c>
      <c r="J3" s="22">
        <v>0</v>
      </c>
      <c r="K3" s="22">
        <v>0</v>
      </c>
      <c r="L3" s="22">
        <v>0</v>
      </c>
      <c r="M3" s="22">
        <v>0</v>
      </c>
    </row>
    <row r="4" spans="1:13" x14ac:dyDescent="0.25">
      <c r="A4" s="7" t="s">
        <v>6</v>
      </c>
      <c r="B4" s="22">
        <v>0</v>
      </c>
      <c r="C4" s="22">
        <v>0</v>
      </c>
      <c r="D4" s="22">
        <v>0</v>
      </c>
      <c r="E4" s="22">
        <v>0</v>
      </c>
      <c r="F4" s="22">
        <v>0</v>
      </c>
      <c r="G4" s="22">
        <v>0</v>
      </c>
      <c r="H4" s="22">
        <v>0</v>
      </c>
      <c r="I4" s="22">
        <v>0</v>
      </c>
      <c r="J4" s="22">
        <v>0</v>
      </c>
      <c r="K4" s="22">
        <v>0</v>
      </c>
      <c r="L4" s="22">
        <v>0</v>
      </c>
      <c r="M4" s="22">
        <v>0</v>
      </c>
    </row>
    <row r="5" spans="1:13" x14ac:dyDescent="0.25">
      <c r="A5" s="7" t="s">
        <v>32</v>
      </c>
      <c r="B5" s="22">
        <v>0</v>
      </c>
      <c r="C5" s="22">
        <v>0</v>
      </c>
      <c r="D5" s="22">
        <v>0</v>
      </c>
      <c r="E5" s="22">
        <v>0</v>
      </c>
      <c r="F5" s="22">
        <v>0</v>
      </c>
      <c r="G5" s="22">
        <v>0</v>
      </c>
      <c r="H5" s="22">
        <v>0</v>
      </c>
      <c r="I5" s="22">
        <v>0</v>
      </c>
      <c r="J5" s="22">
        <v>0</v>
      </c>
      <c r="K5" s="22">
        <v>0</v>
      </c>
      <c r="L5" s="22">
        <v>0</v>
      </c>
      <c r="M5" s="22">
        <v>0</v>
      </c>
    </row>
    <row r="6" spans="1:13" x14ac:dyDescent="0.25">
      <c r="A6" s="7" t="s">
        <v>33</v>
      </c>
      <c r="B6" s="22">
        <v>0</v>
      </c>
      <c r="C6" s="22">
        <v>0</v>
      </c>
      <c r="D6" s="22">
        <v>0</v>
      </c>
      <c r="E6" s="22">
        <v>0</v>
      </c>
      <c r="F6" s="22">
        <v>0</v>
      </c>
      <c r="G6" s="22">
        <v>0</v>
      </c>
      <c r="H6" s="22">
        <v>0</v>
      </c>
      <c r="I6" s="22">
        <v>0</v>
      </c>
      <c r="J6" s="22">
        <v>0</v>
      </c>
      <c r="K6" s="22">
        <v>0</v>
      </c>
      <c r="L6" s="22">
        <v>0</v>
      </c>
      <c r="M6" s="22">
        <v>0</v>
      </c>
    </row>
    <row r="7" spans="1:13" x14ac:dyDescent="0.25">
      <c r="A7" s="7" t="s">
        <v>7</v>
      </c>
      <c r="B7" s="22">
        <f>RiversHeadFlow!B6*0.074466</f>
        <v>1.2510288000000001</v>
      </c>
      <c r="C7" s="22">
        <f>RiversHeadFlow!C6*0.074466</f>
        <v>1.377621</v>
      </c>
      <c r="D7" s="22">
        <f>RiversHeadFlow!D6*0.074466</f>
        <v>2.3233391999999999</v>
      </c>
      <c r="E7" s="22">
        <f>RiversHeadFlow!E6*0.074466</f>
        <v>6.0466392000000004</v>
      </c>
      <c r="F7" s="22">
        <f>RiversHeadFlow!F6*0.074466</f>
        <v>27.098177400000001</v>
      </c>
      <c r="G7" s="22">
        <f>RiversHeadFlow!G6*0.074466</f>
        <v>31.126788000000001</v>
      </c>
      <c r="H7" s="22">
        <f>RiversHeadFlow!H6*0.074466</f>
        <v>8.3476385999999998</v>
      </c>
      <c r="I7" s="22">
        <f>RiversHeadFlow!I6*0.074466</f>
        <v>4.0807368000000004</v>
      </c>
      <c r="J7" s="22">
        <f>RiversHeadFlow!J6*0.074466</f>
        <v>2.6882226000000005</v>
      </c>
      <c r="K7" s="22">
        <f>RiversHeadFlow!K6*0.074466</f>
        <v>2.0999412</v>
      </c>
      <c r="L7" s="22">
        <f>RiversHeadFlow!L6*0.074466</f>
        <v>1.7350578000000001</v>
      </c>
      <c r="M7" s="22">
        <f>RiversHeadFlow!M6*0.074466</f>
        <v>1.2808151999999999</v>
      </c>
    </row>
    <row r="8" spans="1:13" x14ac:dyDescent="0.25">
      <c r="A8" s="7" t="s">
        <v>34</v>
      </c>
      <c r="B8" s="22">
        <v>0</v>
      </c>
      <c r="C8" s="22">
        <v>0</v>
      </c>
      <c r="D8" s="22">
        <v>0</v>
      </c>
      <c r="E8" s="22">
        <v>0</v>
      </c>
      <c r="F8" s="22">
        <v>0</v>
      </c>
      <c r="G8" s="22">
        <v>0</v>
      </c>
      <c r="H8" s="22">
        <v>0</v>
      </c>
      <c r="I8" s="22">
        <v>0</v>
      </c>
      <c r="J8" s="22">
        <v>0</v>
      </c>
      <c r="K8" s="22">
        <v>0</v>
      </c>
      <c r="L8" s="22">
        <v>0</v>
      </c>
      <c r="M8" s="22">
        <v>0</v>
      </c>
    </row>
    <row r="9" spans="1:13" x14ac:dyDescent="0.25">
      <c r="A9" s="7" t="s">
        <v>35</v>
      </c>
      <c r="B9" s="22">
        <v>0</v>
      </c>
      <c r="C9" s="22">
        <v>0</v>
      </c>
      <c r="D9" s="22">
        <v>0</v>
      </c>
      <c r="E9" s="22">
        <v>0</v>
      </c>
      <c r="F9" s="22">
        <v>0</v>
      </c>
      <c r="G9" s="22">
        <v>0</v>
      </c>
      <c r="H9" s="22">
        <v>0</v>
      </c>
      <c r="I9" s="22">
        <v>0</v>
      </c>
      <c r="J9" s="22">
        <v>0</v>
      </c>
      <c r="K9" s="22">
        <v>0</v>
      </c>
      <c r="L9" s="22">
        <v>0</v>
      </c>
      <c r="M9" s="22">
        <v>0</v>
      </c>
    </row>
    <row r="10" spans="1:13" x14ac:dyDescent="0.25">
      <c r="A10" s="7" t="s">
        <v>36</v>
      </c>
      <c r="B10" s="22">
        <v>0</v>
      </c>
      <c r="C10" s="22">
        <v>0</v>
      </c>
      <c r="D10" s="22">
        <v>0</v>
      </c>
      <c r="E10" s="22">
        <v>0</v>
      </c>
      <c r="F10" s="22">
        <v>0</v>
      </c>
      <c r="G10" s="22">
        <v>0</v>
      </c>
      <c r="H10" s="22">
        <v>0</v>
      </c>
      <c r="I10" s="22">
        <v>0</v>
      </c>
      <c r="J10" s="22">
        <v>0</v>
      </c>
      <c r="K10" s="22">
        <v>0</v>
      </c>
      <c r="L10" s="22">
        <v>0</v>
      </c>
      <c r="M10" s="22">
        <v>0</v>
      </c>
    </row>
    <row r="11" spans="1:13" x14ac:dyDescent="0.25">
      <c r="A11" s="7" t="s">
        <v>39</v>
      </c>
      <c r="B11" s="22">
        <v>0</v>
      </c>
      <c r="C11" s="22">
        <v>0</v>
      </c>
      <c r="D11" s="22">
        <v>0</v>
      </c>
      <c r="E11" s="22">
        <v>0</v>
      </c>
      <c r="F11" s="22">
        <v>0</v>
      </c>
      <c r="G11" s="22">
        <v>0</v>
      </c>
      <c r="H11" s="22">
        <v>0</v>
      </c>
      <c r="I11" s="22">
        <v>0</v>
      </c>
      <c r="J11" s="22">
        <v>0</v>
      </c>
      <c r="K11" s="22">
        <v>0</v>
      </c>
      <c r="L11" s="22">
        <v>0</v>
      </c>
      <c r="M11" s="22">
        <v>0</v>
      </c>
    </row>
    <row r="12" spans="1:13" x14ac:dyDescent="0.25">
      <c r="A12" s="7" t="s">
        <v>40</v>
      </c>
      <c r="B12" s="22">
        <v>0</v>
      </c>
      <c r="C12" s="22">
        <v>0</v>
      </c>
      <c r="D12" s="22">
        <v>0</v>
      </c>
      <c r="E12" s="22">
        <v>0</v>
      </c>
      <c r="F12" s="22">
        <v>0</v>
      </c>
      <c r="G12" s="22">
        <v>0</v>
      </c>
      <c r="H12" s="22">
        <v>0</v>
      </c>
      <c r="I12" s="22">
        <v>0</v>
      </c>
      <c r="J12" s="22">
        <v>0</v>
      </c>
      <c r="K12" s="22">
        <v>0</v>
      </c>
      <c r="L12" s="22">
        <v>0</v>
      </c>
      <c r="M12" s="22">
        <v>0</v>
      </c>
    </row>
    <row r="13" spans="1:13" x14ac:dyDescent="0.25">
      <c r="A13" s="7" t="s">
        <v>41</v>
      </c>
      <c r="B13" s="22">
        <v>0</v>
      </c>
      <c r="C13" s="22">
        <v>0</v>
      </c>
      <c r="D13" s="22">
        <v>0</v>
      </c>
      <c r="E13" s="22">
        <v>0</v>
      </c>
      <c r="F13" s="22">
        <v>0</v>
      </c>
      <c r="G13" s="22">
        <v>0</v>
      </c>
      <c r="H13" s="22">
        <v>0</v>
      </c>
      <c r="I13" s="22">
        <v>0</v>
      </c>
      <c r="J13" s="22">
        <v>0</v>
      </c>
      <c r="K13" s="22">
        <v>0</v>
      </c>
      <c r="L13" s="22">
        <v>0</v>
      </c>
      <c r="M13" s="22">
        <v>0</v>
      </c>
    </row>
    <row r="14" spans="1:13" x14ac:dyDescent="0.25">
      <c r="A14" s="7" t="s">
        <v>42</v>
      </c>
      <c r="B14" s="22">
        <v>0</v>
      </c>
      <c r="C14" s="22">
        <v>0</v>
      </c>
      <c r="D14" s="22">
        <v>0</v>
      </c>
      <c r="E14" s="22">
        <v>0</v>
      </c>
      <c r="F14" s="22">
        <v>0</v>
      </c>
      <c r="G14" s="22">
        <v>0</v>
      </c>
      <c r="H14" s="22">
        <v>0</v>
      </c>
      <c r="I14" s="22">
        <v>0</v>
      </c>
      <c r="J14" s="22">
        <v>0</v>
      </c>
      <c r="K14" s="22">
        <v>0</v>
      </c>
      <c r="L14" s="22">
        <v>0</v>
      </c>
      <c r="M14" s="22">
        <v>0</v>
      </c>
    </row>
    <row r="15" spans="1:13" x14ac:dyDescent="0.25">
      <c r="A15" s="7" t="s">
        <v>43</v>
      </c>
      <c r="B15" s="22">
        <v>0</v>
      </c>
      <c r="C15" s="22">
        <v>0</v>
      </c>
      <c r="D15" s="22">
        <v>0</v>
      </c>
      <c r="E15" s="22">
        <v>0</v>
      </c>
      <c r="F15" s="22">
        <v>0</v>
      </c>
      <c r="G15" s="22">
        <v>0</v>
      </c>
      <c r="H15" s="22">
        <v>0</v>
      </c>
      <c r="I15" s="22">
        <v>0</v>
      </c>
      <c r="J15" s="22">
        <v>0</v>
      </c>
      <c r="K15" s="22">
        <v>0</v>
      </c>
      <c r="L15" s="22">
        <v>0</v>
      </c>
      <c r="M15" s="22">
        <v>0</v>
      </c>
    </row>
    <row r="16" spans="1:13" x14ac:dyDescent="0.25">
      <c r="A16" s="7" t="s">
        <v>44</v>
      </c>
      <c r="B16" s="22">
        <v>0</v>
      </c>
      <c r="C16" s="22">
        <v>0</v>
      </c>
      <c r="D16" s="22">
        <v>0</v>
      </c>
      <c r="E16" s="22">
        <v>0</v>
      </c>
      <c r="F16" s="22">
        <v>0</v>
      </c>
      <c r="G16" s="22">
        <v>0</v>
      </c>
      <c r="H16" s="22">
        <v>0</v>
      </c>
      <c r="I16" s="22">
        <v>0</v>
      </c>
      <c r="J16" s="22">
        <v>0</v>
      </c>
      <c r="K16" s="22">
        <v>0</v>
      </c>
      <c r="L16" s="22">
        <v>0</v>
      </c>
      <c r="M16" s="22">
        <v>0</v>
      </c>
    </row>
    <row r="17" spans="1:13" x14ac:dyDescent="0.25">
      <c r="A17" s="7" t="s">
        <v>8</v>
      </c>
      <c r="B17" s="22">
        <v>0</v>
      </c>
      <c r="C17" s="22">
        <v>0</v>
      </c>
      <c r="D17" s="22">
        <v>0</v>
      </c>
      <c r="E17" s="22">
        <v>0</v>
      </c>
      <c r="F17" s="22">
        <v>0</v>
      </c>
      <c r="G17" s="22">
        <v>0</v>
      </c>
      <c r="H17" s="22">
        <v>0</v>
      </c>
      <c r="I17" s="22">
        <v>0</v>
      </c>
      <c r="J17" s="22">
        <v>0</v>
      </c>
      <c r="K17" s="22">
        <v>0</v>
      </c>
      <c r="L17" s="22">
        <v>0</v>
      </c>
      <c r="M17" s="22">
        <v>0</v>
      </c>
    </row>
    <row r="18" spans="1:13" x14ac:dyDescent="0.25">
      <c r="A18" s="7" t="s">
        <v>45</v>
      </c>
      <c r="B18" s="6">
        <f>RiversHeadFlow!B4*74466.1151309/1000000</f>
        <v>6.7317368078333608</v>
      </c>
      <c r="C18" s="22">
        <f>RiversHeadFlow!C4*74466.1151309/1000000</f>
        <v>3.2839556772726901</v>
      </c>
      <c r="D18" s="22">
        <f>RiversHeadFlow!D4*74466.1151309/1000000</f>
        <v>13.925163529478301</v>
      </c>
      <c r="E18" s="22">
        <f>RiversHeadFlow!E4*74466.1151309/1000000</f>
        <v>31.581079427014689</v>
      </c>
      <c r="F18" s="22">
        <f>RiversHeadFlow!F4*74466.1151309/1000000</f>
        <v>47.032798316676441</v>
      </c>
      <c r="G18" s="22">
        <f>RiversHeadFlow!G4*74466.1151309/1000000</f>
        <v>37.955378882219726</v>
      </c>
      <c r="H18" s="22">
        <f>RiversHeadFlow!H4*74466.1151309/1000000</f>
        <v>24.298293367212672</v>
      </c>
      <c r="I18" s="22">
        <f>RiversHeadFlow!I4*74466.1151309/1000000</f>
        <v>15.436825666635571</v>
      </c>
      <c r="J18" s="22">
        <f>RiversHeadFlow!J4*74466.1151309/1000000</f>
        <v>22.68237866887214</v>
      </c>
      <c r="K18" s="22">
        <f>RiversHeadFlow!K4*74466.1151309/1000000</f>
        <v>34.805462212182654</v>
      </c>
      <c r="L18" s="22">
        <f>RiversHeadFlow!L4*74466.1151309/1000000</f>
        <v>13.552832953823799</v>
      </c>
      <c r="M18" s="22">
        <f>RiversHeadFlow!M4*74466.1151309/1000000</f>
        <v>1.22869089965985</v>
      </c>
    </row>
    <row r="19" spans="1:13" x14ac:dyDescent="0.25">
      <c r="A19" s="7" t="s">
        <v>9</v>
      </c>
      <c r="B19" s="22">
        <v>0</v>
      </c>
      <c r="C19" s="22">
        <v>0</v>
      </c>
      <c r="D19" s="22">
        <v>0</v>
      </c>
      <c r="E19" s="22">
        <v>0</v>
      </c>
      <c r="F19" s="22">
        <v>0</v>
      </c>
      <c r="G19" s="22">
        <v>0</v>
      </c>
      <c r="H19" s="22">
        <v>0</v>
      </c>
      <c r="I19" s="22">
        <v>0</v>
      </c>
      <c r="J19" s="22">
        <v>0</v>
      </c>
      <c r="K19" s="22">
        <v>0</v>
      </c>
      <c r="L19" s="22">
        <v>0</v>
      </c>
      <c r="M19" s="22">
        <v>0</v>
      </c>
    </row>
    <row r="20" spans="1:13" x14ac:dyDescent="0.25">
      <c r="A20" s="7" t="s">
        <v>46</v>
      </c>
      <c r="B20" s="22">
        <v>0</v>
      </c>
      <c r="C20" s="22">
        <v>0</v>
      </c>
      <c r="D20" s="22">
        <v>0</v>
      </c>
      <c r="E20" s="22">
        <v>0</v>
      </c>
      <c r="F20" s="22">
        <v>0</v>
      </c>
      <c r="G20" s="22">
        <v>0</v>
      </c>
      <c r="H20" s="22">
        <v>0</v>
      </c>
      <c r="I20" s="22">
        <v>0</v>
      </c>
      <c r="J20" s="22">
        <v>0</v>
      </c>
      <c r="K20" s="22">
        <v>0</v>
      </c>
      <c r="L20" s="22">
        <v>0</v>
      </c>
      <c r="M20" s="22">
        <v>0</v>
      </c>
    </row>
    <row r="21" spans="1:13" x14ac:dyDescent="0.25">
      <c r="A21" s="7" t="s">
        <v>47</v>
      </c>
      <c r="B21" s="22">
        <f>RiversHeadFlow!B9*74466.1151309/1000000</f>
        <v>9.0319570669352522</v>
      </c>
      <c r="C21" s="22">
        <f>RiversHeadFlow!C9*74466.1151309/1000000</f>
        <v>6.2126171188386596</v>
      </c>
      <c r="D21" s="22">
        <f>RiversHeadFlow!D9*74466.1151309/1000000</f>
        <v>5.9164659650113967</v>
      </c>
      <c r="E21" s="22">
        <f>RiversHeadFlow!E9*74466.1151309/1000000</f>
        <v>5.2944859705549812</v>
      </c>
      <c r="F21" s="22">
        <f>RiversHeadFlow!F9*74466.1151309/1000000</f>
        <v>6.8148415925163333</v>
      </c>
      <c r="G21" s="22">
        <f>RiversHeadFlow!G9*74466.1151309/1000000</f>
        <v>8.6976639690549042</v>
      </c>
      <c r="H21" s="22">
        <f>RiversHeadFlow!H9*74466.1151309/1000000</f>
        <v>6.123075404974351</v>
      </c>
      <c r="I21" s="22">
        <f>RiversHeadFlow!I9*74466.1151309/1000000</f>
        <v>4.9483324028222642</v>
      </c>
      <c r="J21" s="22">
        <f>RiversHeadFlow!J9*74466.1151309/1000000</f>
        <v>9.1196510300003215</v>
      </c>
      <c r="K21" s="22">
        <f>RiversHeadFlow!K9*74466.1151309/1000000</f>
        <v>9.6097610781372289</v>
      </c>
      <c r="L21" s="22">
        <f>RiversHeadFlow!L9*74466.1151309/1000000</f>
        <v>6.2997712852264174</v>
      </c>
      <c r="M21" s="22">
        <f>RiversHeadFlow!M9*74466.1151309/1000000</f>
        <v>5.5292852047666168</v>
      </c>
    </row>
    <row r="22" spans="1:13" x14ac:dyDescent="0.25">
      <c r="A22" s="7" t="s">
        <v>48</v>
      </c>
      <c r="B22" s="22">
        <v>0</v>
      </c>
      <c r="C22" s="22">
        <v>0</v>
      </c>
      <c r="D22" s="22">
        <v>0</v>
      </c>
      <c r="E22" s="22">
        <v>0</v>
      </c>
      <c r="F22" s="22">
        <v>0</v>
      </c>
      <c r="G22" s="22">
        <v>0</v>
      </c>
      <c r="H22" s="22">
        <v>0</v>
      </c>
      <c r="I22" s="22">
        <v>0</v>
      </c>
      <c r="J22" s="22">
        <v>0</v>
      </c>
      <c r="K22" s="22">
        <v>0</v>
      </c>
      <c r="L22" s="22">
        <v>0</v>
      </c>
      <c r="M22" s="22">
        <v>0</v>
      </c>
    </row>
    <row r="23" spans="1:13" x14ac:dyDescent="0.25">
      <c r="A23" s="7" t="s">
        <v>49</v>
      </c>
      <c r="B23" s="22">
        <v>0</v>
      </c>
      <c r="C23" s="22">
        <v>0</v>
      </c>
      <c r="D23" s="22">
        <v>0</v>
      </c>
      <c r="E23" s="22">
        <v>0</v>
      </c>
      <c r="F23" s="22">
        <v>0</v>
      </c>
      <c r="G23" s="22">
        <v>0</v>
      </c>
      <c r="H23" s="22">
        <v>0</v>
      </c>
      <c r="I23" s="22">
        <v>0</v>
      </c>
      <c r="J23" s="22">
        <v>0</v>
      </c>
      <c r="K23" s="22">
        <v>0</v>
      </c>
      <c r="L23" s="22">
        <v>0</v>
      </c>
      <c r="M23" s="22">
        <v>0</v>
      </c>
    </row>
    <row r="24" spans="1:13" x14ac:dyDescent="0.25">
      <c r="A24" s="7" t="s">
        <v>50</v>
      </c>
      <c r="B24" s="22">
        <v>0</v>
      </c>
      <c r="C24" s="22">
        <v>0</v>
      </c>
      <c r="D24" s="22">
        <v>0</v>
      </c>
      <c r="E24" s="22">
        <v>0</v>
      </c>
      <c r="F24" s="22">
        <v>0</v>
      </c>
      <c r="G24" s="22">
        <v>0</v>
      </c>
      <c r="H24" s="22">
        <v>0</v>
      </c>
      <c r="I24" s="22">
        <v>0</v>
      </c>
      <c r="J24" s="22">
        <v>0</v>
      </c>
      <c r="K24" s="22">
        <v>0</v>
      </c>
      <c r="L24" s="22">
        <v>0</v>
      </c>
      <c r="M24" s="22">
        <v>0</v>
      </c>
    </row>
    <row r="25" spans="1:13" x14ac:dyDescent="0.25">
      <c r="A25" s="7" t="s">
        <v>51</v>
      </c>
      <c r="B25" s="22">
        <f>RiversHeadFlow!B7*0.074466</f>
        <v>0</v>
      </c>
      <c r="C25" s="22">
        <f>RiversHeadFlow!C7*0.074466</f>
        <v>0</v>
      </c>
      <c r="D25" s="22">
        <f>RiversHeadFlow!D7*0.074466</f>
        <v>0</v>
      </c>
      <c r="E25" s="22">
        <f>RiversHeadFlow!E7*0.074466</f>
        <v>0</v>
      </c>
      <c r="F25" s="22">
        <f>RiversHeadFlow!F7*0.074466</f>
        <v>0</v>
      </c>
      <c r="G25" s="22">
        <f>RiversHeadFlow!G7*0.074466</f>
        <v>0</v>
      </c>
      <c r="H25" s="22">
        <f>RiversHeadFlow!H7*0.074466</f>
        <v>0</v>
      </c>
      <c r="I25" s="22">
        <f>RiversHeadFlow!I7*0.074466</f>
        <v>0</v>
      </c>
      <c r="J25" s="22">
        <f>RiversHeadFlow!J7*0.074466</f>
        <v>0</v>
      </c>
      <c r="K25" s="22">
        <f>RiversHeadFlow!K7*0.074466</f>
        <v>0</v>
      </c>
      <c r="L25" s="22">
        <f>RiversHeadFlow!L7*0.074466</f>
        <v>0</v>
      </c>
      <c r="M25" s="22">
        <f>RiversHeadFlow!M7*0.074466</f>
        <v>0</v>
      </c>
    </row>
    <row r="26" spans="1:13" x14ac:dyDescent="0.25">
      <c r="A26" s="7" t="s">
        <v>52</v>
      </c>
      <c r="B26" s="22">
        <v>0</v>
      </c>
      <c r="C26" s="22">
        <v>0</v>
      </c>
      <c r="D26" s="22">
        <v>0</v>
      </c>
      <c r="E26" s="22">
        <v>0</v>
      </c>
      <c r="F26" s="22">
        <v>0</v>
      </c>
      <c r="G26" s="22">
        <v>0</v>
      </c>
      <c r="H26" s="22">
        <v>0</v>
      </c>
      <c r="I26" s="22">
        <v>0</v>
      </c>
      <c r="J26" s="22">
        <v>0</v>
      </c>
      <c r="K26" s="22">
        <v>0</v>
      </c>
      <c r="L26" s="22">
        <v>0</v>
      </c>
      <c r="M26" s="22">
        <v>0</v>
      </c>
    </row>
    <row r="27" spans="1:13" x14ac:dyDescent="0.25">
      <c r="A27" s="7" t="s">
        <v>53</v>
      </c>
      <c r="B27" s="22">
        <v>0</v>
      </c>
      <c r="C27" s="22">
        <v>0</v>
      </c>
      <c r="D27" s="22">
        <v>0</v>
      </c>
      <c r="E27" s="22">
        <v>0</v>
      </c>
      <c r="F27" s="22">
        <v>0</v>
      </c>
      <c r="G27" s="22">
        <v>0</v>
      </c>
      <c r="H27" s="22">
        <v>0</v>
      </c>
      <c r="I27" s="22">
        <v>0</v>
      </c>
      <c r="J27" s="22">
        <v>0</v>
      </c>
      <c r="K27" s="22">
        <v>0</v>
      </c>
      <c r="L27" s="22">
        <v>0</v>
      </c>
      <c r="M27" s="22">
        <v>0</v>
      </c>
    </row>
    <row r="28" spans="1:13" x14ac:dyDescent="0.25">
      <c r="A28" s="7" t="s">
        <v>10</v>
      </c>
      <c r="B28" s="22">
        <v>0</v>
      </c>
      <c r="C28" s="22">
        <v>0</v>
      </c>
      <c r="D28" s="22">
        <v>0</v>
      </c>
      <c r="E28" s="22">
        <v>0</v>
      </c>
      <c r="F28" s="22">
        <v>0</v>
      </c>
      <c r="G28" s="22">
        <v>0</v>
      </c>
      <c r="H28" s="22">
        <v>0</v>
      </c>
      <c r="I28" s="22">
        <v>0</v>
      </c>
      <c r="J28" s="22">
        <v>0</v>
      </c>
      <c r="K28" s="22">
        <v>0</v>
      </c>
      <c r="L28" s="22">
        <v>0</v>
      </c>
      <c r="M28" s="22">
        <v>0</v>
      </c>
    </row>
    <row r="29" spans="1:13" x14ac:dyDescent="0.25">
      <c r="A29" s="7" t="s">
        <v>54</v>
      </c>
      <c r="B29" s="22">
        <v>0</v>
      </c>
      <c r="C29" s="22">
        <v>0</v>
      </c>
      <c r="D29" s="22">
        <v>0</v>
      </c>
      <c r="E29" s="22">
        <v>0</v>
      </c>
      <c r="F29" s="22">
        <v>0</v>
      </c>
      <c r="G29" s="22">
        <v>0</v>
      </c>
      <c r="H29" s="22">
        <v>0</v>
      </c>
      <c r="I29" s="22">
        <v>0</v>
      </c>
      <c r="J29" s="22">
        <v>0</v>
      </c>
      <c r="K29" s="22">
        <v>0</v>
      </c>
      <c r="L29" s="22">
        <v>0</v>
      </c>
      <c r="M29" s="22">
        <v>0</v>
      </c>
    </row>
    <row r="30" spans="1:13" x14ac:dyDescent="0.25">
      <c r="A30" s="7" t="s">
        <v>55</v>
      </c>
      <c r="B30" s="6">
        <f>RiversHeadFlow!B3*74466.1151309/1000000</f>
        <v>2.168430252156976</v>
      </c>
      <c r="C30" s="22">
        <f>RiversHeadFlow!C3*74466.1151309/1000000</f>
        <v>2.1488194838254531</v>
      </c>
      <c r="D30" s="22">
        <f>RiversHeadFlow!D3*74466.1151309/1000000</f>
        <v>2.7125663663720214</v>
      </c>
      <c r="E30" s="22">
        <f>RiversHeadFlow!E3*74466.1151309/1000000</f>
        <v>3.0655382876637085</v>
      </c>
      <c r="F30" s="22">
        <f>RiversHeadFlow!F3*74466.1151309/1000000</f>
        <v>1.8541562225513974</v>
      </c>
      <c r="G30" s="22">
        <f>RiversHeadFlow!G3*74466.1151309/1000000</f>
        <v>1.895437740675789</v>
      </c>
      <c r="H30" s="22">
        <f>RiversHeadFlow!H3*74466.1151309/1000000</f>
        <v>2.6063550663682262</v>
      </c>
      <c r="I30" s="22">
        <f>RiversHeadFlow!I3*74466.1151309/1000000</f>
        <v>2.52775628141675</v>
      </c>
      <c r="J30" s="22">
        <f>RiversHeadFlow!J3*74466.1151309/1000000</f>
        <v>2.7777060674853185</v>
      </c>
      <c r="K30" s="22">
        <f>RiversHeadFlow!K3*74466.1151309/1000000</f>
        <v>2.6828950225938195</v>
      </c>
      <c r="L30" s="22">
        <f>RiversHeadFlow!L3*74466.1151309/1000000</f>
        <v>2.681094557033028</v>
      </c>
      <c r="M30" s="22">
        <f>RiversHeadFlow!M3*74466.1151309/1000000</f>
        <v>2.5111645503452928</v>
      </c>
    </row>
    <row r="31" spans="1:13" x14ac:dyDescent="0.25">
      <c r="A31" s="7" t="s">
        <v>56</v>
      </c>
      <c r="B31" s="22">
        <v>0</v>
      </c>
      <c r="C31" s="22">
        <v>0</v>
      </c>
      <c r="D31" s="22">
        <v>0</v>
      </c>
      <c r="E31" s="22">
        <v>0</v>
      </c>
      <c r="F31" s="22">
        <v>0</v>
      </c>
      <c r="G31" s="22">
        <v>0</v>
      </c>
      <c r="H31" s="22">
        <v>0</v>
      </c>
      <c r="I31" s="22">
        <v>0</v>
      </c>
      <c r="J31" s="22">
        <v>0</v>
      </c>
      <c r="K31" s="22">
        <v>0</v>
      </c>
      <c r="L31" s="22">
        <v>0</v>
      </c>
      <c r="M31" s="22">
        <v>0</v>
      </c>
    </row>
    <row r="32" spans="1:13" x14ac:dyDescent="0.25">
      <c r="A32" s="7" t="s">
        <v>57</v>
      </c>
      <c r="B32" s="22">
        <v>0</v>
      </c>
      <c r="C32" s="22">
        <v>0</v>
      </c>
      <c r="D32" s="22">
        <v>0</v>
      </c>
      <c r="E32" s="22">
        <v>0</v>
      </c>
      <c r="F32" s="22">
        <v>0</v>
      </c>
      <c r="G32" s="22">
        <v>0</v>
      </c>
      <c r="H32" s="22">
        <v>0</v>
      </c>
      <c r="I32" s="22">
        <v>0</v>
      </c>
      <c r="J32" s="22">
        <v>0</v>
      </c>
      <c r="K32" s="22">
        <v>0</v>
      </c>
      <c r="L32" s="22">
        <v>0</v>
      </c>
      <c r="M32" s="22">
        <v>0</v>
      </c>
    </row>
    <row r="33" spans="1:13" x14ac:dyDescent="0.25">
      <c r="A33" s="7" t="s">
        <v>58</v>
      </c>
      <c r="B33" s="6">
        <f>RiversHeadFlow!B5*74466.1151309/1000000</f>
        <v>0.36061829037794935</v>
      </c>
      <c r="C33" s="22">
        <f>RiversHeadFlow!C5*74466.1151309/1000000</f>
        <v>0.71265887288124119</v>
      </c>
      <c r="D33" s="22">
        <f>RiversHeadFlow!D5*74466.1151309/1000000</f>
        <v>1.9918410119794641</v>
      </c>
      <c r="E33" s="22">
        <f>RiversHeadFlow!E5*74466.1151309/1000000</f>
        <v>7.0829635393978609</v>
      </c>
      <c r="F33" s="22">
        <f>RiversHeadFlow!F5*74466.1151309/1000000</f>
        <v>2.4235117275988731</v>
      </c>
      <c r="G33" s="22">
        <f>RiversHeadFlow!G5*74466.1151309/1000000</f>
        <v>0.95366271444306183</v>
      </c>
      <c r="H33" s="22">
        <f>RiversHeadFlow!H5*74466.1151309/1000000</f>
        <v>0.40857075168487156</v>
      </c>
      <c r="I33" s="22">
        <f>RiversHeadFlow!I5*74466.1151309/1000000</f>
        <v>0.31828258886594379</v>
      </c>
      <c r="J33" s="22">
        <f>RiversHeadFlow!J5*74466.1151309/1000000</f>
        <v>0.27602106675186955</v>
      </c>
      <c r="K33" s="22">
        <f>RiversHeadFlow!K5*74466.1151309/1000000</f>
        <v>0.23577056123924858</v>
      </c>
      <c r="L33" s="22">
        <f>RiversHeadFlow!L5*74466.1151309/1000000</f>
        <v>0.27362786021476188</v>
      </c>
      <c r="M33" s="22">
        <f>RiversHeadFlow!M5*74466.1151309/1000000</f>
        <v>6.2560206905460464E-2</v>
      </c>
    </row>
    <row r="34" spans="1:13" x14ac:dyDescent="0.25">
      <c r="A34" s="7" t="s">
        <v>59</v>
      </c>
      <c r="B34" s="22">
        <f>RiversHeadFlow!B13*74466.1151309/1000000</f>
        <v>1.3344850878176353</v>
      </c>
      <c r="C34" s="22">
        <f>RiversHeadFlow!C13*74466.1151309/1000000</f>
        <v>1.4176457224224928</v>
      </c>
      <c r="D34" s="22">
        <f>RiversHeadFlow!D13*74466.1151309/1000000</f>
        <v>3.8320748519351762</v>
      </c>
      <c r="E34" s="22">
        <f>RiversHeadFlow!E13*74466.1151309/1000000</f>
        <v>6.1591739552011617</v>
      </c>
      <c r="F34" s="22">
        <f>RiversHeadFlow!F13*74466.1151309/1000000</f>
        <v>8.9734717232667904</v>
      </c>
      <c r="G34" s="22">
        <f>RiversHeadFlow!G13*74466.1151309/1000000</f>
        <v>5.1887233926718892</v>
      </c>
      <c r="H34" s="22">
        <f>RiversHeadFlow!H13*74466.1151309/1000000</f>
        <v>1.9548556288234324</v>
      </c>
      <c r="I34" s="22">
        <f>RiversHeadFlow!I13*74466.1151309/1000000</f>
        <v>1.7756565259600428</v>
      </c>
      <c r="J34" s="22">
        <f>RiversHeadFlow!J13*74466.1151309/1000000</f>
        <v>1.6326886833849812</v>
      </c>
      <c r="K34" s="22">
        <f>RiversHeadFlow!K13*74466.1151309/1000000</f>
        <v>1.2173584701421836</v>
      </c>
      <c r="L34" s="22">
        <f>RiversHeadFlow!L13*74466.1151309/1000000</f>
        <v>1.2857471951176724</v>
      </c>
      <c r="M34" s="22">
        <f>RiversHeadFlow!M13*74466.1151309/1000000</f>
        <v>1.1699178535636534</v>
      </c>
    </row>
    <row r="35" spans="1:13" x14ac:dyDescent="0.25">
      <c r="A35" s="7" t="s">
        <v>60</v>
      </c>
      <c r="B35" s="22">
        <f>IF((RiversHeadFlow!B8*74466.1151309/1000000 - B7 -B25 ) &lt;0,0, (RiversHeadFlow!B8*74466.1151309/1000000 - B7 -B25 ) )</f>
        <v>52.589259578994131</v>
      </c>
      <c r="C35" s="22">
        <f>IF((RiversHeadFlow!C8*74466.1151309/1000000 - C7 -C25 ) &lt;0,0, (RiversHeadFlow!C8*74466.1151309/1000000 - C7 -C25 ) )</f>
        <v>41.72400250498054</v>
      </c>
      <c r="D35" s="22">
        <f>IF((RiversHeadFlow!D8*74466.1151309/1000000 - D7 -D25 ) &lt;0,0, (RiversHeadFlow!D8*74466.1151309/1000000 - D7 -D25 ) )</f>
        <v>56.847860257956654</v>
      </c>
      <c r="E35" s="22">
        <f>IF((RiversHeadFlow!E8*74466.1151309/1000000 - E7 -E25 ) &lt;0,0, (RiversHeadFlow!E8*74466.1151309/1000000 - E7 -E25 ) )</f>
        <v>55.268006029367349</v>
      </c>
      <c r="F35" s="22">
        <f>IF((RiversHeadFlow!F8*74466.1151309/1000000 - F7 -F25 ) &lt;0,0, (RiversHeadFlow!F8*74466.1151309/1000000 - F7 -F25 ) )</f>
        <v>28.164639983712245</v>
      </c>
      <c r="G35" s="22">
        <f>IF((RiversHeadFlow!G8*74466.1151309/1000000 - G7 -G25 ) &lt;0,0, (RiversHeadFlow!G8*74466.1151309/1000000 - G7 -G25 ) )</f>
        <v>0</v>
      </c>
      <c r="H35" s="22">
        <f>IF((RiversHeadFlow!H8*74466.1151309/1000000 - H7 -H25 ) &lt;0,0, (RiversHeadFlow!H8*74466.1151309/1000000 - H7 -H25 ) )</f>
        <v>0</v>
      </c>
      <c r="I35" s="22">
        <f>IF((RiversHeadFlow!I8*74466.1151309/1000000 - I7 -I25 ) &lt;0,0, (RiversHeadFlow!I8*74466.1151309/1000000 - I7 -I25 ) )</f>
        <v>0</v>
      </c>
      <c r="J35" s="22">
        <f>IF((RiversHeadFlow!J8*74466.1151309/1000000 - J7 -J25 ) &lt;0,0, (RiversHeadFlow!J8*74466.1151309/1000000 - J7 -J25 ) )</f>
        <v>14.749779590028204</v>
      </c>
      <c r="K35" s="22">
        <f>IF((RiversHeadFlow!K8*74466.1151309/1000000 - K7 -K25 ) &lt;0,0, (RiversHeadFlow!K8*74466.1151309/1000000 - K7 -K25 ) )</f>
        <v>11.679794213963156</v>
      </c>
      <c r="L35" s="22">
        <f>IF((RiversHeadFlow!L8*74466.1151309/1000000 - L7 -L25 ) &lt;0,0, (RiversHeadFlow!L8*74466.1151309/1000000 - L7 -L25 ) )</f>
        <v>20.870784178730354</v>
      </c>
      <c r="M35" s="22">
        <f>IF((RiversHeadFlow!M8*74466.1151309/1000000 - M7 -M25 ) &lt;0,0, (RiversHeadFlow!M8*74466.1151309/1000000 - M7 -M25 ) )</f>
        <v>27.787655392962531</v>
      </c>
    </row>
    <row r="36" spans="1:13" x14ac:dyDescent="0.25">
      <c r="A36" s="7" t="s">
        <v>61</v>
      </c>
      <c r="B36" s="7">
        <f>RiversHeadFlow!B2*74466.1151309/1000000</f>
        <v>21.266481556794684</v>
      </c>
      <c r="C36" s="22">
        <f>RiversHeadFlow!C2*74466.1151309/1000000</f>
        <v>26.588724794849202</v>
      </c>
      <c r="D36" s="22">
        <f>RiversHeadFlow!D2*74466.1151309/1000000</f>
        <v>29.659233108160251</v>
      </c>
      <c r="E36" s="22">
        <f>RiversHeadFlow!E2*74466.1151309/1000000</f>
        <v>27.04371424017469</v>
      </c>
      <c r="F36" s="22">
        <f>RiversHeadFlow!F2*74466.1151309/1000000</f>
        <v>18.032910613632446</v>
      </c>
      <c r="G36" s="22">
        <f>RiversHeadFlow!G2*74466.1151309/1000000</f>
        <v>67.227595036227299</v>
      </c>
      <c r="H36" s="22">
        <f>RiversHeadFlow!H2*74466.1151309/1000000</f>
        <v>76.37040589184025</v>
      </c>
      <c r="I36" s="22">
        <f>RiversHeadFlow!I2*74466.1151309/1000000</f>
        <v>66.76657905565088</v>
      </c>
      <c r="J36" s="22">
        <f>RiversHeadFlow!J2*74466.1151309/1000000</f>
        <v>31.874289755342609</v>
      </c>
      <c r="K36" s="22">
        <f>RiversHeadFlow!K2*74466.1151309/1000000</f>
        <v>16.034636436863483</v>
      </c>
      <c r="L36" s="22">
        <f>RiversHeadFlow!L2*74466.1151309/1000000</f>
        <v>21.262040948737525</v>
      </c>
      <c r="M36" s="22">
        <f>RiversHeadFlow!M2*74466.1151309/1000000</f>
        <v>21.981015959351787</v>
      </c>
    </row>
    <row r="37" spans="1:13" x14ac:dyDescent="0.25">
      <c r="A37" s="7" t="s">
        <v>62</v>
      </c>
      <c r="B37" s="22">
        <v>0</v>
      </c>
      <c r="C37" s="22">
        <v>0</v>
      </c>
      <c r="D37" s="22">
        <v>0</v>
      </c>
      <c r="E37" s="22">
        <v>0</v>
      </c>
      <c r="F37" s="22">
        <v>0</v>
      </c>
      <c r="G37" s="22">
        <v>0</v>
      </c>
      <c r="H37" s="22">
        <v>0</v>
      </c>
      <c r="I37" s="22">
        <v>0</v>
      </c>
      <c r="J37" s="22">
        <v>0</v>
      </c>
      <c r="K37" s="22">
        <v>0</v>
      </c>
      <c r="L37" s="22">
        <v>0</v>
      </c>
      <c r="M37" s="22">
        <v>0</v>
      </c>
    </row>
    <row r="38" spans="1:13" x14ac:dyDescent="0.25">
      <c r="A38" s="7" t="s">
        <v>63</v>
      </c>
      <c r="B38" s="22">
        <v>0</v>
      </c>
      <c r="C38" s="22">
        <v>0</v>
      </c>
      <c r="D38" s="22">
        <v>0</v>
      </c>
      <c r="E38" s="22">
        <v>0</v>
      </c>
      <c r="F38" s="22">
        <v>0</v>
      </c>
      <c r="G38" s="22">
        <v>0</v>
      </c>
      <c r="H38" s="22">
        <v>0</v>
      </c>
      <c r="I38" s="22">
        <v>0</v>
      </c>
      <c r="J38" s="22">
        <v>0</v>
      </c>
      <c r="K38" s="22">
        <v>0</v>
      </c>
      <c r="L38" s="22">
        <v>0</v>
      </c>
      <c r="M38" s="22">
        <v>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W38"/>
  <sheetViews>
    <sheetView zoomScale="55" zoomScaleNormal="55" workbookViewId="0">
      <selection activeCell="E18" sqref="E18"/>
    </sheetView>
  </sheetViews>
  <sheetFormatPr defaultColWidth="9.140625" defaultRowHeight="15" x14ac:dyDescent="0.25"/>
  <cols>
    <col min="1" max="1" width="12.42578125" style="22" bestFit="1" customWidth="1"/>
    <col min="2" max="19" width="9.140625" style="22"/>
    <col min="20" max="20" width="10.5703125" style="22" customWidth="1"/>
    <col min="21" max="21" width="13" style="22" customWidth="1"/>
    <col min="22" max="16384" width="9.140625" style="22"/>
  </cols>
  <sheetData>
    <row r="1" spans="1:21" x14ac:dyDescent="0.25">
      <c r="B1" s="22" t="s">
        <v>19</v>
      </c>
      <c r="C1" s="22" t="s">
        <v>20</v>
      </c>
      <c r="D1" s="22" t="s">
        <v>21</v>
      </c>
      <c r="E1" s="22" t="s">
        <v>22</v>
      </c>
      <c r="F1" s="22" t="s">
        <v>23</v>
      </c>
      <c r="G1" s="22" t="s">
        <v>24</v>
      </c>
      <c r="H1" s="22" t="s">
        <v>25</v>
      </c>
      <c r="I1" s="22" t="s">
        <v>26</v>
      </c>
      <c r="J1" s="22" t="s">
        <v>27</v>
      </c>
      <c r="K1" s="22" t="s">
        <v>28</v>
      </c>
      <c r="L1" s="22" t="s">
        <v>29</v>
      </c>
      <c r="M1" s="22" t="s">
        <v>30</v>
      </c>
    </row>
    <row r="2" spans="1:21" x14ac:dyDescent="0.25">
      <c r="A2" s="22" t="s">
        <v>31</v>
      </c>
      <c r="B2" s="22">
        <f>HeadFlow!B2*(1+$T$19/100)</f>
        <v>0</v>
      </c>
      <c r="C2" s="22">
        <f>HeadFlow!C2*(1+$T$19/100)</f>
        <v>0</v>
      </c>
      <c r="D2" s="22">
        <f>HeadFlow!D2*(1+$T$19/100)</f>
        <v>0</v>
      </c>
      <c r="E2" s="22">
        <f>HeadFlow!E2*(1+$T$19/100)</f>
        <v>0</v>
      </c>
      <c r="F2" s="22">
        <f>HeadFlow!F2*(1+$T$19/100)</f>
        <v>0</v>
      </c>
      <c r="G2" s="22">
        <f>HeadFlow!G2*(1+$T$19/100)</f>
        <v>0</v>
      </c>
      <c r="H2" s="22">
        <f>HeadFlow!H2*(1+$T$19/100)</f>
        <v>0</v>
      </c>
      <c r="I2" s="22">
        <f>HeadFlow!I2*(1+$T$19/100)</f>
        <v>0</v>
      </c>
      <c r="J2" s="22">
        <f>HeadFlow!J2*(1+$T$19/100)</f>
        <v>0</v>
      </c>
      <c r="K2" s="22">
        <f>HeadFlow!K2*(1+$T$19/100)</f>
        <v>0</v>
      </c>
      <c r="L2" s="22">
        <f>HeadFlow!L2*(1+$T$19/100)</f>
        <v>0</v>
      </c>
      <c r="M2" s="22">
        <f>HeadFlow!M2*(1+$T$19/100)</f>
        <v>0</v>
      </c>
      <c r="R2" s="22" t="s">
        <v>332</v>
      </c>
      <c r="T2" s="26" t="s">
        <v>333</v>
      </c>
      <c r="U2" s="22" t="s">
        <v>297</v>
      </c>
    </row>
    <row r="3" spans="1:21" x14ac:dyDescent="0.25">
      <c r="A3" s="22" t="s">
        <v>5</v>
      </c>
      <c r="B3" s="22">
        <v>0</v>
      </c>
      <c r="C3" s="22">
        <v>0</v>
      </c>
      <c r="D3" s="22">
        <v>0</v>
      </c>
      <c r="E3" s="22">
        <v>0</v>
      </c>
      <c r="F3" s="22">
        <v>0</v>
      </c>
      <c r="G3" s="22">
        <v>0</v>
      </c>
      <c r="H3" s="22">
        <v>0</v>
      </c>
      <c r="I3" s="22">
        <v>0</v>
      </c>
      <c r="J3" s="22">
        <v>0</v>
      </c>
      <c r="K3" s="22">
        <v>0</v>
      </c>
      <c r="L3" s="22">
        <v>0</v>
      </c>
      <c r="M3" s="22">
        <v>0</v>
      </c>
      <c r="R3" s="22" t="s">
        <v>334</v>
      </c>
      <c r="T3" s="26" t="s">
        <v>335</v>
      </c>
      <c r="U3" s="22" t="s">
        <v>336</v>
      </c>
    </row>
    <row r="4" spans="1:21" x14ac:dyDescent="0.25">
      <c r="A4" s="22" t="s">
        <v>6</v>
      </c>
      <c r="B4" s="22">
        <v>0</v>
      </c>
      <c r="C4" s="22">
        <v>0</v>
      </c>
      <c r="D4" s="22">
        <v>0</v>
      </c>
      <c r="E4" s="22">
        <v>0</v>
      </c>
      <c r="F4" s="22">
        <v>0</v>
      </c>
      <c r="G4" s="22">
        <v>0</v>
      </c>
      <c r="H4" s="22">
        <v>0</v>
      </c>
      <c r="I4" s="22">
        <v>0</v>
      </c>
      <c r="J4" s="22">
        <v>0</v>
      </c>
      <c r="K4" s="22">
        <v>0</v>
      </c>
      <c r="L4" s="22">
        <v>0</v>
      </c>
      <c r="M4" s="22">
        <v>0</v>
      </c>
    </row>
    <row r="5" spans="1:21" x14ac:dyDescent="0.25">
      <c r="A5" s="22" t="s">
        <v>32</v>
      </c>
      <c r="B5" s="22">
        <v>0</v>
      </c>
      <c r="C5" s="22">
        <v>0</v>
      </c>
      <c r="D5" s="22">
        <v>0</v>
      </c>
      <c r="E5" s="22">
        <v>0</v>
      </c>
      <c r="F5" s="22">
        <v>0</v>
      </c>
      <c r="G5" s="22">
        <v>0</v>
      </c>
      <c r="H5" s="22">
        <v>0</v>
      </c>
      <c r="I5" s="22">
        <v>0</v>
      </c>
      <c r="J5" s="22">
        <v>0</v>
      </c>
      <c r="K5" s="22">
        <v>0</v>
      </c>
      <c r="L5" s="22">
        <v>0</v>
      </c>
      <c r="M5" s="22">
        <v>0</v>
      </c>
    </row>
    <row r="6" spans="1:21" x14ac:dyDescent="0.25">
      <c r="A6" s="22" t="s">
        <v>33</v>
      </c>
      <c r="B6" s="22">
        <v>0</v>
      </c>
      <c r="C6" s="22">
        <v>0</v>
      </c>
      <c r="D6" s="22">
        <v>0</v>
      </c>
      <c r="E6" s="22">
        <v>0</v>
      </c>
      <c r="F6" s="22">
        <v>0</v>
      </c>
      <c r="G6" s="22">
        <v>0</v>
      </c>
      <c r="H6" s="22">
        <v>0</v>
      </c>
      <c r="I6" s="22">
        <v>0</v>
      </c>
      <c r="J6" s="22">
        <v>0</v>
      </c>
      <c r="K6" s="22">
        <v>0</v>
      </c>
      <c r="L6" s="22">
        <v>0</v>
      </c>
      <c r="M6" s="22">
        <v>0</v>
      </c>
    </row>
    <row r="7" spans="1:21" x14ac:dyDescent="0.25">
      <c r="A7" s="22" t="s">
        <v>7</v>
      </c>
      <c r="B7" s="22">
        <v>0</v>
      </c>
      <c r="C7" s="22">
        <v>0</v>
      </c>
      <c r="D7" s="22">
        <v>0</v>
      </c>
      <c r="E7" s="22">
        <v>0</v>
      </c>
      <c r="F7" s="22">
        <v>0</v>
      </c>
      <c r="G7" s="22">
        <v>0</v>
      </c>
      <c r="H7" s="22">
        <v>0</v>
      </c>
      <c r="I7" s="22">
        <v>0</v>
      </c>
      <c r="J7" s="22">
        <v>0</v>
      </c>
      <c r="K7" s="22">
        <v>0</v>
      </c>
      <c r="L7" s="22">
        <v>0</v>
      </c>
      <c r="M7" s="22">
        <v>0</v>
      </c>
    </row>
    <row r="8" spans="1:21" x14ac:dyDescent="0.25">
      <c r="A8" s="22" t="s">
        <v>34</v>
      </c>
      <c r="B8" s="22">
        <v>0</v>
      </c>
      <c r="C8" s="22">
        <v>0</v>
      </c>
      <c r="D8" s="22">
        <v>0</v>
      </c>
      <c r="E8" s="22">
        <v>0</v>
      </c>
      <c r="F8" s="22">
        <v>0</v>
      </c>
      <c r="G8" s="22">
        <v>0</v>
      </c>
      <c r="H8" s="22">
        <v>0</v>
      </c>
      <c r="I8" s="22">
        <v>0</v>
      </c>
      <c r="J8" s="22">
        <v>0</v>
      </c>
      <c r="K8" s="22">
        <v>0</v>
      </c>
      <c r="L8" s="22">
        <v>0</v>
      </c>
      <c r="M8" s="22">
        <v>0</v>
      </c>
    </row>
    <row r="9" spans="1:21" x14ac:dyDescent="0.25">
      <c r="A9" s="22" t="s">
        <v>35</v>
      </c>
      <c r="B9" s="22">
        <v>0</v>
      </c>
      <c r="C9" s="22">
        <v>0</v>
      </c>
      <c r="D9" s="22">
        <v>0</v>
      </c>
      <c r="E9" s="22">
        <v>0</v>
      </c>
      <c r="F9" s="22">
        <v>0</v>
      </c>
      <c r="G9" s="22">
        <v>0</v>
      </c>
      <c r="H9" s="22">
        <v>0</v>
      </c>
      <c r="I9" s="22">
        <v>0</v>
      </c>
      <c r="J9" s="22">
        <v>0</v>
      </c>
      <c r="K9" s="22">
        <v>0</v>
      </c>
      <c r="L9" s="22">
        <v>0</v>
      </c>
      <c r="M9" s="22">
        <v>0</v>
      </c>
    </row>
    <row r="10" spans="1:21" x14ac:dyDescent="0.25">
      <c r="A10" s="22" t="s">
        <v>36</v>
      </c>
      <c r="B10" s="22">
        <v>0</v>
      </c>
      <c r="C10" s="22">
        <v>0</v>
      </c>
      <c r="D10" s="22">
        <v>0</v>
      </c>
      <c r="E10" s="22">
        <v>0</v>
      </c>
      <c r="F10" s="22">
        <v>0</v>
      </c>
      <c r="G10" s="22">
        <v>0</v>
      </c>
      <c r="H10" s="22">
        <v>0</v>
      </c>
      <c r="I10" s="22">
        <v>0</v>
      </c>
      <c r="J10" s="22">
        <v>0</v>
      </c>
      <c r="K10" s="22">
        <v>0</v>
      </c>
      <c r="L10" s="22">
        <v>0</v>
      </c>
      <c r="M10" s="22">
        <v>0</v>
      </c>
    </row>
    <row r="11" spans="1:21" x14ac:dyDescent="0.25">
      <c r="A11" s="22" t="s">
        <v>39</v>
      </c>
      <c r="B11" s="22">
        <v>0</v>
      </c>
      <c r="C11" s="22">
        <v>0</v>
      </c>
      <c r="D11" s="22">
        <v>0</v>
      </c>
      <c r="E11" s="22">
        <v>0</v>
      </c>
      <c r="F11" s="22">
        <v>0</v>
      </c>
      <c r="G11" s="22">
        <v>0</v>
      </c>
      <c r="H11" s="22">
        <v>0</v>
      </c>
      <c r="I11" s="22">
        <v>0</v>
      </c>
      <c r="J11" s="22">
        <v>0</v>
      </c>
      <c r="K11" s="22">
        <v>0</v>
      </c>
      <c r="L11" s="22">
        <v>0</v>
      </c>
      <c r="M11" s="22">
        <v>0</v>
      </c>
    </row>
    <row r="12" spans="1:21" x14ac:dyDescent="0.25">
      <c r="A12" s="22" t="s">
        <v>40</v>
      </c>
      <c r="B12" s="22">
        <v>0</v>
      </c>
      <c r="C12" s="22">
        <v>0</v>
      </c>
      <c r="D12" s="22">
        <v>0</v>
      </c>
      <c r="E12" s="22">
        <v>0</v>
      </c>
      <c r="F12" s="22">
        <v>0</v>
      </c>
      <c r="G12" s="22">
        <v>0</v>
      </c>
      <c r="H12" s="22">
        <v>0</v>
      </c>
      <c r="I12" s="22">
        <v>0</v>
      </c>
      <c r="J12" s="22">
        <v>0</v>
      </c>
      <c r="K12" s="22">
        <v>0</v>
      </c>
      <c r="L12" s="22">
        <v>0</v>
      </c>
      <c r="M12" s="22">
        <v>0</v>
      </c>
    </row>
    <row r="13" spans="1:21" x14ac:dyDescent="0.25">
      <c r="A13" s="22" t="s">
        <v>41</v>
      </c>
      <c r="B13" s="22">
        <v>0</v>
      </c>
      <c r="C13" s="22">
        <v>0</v>
      </c>
      <c r="D13" s="22">
        <v>0</v>
      </c>
      <c r="E13" s="22">
        <v>0</v>
      </c>
      <c r="F13" s="22">
        <v>0</v>
      </c>
      <c r="G13" s="22">
        <v>0</v>
      </c>
      <c r="H13" s="22">
        <v>0</v>
      </c>
      <c r="I13" s="22">
        <v>0</v>
      </c>
      <c r="J13" s="22">
        <v>0</v>
      </c>
      <c r="K13" s="22">
        <v>0</v>
      </c>
      <c r="L13" s="22">
        <v>0</v>
      </c>
      <c r="M13" s="22">
        <v>0</v>
      </c>
    </row>
    <row r="14" spans="1:21" x14ac:dyDescent="0.25">
      <c r="A14" s="22" t="s">
        <v>42</v>
      </c>
      <c r="B14" s="22">
        <v>0</v>
      </c>
      <c r="C14" s="22">
        <v>0</v>
      </c>
      <c r="D14" s="22">
        <v>0</v>
      </c>
      <c r="E14" s="22">
        <v>0</v>
      </c>
      <c r="F14" s="22">
        <v>0</v>
      </c>
      <c r="G14" s="22">
        <v>0</v>
      </c>
      <c r="H14" s="22">
        <v>0</v>
      </c>
      <c r="I14" s="22">
        <v>0</v>
      </c>
      <c r="J14" s="22">
        <v>0</v>
      </c>
      <c r="K14" s="22">
        <v>0</v>
      </c>
      <c r="L14" s="22">
        <v>0</v>
      </c>
      <c r="M14" s="22">
        <v>0</v>
      </c>
    </row>
    <row r="15" spans="1:21" x14ac:dyDescent="0.25">
      <c r="A15" s="22" t="s">
        <v>43</v>
      </c>
      <c r="B15" s="22">
        <v>0</v>
      </c>
      <c r="C15" s="22">
        <v>0</v>
      </c>
      <c r="D15" s="22">
        <v>0</v>
      </c>
      <c r="E15" s="22">
        <v>0</v>
      </c>
      <c r="F15" s="22">
        <v>0</v>
      </c>
      <c r="G15" s="22">
        <v>0</v>
      </c>
      <c r="H15" s="22">
        <v>0</v>
      </c>
      <c r="I15" s="22">
        <v>0</v>
      </c>
      <c r="J15" s="22">
        <v>0</v>
      </c>
      <c r="K15" s="22">
        <v>0</v>
      </c>
      <c r="L15" s="22">
        <v>0</v>
      </c>
      <c r="M15" s="22">
        <v>0</v>
      </c>
    </row>
    <row r="16" spans="1:21" x14ac:dyDescent="0.25">
      <c r="A16" s="22" t="s">
        <v>44</v>
      </c>
      <c r="B16" s="22">
        <v>0</v>
      </c>
      <c r="C16" s="22">
        <v>0</v>
      </c>
      <c r="D16" s="22">
        <v>0</v>
      </c>
      <c r="E16" s="22">
        <v>0</v>
      </c>
      <c r="F16" s="22">
        <v>0</v>
      </c>
      <c r="G16" s="22">
        <v>0</v>
      </c>
      <c r="H16" s="22">
        <v>0</v>
      </c>
      <c r="I16" s="22">
        <v>0</v>
      </c>
      <c r="J16" s="22">
        <v>0</v>
      </c>
      <c r="K16" s="22">
        <v>0</v>
      </c>
      <c r="L16" s="22">
        <v>0</v>
      </c>
      <c r="M16" s="22">
        <v>0</v>
      </c>
    </row>
    <row r="17" spans="1:23" x14ac:dyDescent="0.25">
      <c r="A17" s="22" t="s">
        <v>8</v>
      </c>
      <c r="B17" s="22">
        <v>0</v>
      </c>
      <c r="C17" s="22">
        <v>0</v>
      </c>
      <c r="D17" s="22">
        <v>0</v>
      </c>
      <c r="E17" s="22">
        <v>0</v>
      </c>
      <c r="F17" s="22">
        <v>0</v>
      </c>
      <c r="G17" s="22">
        <v>0</v>
      </c>
      <c r="H17" s="22">
        <v>0</v>
      </c>
      <c r="I17" s="22">
        <v>0</v>
      </c>
      <c r="J17" s="22">
        <v>0</v>
      </c>
      <c r="K17" s="22">
        <v>0</v>
      </c>
      <c r="L17" s="22">
        <v>0</v>
      </c>
      <c r="M17" s="22">
        <v>0</v>
      </c>
      <c r="R17" s="22" t="s">
        <v>337</v>
      </c>
      <c r="T17" s="22" t="s">
        <v>347</v>
      </c>
      <c r="U17" s="22" t="s">
        <v>345</v>
      </c>
      <c r="V17" s="22" t="s">
        <v>346</v>
      </c>
    </row>
    <row r="18" spans="1:23" x14ac:dyDescent="0.25">
      <c r="A18" s="22" t="s">
        <v>45</v>
      </c>
      <c r="B18" s="22">
        <f>HeadFlow!B18*(1+$V$19/100)</f>
        <v>10.097605211750041</v>
      </c>
      <c r="C18" s="22">
        <f>HeadFlow!C18*(1+$V$19/100)</f>
        <v>4.9259335159090352</v>
      </c>
      <c r="D18" s="22">
        <f>HeadFlow!D18*(1+$T$19/100)</f>
        <v>11.39078376711325</v>
      </c>
      <c r="E18" s="22">
        <f>HeadFlow!E18*(1+$T$19/100)</f>
        <v>25.833322971298017</v>
      </c>
      <c r="F18" s="22">
        <f>HeadFlow!F18*(1+$U$19/100)</f>
        <v>35.274598737507333</v>
      </c>
      <c r="G18" s="22">
        <f>HeadFlow!G18*(1+$U$19/100)</f>
        <v>28.466534161664796</v>
      </c>
      <c r="H18" s="22">
        <f>HeadFlow!H18*(1+$U$19/100)</f>
        <v>18.223720025409506</v>
      </c>
      <c r="I18" s="22">
        <f>HeadFlow!I18*(1+$U$19/100)</f>
        <v>11.577619249976678</v>
      </c>
      <c r="J18" s="22">
        <f>HeadFlow!J18*(1+$U$19/100)</f>
        <v>17.011784001654107</v>
      </c>
      <c r="K18" s="22">
        <f>HeadFlow!K18*(1+$U$19/100)</f>
        <v>26.104096659136992</v>
      </c>
      <c r="L18" s="22">
        <f>HeadFlow!L18*(1+$V$19/100)</f>
        <v>20.3292494307357</v>
      </c>
      <c r="M18" s="22">
        <f>HeadFlow!M18*(1+$V$19/100)</f>
        <v>1.843036349489775</v>
      </c>
      <c r="T18" s="22" t="s">
        <v>342</v>
      </c>
      <c r="U18" s="22" t="s">
        <v>343</v>
      </c>
      <c r="V18" s="22" t="s">
        <v>344</v>
      </c>
    </row>
    <row r="19" spans="1:23" x14ac:dyDescent="0.25">
      <c r="A19" s="22" t="s">
        <v>9</v>
      </c>
      <c r="B19" s="22">
        <v>0</v>
      </c>
      <c r="C19" s="22">
        <v>0</v>
      </c>
      <c r="D19" s="22">
        <v>0</v>
      </c>
      <c r="E19" s="22">
        <v>0</v>
      </c>
      <c r="F19" s="22">
        <v>0</v>
      </c>
      <c r="G19" s="22">
        <v>0</v>
      </c>
      <c r="H19" s="22">
        <v>0</v>
      </c>
      <c r="I19" s="22">
        <v>0</v>
      </c>
      <c r="J19" s="22">
        <v>0</v>
      </c>
      <c r="K19" s="22">
        <v>0</v>
      </c>
      <c r="L19" s="22">
        <v>0</v>
      </c>
      <c r="M19" s="22">
        <v>0</v>
      </c>
      <c r="R19" s="22" t="s">
        <v>81</v>
      </c>
      <c r="T19" s="26">
        <v>-18.2</v>
      </c>
      <c r="U19" s="22">
        <v>-25</v>
      </c>
      <c r="V19" s="22">
        <v>50</v>
      </c>
      <c r="W19" s="22" t="s">
        <v>336</v>
      </c>
    </row>
    <row r="20" spans="1:23" x14ac:dyDescent="0.25">
      <c r="A20" s="22" t="s">
        <v>46</v>
      </c>
      <c r="B20" s="22">
        <v>0</v>
      </c>
      <c r="C20" s="22">
        <v>0</v>
      </c>
      <c r="D20" s="22">
        <v>0</v>
      </c>
      <c r="E20" s="22">
        <v>0</v>
      </c>
      <c r="F20" s="22">
        <v>0</v>
      </c>
      <c r="G20" s="22">
        <v>0</v>
      </c>
      <c r="H20" s="22">
        <v>0</v>
      </c>
      <c r="I20" s="22">
        <v>0</v>
      </c>
      <c r="J20" s="22">
        <v>0</v>
      </c>
      <c r="K20" s="22">
        <v>0</v>
      </c>
      <c r="L20" s="22">
        <v>0</v>
      </c>
      <c r="M20" s="22">
        <v>0</v>
      </c>
      <c r="R20" s="22" t="s">
        <v>338</v>
      </c>
      <c r="T20" s="22">
        <v>-4.5999999999999996</v>
      </c>
      <c r="U20" s="22">
        <v>-10</v>
      </c>
      <c r="V20" s="22">
        <v>30</v>
      </c>
      <c r="W20" s="22" t="s">
        <v>336</v>
      </c>
    </row>
    <row r="21" spans="1:23" x14ac:dyDescent="0.25">
      <c r="A21" s="22" t="s">
        <v>47</v>
      </c>
      <c r="B21" s="22">
        <v>0</v>
      </c>
      <c r="C21" s="22">
        <v>0</v>
      </c>
      <c r="D21" s="22">
        <v>0</v>
      </c>
      <c r="E21" s="22">
        <v>0</v>
      </c>
      <c r="F21" s="22">
        <v>0</v>
      </c>
      <c r="G21" s="22">
        <v>0</v>
      </c>
      <c r="H21" s="22">
        <v>0</v>
      </c>
      <c r="I21" s="22">
        <v>0</v>
      </c>
      <c r="J21" s="22">
        <v>0</v>
      </c>
      <c r="K21" s="22">
        <v>0</v>
      </c>
      <c r="L21" s="22">
        <v>0</v>
      </c>
      <c r="M21" s="22">
        <v>0</v>
      </c>
      <c r="R21" s="22" t="s">
        <v>339</v>
      </c>
      <c r="T21" s="22">
        <v>-6.6</v>
      </c>
      <c r="W21" s="22" t="s">
        <v>336</v>
      </c>
    </row>
    <row r="22" spans="1:23" x14ac:dyDescent="0.25">
      <c r="A22" s="22" t="s">
        <v>48</v>
      </c>
      <c r="B22" s="22">
        <v>0</v>
      </c>
      <c r="C22" s="22">
        <v>0</v>
      </c>
      <c r="D22" s="22">
        <v>0</v>
      </c>
      <c r="E22" s="22">
        <v>0</v>
      </c>
      <c r="F22" s="22">
        <v>0</v>
      </c>
      <c r="G22" s="22">
        <v>0</v>
      </c>
      <c r="H22" s="22">
        <v>0</v>
      </c>
      <c r="I22" s="22">
        <v>0</v>
      </c>
      <c r="J22" s="22">
        <v>0</v>
      </c>
      <c r="K22" s="22">
        <v>0</v>
      </c>
      <c r="L22" s="22">
        <v>0</v>
      </c>
      <c r="M22" s="22">
        <v>0</v>
      </c>
    </row>
    <row r="23" spans="1:23" x14ac:dyDescent="0.25">
      <c r="A23" s="22" t="s">
        <v>49</v>
      </c>
      <c r="B23" s="22">
        <v>0</v>
      </c>
      <c r="C23" s="22">
        <v>0</v>
      </c>
      <c r="D23" s="22">
        <v>0</v>
      </c>
      <c r="E23" s="22">
        <v>0</v>
      </c>
      <c r="F23" s="22">
        <v>0</v>
      </c>
      <c r="G23" s="22">
        <v>0</v>
      </c>
      <c r="H23" s="22">
        <v>0</v>
      </c>
      <c r="I23" s="22">
        <v>0</v>
      </c>
      <c r="J23" s="22">
        <v>0</v>
      </c>
      <c r="K23" s="22">
        <v>0</v>
      </c>
      <c r="L23" s="22">
        <v>0</v>
      </c>
      <c r="M23" s="22">
        <v>0</v>
      </c>
    </row>
    <row r="24" spans="1:23" x14ac:dyDescent="0.25">
      <c r="A24" s="22" t="s">
        <v>50</v>
      </c>
      <c r="B24" s="22">
        <v>0</v>
      </c>
      <c r="C24" s="22">
        <v>0</v>
      </c>
      <c r="D24" s="22">
        <v>0</v>
      </c>
      <c r="E24" s="22">
        <v>0</v>
      </c>
      <c r="F24" s="22">
        <v>0</v>
      </c>
      <c r="G24" s="22">
        <v>0</v>
      </c>
      <c r="H24" s="22">
        <v>0</v>
      </c>
      <c r="I24" s="22">
        <v>0</v>
      </c>
      <c r="J24" s="22">
        <v>0</v>
      </c>
      <c r="K24" s="22">
        <v>0</v>
      </c>
      <c r="L24" s="22">
        <v>0</v>
      </c>
      <c r="M24" s="22">
        <v>0</v>
      </c>
    </row>
    <row r="25" spans="1:23" x14ac:dyDescent="0.25">
      <c r="A25" s="22" t="s">
        <v>51</v>
      </c>
      <c r="B25" s="22">
        <v>0</v>
      </c>
      <c r="C25" s="22">
        <v>0</v>
      </c>
      <c r="D25" s="22">
        <v>0</v>
      </c>
      <c r="E25" s="22">
        <v>0</v>
      </c>
      <c r="F25" s="22">
        <v>0</v>
      </c>
      <c r="G25" s="22">
        <v>0</v>
      </c>
      <c r="H25" s="22">
        <v>0</v>
      </c>
      <c r="I25" s="22">
        <v>0</v>
      </c>
      <c r="J25" s="22">
        <v>0</v>
      </c>
      <c r="K25" s="22">
        <v>0</v>
      </c>
      <c r="L25" s="22">
        <v>0</v>
      </c>
      <c r="M25" s="22">
        <v>0</v>
      </c>
    </row>
    <row r="26" spans="1:23" x14ac:dyDescent="0.25">
      <c r="A26" s="22" t="s">
        <v>52</v>
      </c>
      <c r="B26" s="22">
        <v>0</v>
      </c>
      <c r="C26" s="22">
        <v>0</v>
      </c>
      <c r="D26" s="22">
        <v>0</v>
      </c>
      <c r="E26" s="22">
        <v>0</v>
      </c>
      <c r="F26" s="22">
        <v>0</v>
      </c>
      <c r="G26" s="22">
        <v>0</v>
      </c>
      <c r="H26" s="22">
        <v>0</v>
      </c>
      <c r="I26" s="22">
        <v>0</v>
      </c>
      <c r="J26" s="22">
        <v>0</v>
      </c>
      <c r="K26" s="22">
        <v>0</v>
      </c>
      <c r="L26" s="22">
        <v>0</v>
      </c>
      <c r="M26" s="22">
        <v>0</v>
      </c>
    </row>
    <row r="27" spans="1:23" x14ac:dyDescent="0.25">
      <c r="A27" s="22" t="s">
        <v>53</v>
      </c>
      <c r="B27" s="22">
        <v>0</v>
      </c>
      <c r="C27" s="22">
        <v>0</v>
      </c>
      <c r="D27" s="22">
        <v>0</v>
      </c>
      <c r="E27" s="22">
        <v>0</v>
      </c>
      <c r="F27" s="22">
        <v>0</v>
      </c>
      <c r="G27" s="22">
        <v>0</v>
      </c>
      <c r="H27" s="22">
        <v>0</v>
      </c>
      <c r="I27" s="22">
        <v>0</v>
      </c>
      <c r="J27" s="22">
        <v>0</v>
      </c>
      <c r="K27" s="22">
        <v>0</v>
      </c>
      <c r="L27" s="22">
        <v>0</v>
      </c>
      <c r="M27" s="22">
        <v>0</v>
      </c>
    </row>
    <row r="28" spans="1:23" x14ac:dyDescent="0.25">
      <c r="A28" s="22" t="s">
        <v>10</v>
      </c>
      <c r="B28" s="22">
        <v>0</v>
      </c>
      <c r="C28" s="22">
        <v>0</v>
      </c>
      <c r="D28" s="22">
        <v>0</v>
      </c>
      <c r="E28" s="22">
        <v>0</v>
      </c>
      <c r="F28" s="22">
        <v>0</v>
      </c>
      <c r="G28" s="22">
        <v>0</v>
      </c>
      <c r="H28" s="22">
        <v>0</v>
      </c>
      <c r="I28" s="22">
        <v>0</v>
      </c>
      <c r="J28" s="22">
        <v>0</v>
      </c>
      <c r="K28" s="22">
        <v>0</v>
      </c>
      <c r="L28" s="22">
        <v>0</v>
      </c>
      <c r="M28" s="22">
        <v>0</v>
      </c>
    </row>
    <row r="29" spans="1:23" x14ac:dyDescent="0.25">
      <c r="A29" s="22" t="s">
        <v>54</v>
      </c>
      <c r="B29" s="22">
        <v>0</v>
      </c>
      <c r="C29" s="22">
        <v>0</v>
      </c>
      <c r="D29" s="22">
        <v>0</v>
      </c>
      <c r="E29" s="22">
        <v>0</v>
      </c>
      <c r="F29" s="22">
        <v>0</v>
      </c>
      <c r="G29" s="22">
        <v>0</v>
      </c>
      <c r="H29" s="22">
        <v>0</v>
      </c>
      <c r="I29" s="22">
        <v>0</v>
      </c>
      <c r="J29" s="22">
        <v>0</v>
      </c>
      <c r="K29" s="22">
        <v>0</v>
      </c>
      <c r="L29" s="22">
        <v>0</v>
      </c>
      <c r="M29" s="22">
        <v>0</v>
      </c>
    </row>
    <row r="30" spans="1:23" x14ac:dyDescent="0.25">
      <c r="A30" s="22" t="s">
        <v>55</v>
      </c>
      <c r="B30" s="22">
        <f>HeadFlow!B30*(1+$V$20/100)</f>
        <v>2.8189593278040688</v>
      </c>
      <c r="C30" s="22">
        <f>HeadFlow!C30*(1+$V$20/100)</f>
        <v>2.7934653289730891</v>
      </c>
      <c r="D30" s="22">
        <f>HeadFlow!D30*(1+$T$20/100)</f>
        <v>2.5877883135189084</v>
      </c>
      <c r="E30" s="22">
        <f>HeadFlow!E30*(1+$T$20/100)</f>
        <v>2.924523526431178</v>
      </c>
      <c r="F30" s="22">
        <f>HeadFlow!F30*(1+$U$20/100)</f>
        <v>1.6687406002962577</v>
      </c>
      <c r="G30" s="22">
        <f>HeadFlow!G30*(1+$U$20/100)</f>
        <v>1.70589396660821</v>
      </c>
      <c r="H30" s="22">
        <f>HeadFlow!H30*(1+$U$20/100)</f>
        <v>2.3457195597314038</v>
      </c>
      <c r="I30" s="22">
        <f>HeadFlow!I30*(1+$U$20/100)</f>
        <v>2.2749806532750751</v>
      </c>
      <c r="J30" s="22">
        <f>HeadFlow!J30*(1+$U$20/100)</f>
        <v>2.4999354607367867</v>
      </c>
      <c r="K30" s="22">
        <f>HeadFlow!K30*(1+$U$20/100)</f>
        <v>2.4146055203344376</v>
      </c>
      <c r="L30" s="22">
        <f>HeadFlow!L30*(1+$V$20/100)</f>
        <v>3.4854229241429366</v>
      </c>
      <c r="M30" s="22">
        <f>HeadFlow!M30*(1+$V$20/100)</f>
        <v>3.2645139154488807</v>
      </c>
    </row>
    <row r="31" spans="1:23" x14ac:dyDescent="0.25">
      <c r="A31" s="22" t="s">
        <v>56</v>
      </c>
      <c r="B31" s="22">
        <v>0</v>
      </c>
      <c r="C31" s="22">
        <v>0</v>
      </c>
      <c r="D31" s="22">
        <v>0</v>
      </c>
      <c r="E31" s="22">
        <v>0</v>
      </c>
      <c r="F31" s="22">
        <v>0</v>
      </c>
      <c r="G31" s="22">
        <v>0</v>
      </c>
      <c r="H31" s="22">
        <v>0</v>
      </c>
      <c r="I31" s="22">
        <v>0</v>
      </c>
      <c r="J31" s="22">
        <v>0</v>
      </c>
      <c r="K31" s="22">
        <v>0</v>
      </c>
      <c r="L31" s="22">
        <v>0</v>
      </c>
      <c r="M31" s="22">
        <v>0</v>
      </c>
    </row>
    <row r="32" spans="1:23" x14ac:dyDescent="0.25">
      <c r="A32" s="22" t="s">
        <v>57</v>
      </c>
      <c r="B32" s="22">
        <v>0</v>
      </c>
      <c r="C32" s="22">
        <v>0</v>
      </c>
      <c r="D32" s="22">
        <v>0</v>
      </c>
      <c r="E32" s="22">
        <v>0</v>
      </c>
      <c r="F32" s="22">
        <v>0</v>
      </c>
      <c r="G32" s="22">
        <v>0</v>
      </c>
      <c r="H32" s="22">
        <v>0</v>
      </c>
      <c r="I32" s="22">
        <v>0</v>
      </c>
      <c r="J32" s="22">
        <v>0</v>
      </c>
      <c r="K32" s="22">
        <v>0</v>
      </c>
      <c r="L32" s="22">
        <v>0</v>
      </c>
      <c r="M32" s="22">
        <v>0</v>
      </c>
    </row>
    <row r="33" spans="1:13" x14ac:dyDescent="0.25">
      <c r="A33" s="22" t="s">
        <v>58</v>
      </c>
      <c r="B33" s="22">
        <f>HeadFlow!B33*(1+$V$20/100)</f>
        <v>0.46880377749133417</v>
      </c>
      <c r="C33" s="22">
        <f>HeadFlow!C33*(1+$V$20/100)</f>
        <v>0.92645653474561362</v>
      </c>
      <c r="D33" s="22">
        <f>HeadFlow!D33*(1+$T$20/100)</f>
        <v>1.9002163254284086</v>
      </c>
      <c r="E33" s="22">
        <f>HeadFlow!E33*(1+$T$20/100)</f>
        <v>6.7571472165855591</v>
      </c>
      <c r="F33" s="22">
        <f>HeadFlow!F33*(1+$U$20/100)</f>
        <v>2.1811605548389861</v>
      </c>
      <c r="G33" s="22">
        <f>HeadFlow!G33*(1+$U$20/100)</f>
        <v>0.85829644299875563</v>
      </c>
      <c r="H33" s="22">
        <f>HeadFlow!H33*(1+$U$20/100)</f>
        <v>0.36771367651638442</v>
      </c>
      <c r="I33" s="22">
        <f>HeadFlow!I33*(1+$U$20/100)</f>
        <v>0.28645432997934944</v>
      </c>
      <c r="J33" s="22">
        <f>HeadFlow!J33*(1+$U$20/100)</f>
        <v>0.2484189600766826</v>
      </c>
      <c r="K33" s="22">
        <f>HeadFlow!K33*(1+$U$20/100)</f>
        <v>0.21219350511532373</v>
      </c>
      <c r="L33" s="22">
        <f>HeadFlow!L33*(1+$V$20/100)</f>
        <v>0.35571621827919048</v>
      </c>
      <c r="M33" s="22">
        <f>HeadFlow!M33*(1+$V$20/100)</f>
        <v>8.1328268977098606E-2</v>
      </c>
    </row>
    <row r="34" spans="1:13" x14ac:dyDescent="0.25">
      <c r="A34" s="22" t="s">
        <v>59</v>
      </c>
      <c r="B34" s="22">
        <v>0</v>
      </c>
      <c r="C34" s="22">
        <v>0</v>
      </c>
      <c r="D34" s="22">
        <v>0</v>
      </c>
      <c r="E34" s="22">
        <v>0</v>
      </c>
      <c r="F34" s="22">
        <v>0</v>
      </c>
      <c r="G34" s="22">
        <v>0</v>
      </c>
      <c r="H34" s="22">
        <v>0</v>
      </c>
      <c r="I34" s="22">
        <v>0</v>
      </c>
      <c r="J34" s="22">
        <v>0</v>
      </c>
      <c r="K34" s="22">
        <v>0</v>
      </c>
      <c r="L34" s="22">
        <v>0</v>
      </c>
      <c r="M34" s="22">
        <v>0</v>
      </c>
    </row>
    <row r="35" spans="1:13" x14ac:dyDescent="0.25">
      <c r="A35" s="22" t="s">
        <v>60</v>
      </c>
      <c r="B35" s="22">
        <v>0</v>
      </c>
      <c r="C35" s="22">
        <v>0</v>
      </c>
      <c r="D35" s="22">
        <v>0</v>
      </c>
      <c r="E35" s="22">
        <v>0</v>
      </c>
      <c r="F35" s="22">
        <v>0</v>
      </c>
      <c r="G35" s="22">
        <v>0</v>
      </c>
      <c r="H35" s="22">
        <v>0</v>
      </c>
      <c r="I35" s="22">
        <v>0</v>
      </c>
      <c r="J35" s="22">
        <v>0</v>
      </c>
      <c r="K35" s="22">
        <v>0</v>
      </c>
      <c r="L35" s="22">
        <v>0</v>
      </c>
      <c r="M35" s="22">
        <v>0</v>
      </c>
    </row>
    <row r="36" spans="1:13" x14ac:dyDescent="0.25">
      <c r="A36" s="22" t="s">
        <v>61</v>
      </c>
      <c r="B36" s="22">
        <f>HeadFlow!B36*(1+HeadFlow_Climate1!$V$19/100)</f>
        <v>31.899722335192024</v>
      </c>
      <c r="C36" s="22">
        <f>HeadFlow!C36*(1+HeadFlow_Climate1!$V$19/100)</f>
        <v>39.883087192273805</v>
      </c>
      <c r="D36" s="22">
        <f>HeadFlow!D36*(1+HeadFlow_Climate1!$T$19/100)</f>
        <v>24.261252682475089</v>
      </c>
      <c r="E36" s="22">
        <f>HeadFlow!E36*(1+HeadFlow_Climate1!$T$19/100)</f>
        <v>22.1217582484629</v>
      </c>
      <c r="F36" s="22">
        <f>HeadFlow!F36*(1+HeadFlow_Climate1!$U$19/100)</f>
        <v>13.524682960224334</v>
      </c>
      <c r="G36" s="22">
        <f>HeadFlow!G36*(1+HeadFlow_Climate1!$U$19/100)</f>
        <v>50.420696277170478</v>
      </c>
      <c r="H36" s="22">
        <f>HeadFlow!H36*(1+HeadFlow_Climate1!$U$19/100)</f>
        <v>57.277804418880187</v>
      </c>
      <c r="I36" s="22">
        <f>HeadFlow!I36*(1+HeadFlow_Climate1!$U$19/100)</f>
        <v>50.07493429173816</v>
      </c>
      <c r="J36" s="22">
        <f>HeadFlow!J36*(1+HeadFlow_Climate1!$U$19/100)</f>
        <v>23.905717316506959</v>
      </c>
      <c r="K36" s="22">
        <f>HeadFlow!K36*(1+HeadFlow_Climate1!$U$19/100)</f>
        <v>12.025977327647613</v>
      </c>
      <c r="L36" s="22">
        <f>HeadFlow!L36*(1+HeadFlow_Climate1!$V$19/100)</f>
        <v>31.893061423106289</v>
      </c>
      <c r="M36" s="22">
        <f>HeadFlow!M36*(1+HeadFlow_Climate1!$V$19/100)</f>
        <v>32.971523939027676</v>
      </c>
    </row>
    <row r="37" spans="1:13" x14ac:dyDescent="0.25">
      <c r="A37" s="22" t="s">
        <v>62</v>
      </c>
      <c r="B37" s="22">
        <v>0</v>
      </c>
      <c r="C37" s="22">
        <v>0</v>
      </c>
      <c r="D37" s="22">
        <v>0</v>
      </c>
      <c r="E37" s="22">
        <v>0</v>
      </c>
      <c r="F37" s="22">
        <v>0</v>
      </c>
      <c r="G37" s="22">
        <v>0</v>
      </c>
      <c r="H37" s="22">
        <v>0</v>
      </c>
      <c r="I37" s="22">
        <v>0</v>
      </c>
      <c r="J37" s="22">
        <v>0</v>
      </c>
      <c r="K37" s="22">
        <v>0</v>
      </c>
      <c r="L37" s="22">
        <v>0</v>
      </c>
      <c r="M37" s="22">
        <v>0</v>
      </c>
    </row>
    <row r="38" spans="1:13" x14ac:dyDescent="0.25">
      <c r="A38" s="22" t="s">
        <v>63</v>
      </c>
      <c r="B38" s="22">
        <v>0</v>
      </c>
      <c r="C38" s="22">
        <v>0</v>
      </c>
      <c r="D38" s="22">
        <v>0</v>
      </c>
      <c r="E38" s="22">
        <v>0</v>
      </c>
      <c r="F38" s="22">
        <v>0</v>
      </c>
      <c r="G38" s="22">
        <v>0</v>
      </c>
      <c r="H38" s="22">
        <v>0</v>
      </c>
      <c r="I38" s="22">
        <v>0</v>
      </c>
      <c r="J38" s="22">
        <v>0</v>
      </c>
      <c r="K38" s="22">
        <v>0</v>
      </c>
      <c r="L38" s="22">
        <v>0</v>
      </c>
      <c r="M38" s="22">
        <v>0</v>
      </c>
    </row>
  </sheetData>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W38"/>
  <sheetViews>
    <sheetView zoomScale="55" zoomScaleNormal="55" workbookViewId="0">
      <selection activeCell="E18" sqref="E18"/>
    </sheetView>
  </sheetViews>
  <sheetFormatPr defaultColWidth="9.140625" defaultRowHeight="15" x14ac:dyDescent="0.25"/>
  <cols>
    <col min="1" max="1" width="12.42578125" style="22" bestFit="1" customWidth="1"/>
    <col min="2" max="19" width="9.140625" style="22"/>
    <col min="20" max="20" width="10.5703125" style="22" customWidth="1"/>
    <col min="21" max="21" width="13" style="22" customWidth="1"/>
    <col min="22" max="16384" width="9.140625" style="22"/>
  </cols>
  <sheetData>
    <row r="1" spans="1:21" x14ac:dyDescent="0.25">
      <c r="B1" s="22" t="s">
        <v>19</v>
      </c>
      <c r="C1" s="22" t="s">
        <v>20</v>
      </c>
      <c r="D1" s="22" t="s">
        <v>21</v>
      </c>
      <c r="E1" s="22" t="s">
        <v>22</v>
      </c>
      <c r="F1" s="22" t="s">
        <v>23</v>
      </c>
      <c r="G1" s="22" t="s">
        <v>24</v>
      </c>
      <c r="H1" s="22" t="s">
        <v>25</v>
      </c>
      <c r="I1" s="22" t="s">
        <v>26</v>
      </c>
      <c r="J1" s="22" t="s">
        <v>27</v>
      </c>
      <c r="K1" s="22" t="s">
        <v>28</v>
      </c>
      <c r="L1" s="22" t="s">
        <v>29</v>
      </c>
      <c r="M1" s="22" t="s">
        <v>30</v>
      </c>
    </row>
    <row r="2" spans="1:21" x14ac:dyDescent="0.25">
      <c r="A2" s="22" t="s">
        <v>31</v>
      </c>
      <c r="B2" s="22">
        <f>HeadFlow!B2*(1+$T$19/100)</f>
        <v>0</v>
      </c>
      <c r="C2" s="22">
        <f>HeadFlow!C2*(1+$T$19/100)</f>
        <v>0</v>
      </c>
      <c r="D2" s="22">
        <f>HeadFlow!D2*(1+$T$19/100)</f>
        <v>0</v>
      </c>
      <c r="E2" s="22">
        <f>HeadFlow!E2*(1+$T$19/100)</f>
        <v>0</v>
      </c>
      <c r="F2" s="22">
        <f>HeadFlow!F2*(1+$T$19/100)</f>
        <v>0</v>
      </c>
      <c r="G2" s="22">
        <f>HeadFlow!G2*(1+$T$19/100)</f>
        <v>0</v>
      </c>
      <c r="H2" s="22">
        <f>HeadFlow!H2*(1+$T$19/100)</f>
        <v>0</v>
      </c>
      <c r="I2" s="22">
        <f>HeadFlow!I2*(1+$T$19/100)</f>
        <v>0</v>
      </c>
      <c r="J2" s="22">
        <f>HeadFlow!J2*(1+$T$19/100)</f>
        <v>0</v>
      </c>
      <c r="K2" s="22">
        <f>HeadFlow!K2*(1+$T$19/100)</f>
        <v>0</v>
      </c>
      <c r="L2" s="22">
        <f>HeadFlow!L2*(1+$T$19/100)</f>
        <v>0</v>
      </c>
      <c r="M2" s="22">
        <f>HeadFlow!M2*(1+$T$19/100)</f>
        <v>0</v>
      </c>
      <c r="R2" s="22" t="s">
        <v>332</v>
      </c>
      <c r="T2" s="26" t="s">
        <v>340</v>
      </c>
      <c r="U2" s="22" t="s">
        <v>297</v>
      </c>
    </row>
    <row r="3" spans="1:21" x14ac:dyDescent="0.25">
      <c r="A3" s="22" t="s">
        <v>5</v>
      </c>
      <c r="B3" s="22">
        <v>0</v>
      </c>
      <c r="C3" s="22">
        <v>0</v>
      </c>
      <c r="D3" s="22">
        <v>0</v>
      </c>
      <c r="E3" s="22">
        <v>0</v>
      </c>
      <c r="F3" s="22">
        <v>0</v>
      </c>
      <c r="G3" s="22">
        <v>0</v>
      </c>
      <c r="H3" s="22">
        <v>0</v>
      </c>
      <c r="I3" s="22">
        <v>0</v>
      </c>
      <c r="J3" s="22">
        <v>0</v>
      </c>
      <c r="K3" s="22">
        <v>0</v>
      </c>
      <c r="L3" s="22">
        <v>0</v>
      </c>
      <c r="M3" s="22">
        <v>0</v>
      </c>
      <c r="R3" s="22" t="s">
        <v>334</v>
      </c>
      <c r="T3" s="26" t="s">
        <v>341</v>
      </c>
      <c r="U3" s="22" t="s">
        <v>336</v>
      </c>
    </row>
    <row r="4" spans="1:21" x14ac:dyDescent="0.25">
      <c r="A4" s="22" t="s">
        <v>6</v>
      </c>
      <c r="B4" s="22">
        <v>0</v>
      </c>
      <c r="C4" s="22">
        <v>0</v>
      </c>
      <c r="D4" s="22">
        <v>0</v>
      </c>
      <c r="E4" s="22">
        <v>0</v>
      </c>
      <c r="F4" s="22">
        <v>0</v>
      </c>
      <c r="G4" s="22">
        <v>0</v>
      </c>
      <c r="H4" s="22">
        <v>0</v>
      </c>
      <c r="I4" s="22">
        <v>0</v>
      </c>
      <c r="J4" s="22">
        <v>0</v>
      </c>
      <c r="K4" s="22">
        <v>0</v>
      </c>
      <c r="L4" s="22">
        <v>0</v>
      </c>
      <c r="M4" s="22">
        <v>0</v>
      </c>
    </row>
    <row r="5" spans="1:21" x14ac:dyDescent="0.25">
      <c r="A5" s="22" t="s">
        <v>32</v>
      </c>
      <c r="B5" s="22">
        <v>0</v>
      </c>
      <c r="C5" s="22">
        <v>0</v>
      </c>
      <c r="D5" s="22">
        <v>0</v>
      </c>
      <c r="E5" s="22">
        <v>0</v>
      </c>
      <c r="F5" s="22">
        <v>0</v>
      </c>
      <c r="G5" s="22">
        <v>0</v>
      </c>
      <c r="H5" s="22">
        <v>0</v>
      </c>
      <c r="I5" s="22">
        <v>0</v>
      </c>
      <c r="J5" s="22">
        <v>0</v>
      </c>
      <c r="K5" s="22">
        <v>0</v>
      </c>
      <c r="L5" s="22">
        <v>0</v>
      </c>
      <c r="M5" s="22">
        <v>0</v>
      </c>
    </row>
    <row r="6" spans="1:21" x14ac:dyDescent="0.25">
      <c r="A6" s="22" t="s">
        <v>33</v>
      </c>
      <c r="B6" s="22">
        <v>0</v>
      </c>
      <c r="C6" s="22">
        <v>0</v>
      </c>
      <c r="D6" s="22">
        <v>0</v>
      </c>
      <c r="E6" s="22">
        <v>0</v>
      </c>
      <c r="F6" s="22">
        <v>0</v>
      </c>
      <c r="G6" s="22">
        <v>0</v>
      </c>
      <c r="H6" s="22">
        <v>0</v>
      </c>
      <c r="I6" s="22">
        <v>0</v>
      </c>
      <c r="J6" s="22">
        <v>0</v>
      </c>
      <c r="K6" s="22">
        <v>0</v>
      </c>
      <c r="L6" s="22">
        <v>0</v>
      </c>
      <c r="M6" s="22">
        <v>0</v>
      </c>
    </row>
    <row r="7" spans="1:21" x14ac:dyDescent="0.25">
      <c r="A7" s="22" t="s">
        <v>7</v>
      </c>
      <c r="B7" s="22">
        <v>0</v>
      </c>
      <c r="C7" s="22">
        <v>0</v>
      </c>
      <c r="D7" s="22">
        <v>0</v>
      </c>
      <c r="E7" s="22">
        <v>0</v>
      </c>
      <c r="F7" s="22">
        <v>0</v>
      </c>
      <c r="G7" s="22">
        <v>0</v>
      </c>
      <c r="H7" s="22">
        <v>0</v>
      </c>
      <c r="I7" s="22">
        <v>0</v>
      </c>
      <c r="J7" s="22">
        <v>0</v>
      </c>
      <c r="K7" s="22">
        <v>0</v>
      </c>
      <c r="L7" s="22">
        <v>0</v>
      </c>
      <c r="M7" s="22">
        <v>0</v>
      </c>
    </row>
    <row r="8" spans="1:21" x14ac:dyDescent="0.25">
      <c r="A8" s="22" t="s">
        <v>34</v>
      </c>
      <c r="B8" s="22">
        <v>0</v>
      </c>
      <c r="C8" s="22">
        <v>0</v>
      </c>
      <c r="D8" s="22">
        <v>0</v>
      </c>
      <c r="E8" s="22">
        <v>0</v>
      </c>
      <c r="F8" s="22">
        <v>0</v>
      </c>
      <c r="G8" s="22">
        <v>0</v>
      </c>
      <c r="H8" s="22">
        <v>0</v>
      </c>
      <c r="I8" s="22">
        <v>0</v>
      </c>
      <c r="J8" s="22">
        <v>0</v>
      </c>
      <c r="K8" s="22">
        <v>0</v>
      </c>
      <c r="L8" s="22">
        <v>0</v>
      </c>
      <c r="M8" s="22">
        <v>0</v>
      </c>
    </row>
    <row r="9" spans="1:21" x14ac:dyDescent="0.25">
      <c r="A9" s="22" t="s">
        <v>35</v>
      </c>
      <c r="B9" s="22">
        <v>0</v>
      </c>
      <c r="C9" s="22">
        <v>0</v>
      </c>
      <c r="D9" s="22">
        <v>0</v>
      </c>
      <c r="E9" s="22">
        <v>0</v>
      </c>
      <c r="F9" s="22">
        <v>0</v>
      </c>
      <c r="G9" s="22">
        <v>0</v>
      </c>
      <c r="H9" s="22">
        <v>0</v>
      </c>
      <c r="I9" s="22">
        <v>0</v>
      </c>
      <c r="J9" s="22">
        <v>0</v>
      </c>
      <c r="K9" s="22">
        <v>0</v>
      </c>
      <c r="L9" s="22">
        <v>0</v>
      </c>
      <c r="M9" s="22">
        <v>0</v>
      </c>
    </row>
    <row r="10" spans="1:21" x14ac:dyDescent="0.25">
      <c r="A10" s="22" t="s">
        <v>36</v>
      </c>
      <c r="B10" s="22">
        <v>0</v>
      </c>
      <c r="C10" s="22">
        <v>0</v>
      </c>
      <c r="D10" s="22">
        <v>0</v>
      </c>
      <c r="E10" s="22">
        <v>0</v>
      </c>
      <c r="F10" s="22">
        <v>0</v>
      </c>
      <c r="G10" s="22">
        <v>0</v>
      </c>
      <c r="H10" s="22">
        <v>0</v>
      </c>
      <c r="I10" s="22">
        <v>0</v>
      </c>
      <c r="J10" s="22">
        <v>0</v>
      </c>
      <c r="K10" s="22">
        <v>0</v>
      </c>
      <c r="L10" s="22">
        <v>0</v>
      </c>
      <c r="M10" s="22">
        <v>0</v>
      </c>
    </row>
    <row r="11" spans="1:21" x14ac:dyDescent="0.25">
      <c r="A11" s="22" t="s">
        <v>39</v>
      </c>
      <c r="B11" s="22">
        <v>0</v>
      </c>
      <c r="C11" s="22">
        <v>0</v>
      </c>
      <c r="D11" s="22">
        <v>0</v>
      </c>
      <c r="E11" s="22">
        <v>0</v>
      </c>
      <c r="F11" s="22">
        <v>0</v>
      </c>
      <c r="G11" s="22">
        <v>0</v>
      </c>
      <c r="H11" s="22">
        <v>0</v>
      </c>
      <c r="I11" s="22">
        <v>0</v>
      </c>
      <c r="J11" s="22">
        <v>0</v>
      </c>
      <c r="K11" s="22">
        <v>0</v>
      </c>
      <c r="L11" s="22">
        <v>0</v>
      </c>
      <c r="M11" s="22">
        <v>0</v>
      </c>
    </row>
    <row r="12" spans="1:21" x14ac:dyDescent="0.25">
      <c r="A12" s="22" t="s">
        <v>40</v>
      </c>
      <c r="B12" s="22">
        <v>0</v>
      </c>
      <c r="C12" s="22">
        <v>0</v>
      </c>
      <c r="D12" s="22">
        <v>0</v>
      </c>
      <c r="E12" s="22">
        <v>0</v>
      </c>
      <c r="F12" s="22">
        <v>0</v>
      </c>
      <c r="G12" s="22">
        <v>0</v>
      </c>
      <c r="H12" s="22">
        <v>0</v>
      </c>
      <c r="I12" s="22">
        <v>0</v>
      </c>
      <c r="J12" s="22">
        <v>0</v>
      </c>
      <c r="K12" s="22">
        <v>0</v>
      </c>
      <c r="L12" s="22">
        <v>0</v>
      </c>
      <c r="M12" s="22">
        <v>0</v>
      </c>
    </row>
    <row r="13" spans="1:21" x14ac:dyDescent="0.25">
      <c r="A13" s="22" t="s">
        <v>41</v>
      </c>
      <c r="B13" s="22">
        <v>0</v>
      </c>
      <c r="C13" s="22">
        <v>0</v>
      </c>
      <c r="D13" s="22">
        <v>0</v>
      </c>
      <c r="E13" s="22">
        <v>0</v>
      </c>
      <c r="F13" s="22">
        <v>0</v>
      </c>
      <c r="G13" s="22">
        <v>0</v>
      </c>
      <c r="H13" s="22">
        <v>0</v>
      </c>
      <c r="I13" s="22">
        <v>0</v>
      </c>
      <c r="J13" s="22">
        <v>0</v>
      </c>
      <c r="K13" s="22">
        <v>0</v>
      </c>
      <c r="L13" s="22">
        <v>0</v>
      </c>
      <c r="M13" s="22">
        <v>0</v>
      </c>
    </row>
    <row r="14" spans="1:21" x14ac:dyDescent="0.25">
      <c r="A14" s="22" t="s">
        <v>42</v>
      </c>
      <c r="B14" s="22">
        <v>0</v>
      </c>
      <c r="C14" s="22">
        <v>0</v>
      </c>
      <c r="D14" s="22">
        <v>0</v>
      </c>
      <c r="E14" s="22">
        <v>0</v>
      </c>
      <c r="F14" s="22">
        <v>0</v>
      </c>
      <c r="G14" s="22">
        <v>0</v>
      </c>
      <c r="H14" s="22">
        <v>0</v>
      </c>
      <c r="I14" s="22">
        <v>0</v>
      </c>
      <c r="J14" s="22">
        <v>0</v>
      </c>
      <c r="K14" s="22">
        <v>0</v>
      </c>
      <c r="L14" s="22">
        <v>0</v>
      </c>
      <c r="M14" s="22">
        <v>0</v>
      </c>
    </row>
    <row r="15" spans="1:21" x14ac:dyDescent="0.25">
      <c r="A15" s="22" t="s">
        <v>43</v>
      </c>
      <c r="B15" s="22">
        <v>0</v>
      </c>
      <c r="C15" s="22">
        <v>0</v>
      </c>
      <c r="D15" s="22">
        <v>0</v>
      </c>
      <c r="E15" s="22">
        <v>0</v>
      </c>
      <c r="F15" s="22">
        <v>0</v>
      </c>
      <c r="G15" s="22">
        <v>0</v>
      </c>
      <c r="H15" s="22">
        <v>0</v>
      </c>
      <c r="I15" s="22">
        <v>0</v>
      </c>
      <c r="J15" s="22">
        <v>0</v>
      </c>
      <c r="K15" s="22">
        <v>0</v>
      </c>
      <c r="L15" s="22">
        <v>0</v>
      </c>
      <c r="M15" s="22">
        <v>0</v>
      </c>
    </row>
    <row r="16" spans="1:21" x14ac:dyDescent="0.25">
      <c r="A16" s="22" t="s">
        <v>44</v>
      </c>
      <c r="B16" s="22">
        <v>0</v>
      </c>
      <c r="C16" s="22">
        <v>0</v>
      </c>
      <c r="D16" s="22">
        <v>0</v>
      </c>
      <c r="E16" s="22">
        <v>0</v>
      </c>
      <c r="F16" s="22">
        <v>0</v>
      </c>
      <c r="G16" s="22">
        <v>0</v>
      </c>
      <c r="H16" s="22">
        <v>0</v>
      </c>
      <c r="I16" s="22">
        <v>0</v>
      </c>
      <c r="J16" s="22">
        <v>0</v>
      </c>
      <c r="K16" s="22">
        <v>0</v>
      </c>
      <c r="L16" s="22">
        <v>0</v>
      </c>
      <c r="M16" s="22">
        <v>0</v>
      </c>
    </row>
    <row r="17" spans="1:23" x14ac:dyDescent="0.25">
      <c r="A17" s="22" t="s">
        <v>8</v>
      </c>
      <c r="B17" s="22">
        <v>0</v>
      </c>
      <c r="C17" s="22">
        <v>0</v>
      </c>
      <c r="D17" s="22">
        <v>0</v>
      </c>
      <c r="E17" s="22">
        <v>0</v>
      </c>
      <c r="F17" s="22">
        <v>0</v>
      </c>
      <c r="G17" s="22">
        <v>0</v>
      </c>
      <c r="H17" s="22">
        <v>0</v>
      </c>
      <c r="I17" s="22">
        <v>0</v>
      </c>
      <c r="J17" s="22">
        <v>0</v>
      </c>
      <c r="K17" s="22">
        <v>0</v>
      </c>
      <c r="L17" s="22">
        <v>0</v>
      </c>
      <c r="M17" s="22">
        <v>0</v>
      </c>
      <c r="R17" s="22" t="s">
        <v>337</v>
      </c>
      <c r="T17" s="22" t="s">
        <v>347</v>
      </c>
      <c r="U17" s="22" t="s">
        <v>345</v>
      </c>
      <c r="V17" s="22" t="s">
        <v>346</v>
      </c>
    </row>
    <row r="18" spans="1:23" x14ac:dyDescent="0.25">
      <c r="A18" s="22" t="s">
        <v>45</v>
      </c>
      <c r="B18" s="22">
        <f>HeadFlow!B18*(1+$V$19/100)</f>
        <v>10.097605211750041</v>
      </c>
      <c r="C18" s="22">
        <f>HeadFlow!C18*(1+$V$19/100)</f>
        <v>4.9259335159090352</v>
      </c>
      <c r="D18" s="22">
        <f>HeadFlow!D18*(1+$T$19/100)</f>
        <v>12.059191616528208</v>
      </c>
      <c r="E18" s="22">
        <f>HeadFlow!E18*(1+$T$19/100)</f>
        <v>27.349214783794721</v>
      </c>
      <c r="F18" s="22">
        <f>HeadFlow!F18*(1+$U$19/100)</f>
        <v>23.516399158338221</v>
      </c>
      <c r="G18" s="22">
        <f>HeadFlow!G18*(1+$U$19/100)</f>
        <v>18.977689441109863</v>
      </c>
      <c r="H18" s="22">
        <f>HeadFlow!H18*(1+$U$19/100)</f>
        <v>12.149146683606336</v>
      </c>
      <c r="I18" s="22">
        <f>HeadFlow!I18*(1+$U$19/100)</f>
        <v>7.7184128333177853</v>
      </c>
      <c r="J18" s="22">
        <f>HeadFlow!J18*(1+$U$19/100)</f>
        <v>11.34118933443607</v>
      </c>
      <c r="K18" s="22">
        <f>HeadFlow!K18*(1+$U$19/100)</f>
        <v>17.402731106091327</v>
      </c>
      <c r="L18" s="22">
        <f>HeadFlow!L18*(1+$V$19/100)</f>
        <v>20.3292494307357</v>
      </c>
      <c r="M18" s="22">
        <f>HeadFlow!M18*(1+$V$19/100)</f>
        <v>1.843036349489775</v>
      </c>
      <c r="T18" s="22" t="s">
        <v>342</v>
      </c>
      <c r="U18" s="22" t="s">
        <v>343</v>
      </c>
      <c r="V18" s="22" t="s">
        <v>344</v>
      </c>
    </row>
    <row r="19" spans="1:23" x14ac:dyDescent="0.25">
      <c r="A19" s="22" t="s">
        <v>9</v>
      </c>
      <c r="B19" s="22">
        <v>0</v>
      </c>
      <c r="C19" s="22">
        <v>0</v>
      </c>
      <c r="D19" s="22">
        <v>0</v>
      </c>
      <c r="E19" s="22">
        <v>0</v>
      </c>
      <c r="F19" s="22">
        <v>0</v>
      </c>
      <c r="G19" s="22">
        <v>0</v>
      </c>
      <c r="H19" s="22">
        <v>0</v>
      </c>
      <c r="I19" s="22">
        <v>0</v>
      </c>
      <c r="J19" s="22">
        <v>0</v>
      </c>
      <c r="K19" s="22">
        <v>0</v>
      </c>
      <c r="L19" s="22">
        <v>0</v>
      </c>
      <c r="M19" s="22">
        <v>0</v>
      </c>
      <c r="R19" s="22" t="s">
        <v>81</v>
      </c>
      <c r="T19" s="26">
        <v>-13.4</v>
      </c>
      <c r="U19" s="22">
        <v>-50</v>
      </c>
      <c r="V19" s="22">
        <v>50</v>
      </c>
      <c r="W19" s="22" t="s">
        <v>336</v>
      </c>
    </row>
    <row r="20" spans="1:23" x14ac:dyDescent="0.25">
      <c r="A20" s="22" t="s">
        <v>46</v>
      </c>
      <c r="B20" s="22">
        <v>0</v>
      </c>
      <c r="C20" s="22">
        <v>0</v>
      </c>
      <c r="D20" s="22">
        <v>0</v>
      </c>
      <c r="E20" s="22">
        <v>0</v>
      </c>
      <c r="F20" s="22">
        <v>0</v>
      </c>
      <c r="G20" s="22">
        <v>0</v>
      </c>
      <c r="H20" s="22">
        <v>0</v>
      </c>
      <c r="I20" s="22">
        <v>0</v>
      </c>
      <c r="J20" s="22">
        <v>0</v>
      </c>
      <c r="K20" s="22">
        <v>0</v>
      </c>
      <c r="L20" s="22">
        <v>0</v>
      </c>
      <c r="M20" s="22">
        <v>0</v>
      </c>
      <c r="R20" s="22" t="s">
        <v>338</v>
      </c>
      <c r="T20" s="22">
        <v>-7.7</v>
      </c>
      <c r="U20" s="22">
        <v>-15</v>
      </c>
      <c r="V20" s="22">
        <v>30</v>
      </c>
      <c r="W20" s="22" t="s">
        <v>336</v>
      </c>
    </row>
    <row r="21" spans="1:23" x14ac:dyDescent="0.25">
      <c r="A21" s="22" t="s">
        <v>47</v>
      </c>
      <c r="B21" s="22">
        <v>0</v>
      </c>
      <c r="C21" s="22">
        <v>0</v>
      </c>
      <c r="D21" s="22">
        <v>0</v>
      </c>
      <c r="E21" s="22">
        <v>0</v>
      </c>
      <c r="F21" s="22">
        <v>0</v>
      </c>
      <c r="G21" s="22">
        <v>0</v>
      </c>
      <c r="H21" s="22">
        <v>0</v>
      </c>
      <c r="I21" s="22">
        <v>0</v>
      </c>
      <c r="J21" s="22">
        <v>0</v>
      </c>
      <c r="K21" s="22">
        <v>0</v>
      </c>
      <c r="L21" s="22">
        <v>0</v>
      </c>
      <c r="M21" s="22">
        <v>0</v>
      </c>
      <c r="R21" s="22" t="s">
        <v>339</v>
      </c>
      <c r="T21" s="22">
        <v>4.5999999999999996</v>
      </c>
      <c r="W21" s="22" t="s">
        <v>336</v>
      </c>
    </row>
    <row r="22" spans="1:23" x14ac:dyDescent="0.25">
      <c r="A22" s="22" t="s">
        <v>48</v>
      </c>
      <c r="B22" s="22">
        <v>0</v>
      </c>
      <c r="C22" s="22">
        <v>0</v>
      </c>
      <c r="D22" s="22">
        <v>0</v>
      </c>
      <c r="E22" s="22">
        <v>0</v>
      </c>
      <c r="F22" s="22">
        <v>0</v>
      </c>
      <c r="G22" s="22">
        <v>0</v>
      </c>
      <c r="H22" s="22">
        <v>0</v>
      </c>
      <c r="I22" s="22">
        <v>0</v>
      </c>
      <c r="J22" s="22">
        <v>0</v>
      </c>
      <c r="K22" s="22">
        <v>0</v>
      </c>
      <c r="L22" s="22">
        <v>0</v>
      </c>
      <c r="M22" s="22">
        <v>0</v>
      </c>
    </row>
    <row r="23" spans="1:23" x14ac:dyDescent="0.25">
      <c r="A23" s="22" t="s">
        <v>49</v>
      </c>
      <c r="B23" s="22">
        <v>0</v>
      </c>
      <c r="C23" s="22">
        <v>0</v>
      </c>
      <c r="D23" s="22">
        <v>0</v>
      </c>
      <c r="E23" s="22">
        <v>0</v>
      </c>
      <c r="F23" s="22">
        <v>0</v>
      </c>
      <c r="G23" s="22">
        <v>0</v>
      </c>
      <c r="H23" s="22">
        <v>0</v>
      </c>
      <c r="I23" s="22">
        <v>0</v>
      </c>
      <c r="J23" s="22">
        <v>0</v>
      </c>
      <c r="K23" s="22">
        <v>0</v>
      </c>
      <c r="L23" s="22">
        <v>0</v>
      </c>
      <c r="M23" s="22">
        <v>0</v>
      </c>
    </row>
    <row r="24" spans="1:23" x14ac:dyDescent="0.25">
      <c r="A24" s="22" t="s">
        <v>50</v>
      </c>
      <c r="B24" s="22">
        <v>0</v>
      </c>
      <c r="C24" s="22">
        <v>0</v>
      </c>
      <c r="D24" s="22">
        <v>0</v>
      </c>
      <c r="E24" s="22">
        <v>0</v>
      </c>
      <c r="F24" s="22">
        <v>0</v>
      </c>
      <c r="G24" s="22">
        <v>0</v>
      </c>
      <c r="H24" s="22">
        <v>0</v>
      </c>
      <c r="I24" s="22">
        <v>0</v>
      </c>
      <c r="J24" s="22">
        <v>0</v>
      </c>
      <c r="K24" s="22">
        <v>0</v>
      </c>
      <c r="L24" s="22">
        <v>0</v>
      </c>
      <c r="M24" s="22">
        <v>0</v>
      </c>
    </row>
    <row r="25" spans="1:23" x14ac:dyDescent="0.25">
      <c r="A25" s="22" t="s">
        <v>51</v>
      </c>
      <c r="B25" s="22">
        <v>0</v>
      </c>
      <c r="C25" s="22">
        <v>0</v>
      </c>
      <c r="D25" s="22">
        <v>0</v>
      </c>
      <c r="E25" s="22">
        <v>0</v>
      </c>
      <c r="F25" s="22">
        <v>0</v>
      </c>
      <c r="G25" s="22">
        <v>0</v>
      </c>
      <c r="H25" s="22">
        <v>0</v>
      </c>
      <c r="I25" s="22">
        <v>0</v>
      </c>
      <c r="J25" s="22">
        <v>0</v>
      </c>
      <c r="K25" s="22">
        <v>0</v>
      </c>
      <c r="L25" s="22">
        <v>0</v>
      </c>
      <c r="M25" s="22">
        <v>0</v>
      </c>
    </row>
    <row r="26" spans="1:23" x14ac:dyDescent="0.25">
      <c r="A26" s="22" t="s">
        <v>52</v>
      </c>
      <c r="B26" s="22">
        <v>0</v>
      </c>
      <c r="C26" s="22">
        <v>0</v>
      </c>
      <c r="D26" s="22">
        <v>0</v>
      </c>
      <c r="E26" s="22">
        <v>0</v>
      </c>
      <c r="F26" s="22">
        <v>0</v>
      </c>
      <c r="G26" s="22">
        <v>0</v>
      </c>
      <c r="H26" s="22">
        <v>0</v>
      </c>
      <c r="I26" s="22">
        <v>0</v>
      </c>
      <c r="J26" s="22">
        <v>0</v>
      </c>
      <c r="K26" s="22">
        <v>0</v>
      </c>
      <c r="L26" s="22">
        <v>0</v>
      </c>
      <c r="M26" s="22">
        <v>0</v>
      </c>
    </row>
    <row r="27" spans="1:23" x14ac:dyDescent="0.25">
      <c r="A27" s="22" t="s">
        <v>53</v>
      </c>
      <c r="B27" s="22">
        <v>0</v>
      </c>
      <c r="C27" s="22">
        <v>0</v>
      </c>
      <c r="D27" s="22">
        <v>0</v>
      </c>
      <c r="E27" s="22">
        <v>0</v>
      </c>
      <c r="F27" s="22">
        <v>0</v>
      </c>
      <c r="G27" s="22">
        <v>0</v>
      </c>
      <c r="H27" s="22">
        <v>0</v>
      </c>
      <c r="I27" s="22">
        <v>0</v>
      </c>
      <c r="J27" s="22">
        <v>0</v>
      </c>
      <c r="K27" s="22">
        <v>0</v>
      </c>
      <c r="L27" s="22">
        <v>0</v>
      </c>
      <c r="M27" s="22">
        <v>0</v>
      </c>
    </row>
    <row r="28" spans="1:23" x14ac:dyDescent="0.25">
      <c r="A28" s="22" t="s">
        <v>10</v>
      </c>
      <c r="B28" s="22">
        <v>0</v>
      </c>
      <c r="C28" s="22">
        <v>0</v>
      </c>
      <c r="D28" s="22">
        <v>0</v>
      </c>
      <c r="E28" s="22">
        <v>0</v>
      </c>
      <c r="F28" s="22">
        <v>0</v>
      </c>
      <c r="G28" s="22">
        <v>0</v>
      </c>
      <c r="H28" s="22">
        <v>0</v>
      </c>
      <c r="I28" s="22">
        <v>0</v>
      </c>
      <c r="J28" s="22">
        <v>0</v>
      </c>
      <c r="K28" s="22">
        <v>0</v>
      </c>
      <c r="L28" s="22">
        <v>0</v>
      </c>
      <c r="M28" s="22">
        <v>0</v>
      </c>
    </row>
    <row r="29" spans="1:23" x14ac:dyDescent="0.25">
      <c r="A29" s="22" t="s">
        <v>54</v>
      </c>
      <c r="B29" s="22">
        <v>0</v>
      </c>
      <c r="C29" s="22">
        <v>0</v>
      </c>
      <c r="D29" s="22">
        <v>0</v>
      </c>
      <c r="E29" s="22">
        <v>0</v>
      </c>
      <c r="F29" s="22">
        <v>0</v>
      </c>
      <c r="G29" s="22">
        <v>0</v>
      </c>
      <c r="H29" s="22">
        <v>0</v>
      </c>
      <c r="I29" s="22">
        <v>0</v>
      </c>
      <c r="J29" s="22">
        <v>0</v>
      </c>
      <c r="K29" s="22">
        <v>0</v>
      </c>
      <c r="L29" s="22">
        <v>0</v>
      </c>
      <c r="M29" s="22">
        <v>0</v>
      </c>
    </row>
    <row r="30" spans="1:23" x14ac:dyDescent="0.25">
      <c r="A30" s="22" t="s">
        <v>55</v>
      </c>
      <c r="B30" s="22">
        <f>HeadFlow!B30*(1+$V$20/100)</f>
        <v>2.8189593278040688</v>
      </c>
      <c r="C30" s="22">
        <f>HeadFlow!C30*(1+$V$20/100)</f>
        <v>2.7934653289730891</v>
      </c>
      <c r="D30" s="22">
        <f>HeadFlow!D30*(1+$T$20/100)</f>
        <v>2.5036987561613757</v>
      </c>
      <c r="E30" s="22">
        <f>HeadFlow!E30*(1+$T$20/100)</f>
        <v>2.8294918395136031</v>
      </c>
      <c r="F30" s="22">
        <f>HeadFlow!F30*(1+$U$20/100)</f>
        <v>1.5760327891686878</v>
      </c>
      <c r="G30" s="22">
        <f>HeadFlow!G30*(1+$U$20/100)</f>
        <v>1.6111220795744206</v>
      </c>
      <c r="H30" s="22">
        <f>HeadFlow!H30*(1+$U$20/100)</f>
        <v>2.2154018064129923</v>
      </c>
      <c r="I30" s="22">
        <f>HeadFlow!I30*(1+$U$20/100)</f>
        <v>2.1485928392042375</v>
      </c>
      <c r="J30" s="22">
        <f>HeadFlow!J30*(1+$U$20/100)</f>
        <v>2.3610501573625204</v>
      </c>
      <c r="K30" s="22">
        <f>HeadFlow!K30*(1+$U$20/100)</f>
        <v>2.2804607692047467</v>
      </c>
      <c r="L30" s="22">
        <f>HeadFlow!L30*(1+$V$20/100)</f>
        <v>3.4854229241429366</v>
      </c>
      <c r="M30" s="22">
        <f>HeadFlow!M30*(1+$V$20/100)</f>
        <v>3.2645139154488807</v>
      </c>
    </row>
    <row r="31" spans="1:23" x14ac:dyDescent="0.25">
      <c r="A31" s="22" t="s">
        <v>56</v>
      </c>
      <c r="B31" s="22">
        <v>0</v>
      </c>
      <c r="C31" s="22">
        <v>0</v>
      </c>
      <c r="D31" s="22">
        <v>0</v>
      </c>
      <c r="E31" s="22">
        <v>0</v>
      </c>
      <c r="F31" s="22">
        <v>0</v>
      </c>
      <c r="G31" s="22">
        <v>0</v>
      </c>
      <c r="H31" s="22">
        <v>0</v>
      </c>
      <c r="I31" s="22">
        <v>0</v>
      </c>
      <c r="J31" s="22">
        <v>0</v>
      </c>
      <c r="K31" s="22">
        <v>0</v>
      </c>
      <c r="L31" s="22">
        <v>0</v>
      </c>
      <c r="M31" s="22">
        <v>0</v>
      </c>
    </row>
    <row r="32" spans="1:23" x14ac:dyDescent="0.25">
      <c r="A32" s="22" t="s">
        <v>57</v>
      </c>
      <c r="B32" s="22">
        <v>0</v>
      </c>
      <c r="C32" s="22">
        <v>0</v>
      </c>
      <c r="D32" s="22">
        <v>0</v>
      </c>
      <c r="E32" s="22">
        <v>0</v>
      </c>
      <c r="F32" s="22">
        <v>0</v>
      </c>
      <c r="G32" s="22">
        <v>0</v>
      </c>
      <c r="H32" s="22">
        <v>0</v>
      </c>
      <c r="I32" s="22">
        <v>0</v>
      </c>
      <c r="J32" s="22">
        <v>0</v>
      </c>
      <c r="K32" s="22">
        <v>0</v>
      </c>
      <c r="L32" s="22">
        <v>0</v>
      </c>
      <c r="M32" s="22">
        <v>0</v>
      </c>
    </row>
    <row r="33" spans="1:13" x14ac:dyDescent="0.25">
      <c r="A33" s="22" t="s">
        <v>58</v>
      </c>
      <c r="B33" s="22">
        <f>HeadFlow!B33*(1+$V$20/100)</f>
        <v>0.46880377749133417</v>
      </c>
      <c r="C33" s="22">
        <f>HeadFlow!C33*(1+$V$20/100)</f>
        <v>0.92645653474561362</v>
      </c>
      <c r="D33" s="22">
        <f>HeadFlow!D33*(1+$T$20/100)</f>
        <v>1.8384692540570453</v>
      </c>
      <c r="E33" s="22">
        <f>HeadFlow!E33*(1+$T$20/100)</f>
        <v>6.5375753468642257</v>
      </c>
      <c r="F33" s="22">
        <f>HeadFlow!F33*(1+$U$20/100)</f>
        <v>2.0599849684590419</v>
      </c>
      <c r="G33" s="22">
        <f>HeadFlow!G33*(1+$U$20/100)</f>
        <v>0.81061330727660252</v>
      </c>
      <c r="H33" s="22">
        <f>HeadFlow!H33*(1+$U$20/100)</f>
        <v>0.3472851389321408</v>
      </c>
      <c r="I33" s="22">
        <f>HeadFlow!I33*(1+$U$20/100)</f>
        <v>0.27054020053605221</v>
      </c>
      <c r="J33" s="22">
        <f>HeadFlow!J33*(1+$U$20/100)</f>
        <v>0.23461790673908911</v>
      </c>
      <c r="K33" s="22">
        <f>HeadFlow!K33*(1+$U$20/100)</f>
        <v>0.2004049770533613</v>
      </c>
      <c r="L33" s="22">
        <f>HeadFlow!L33*(1+$V$20/100)</f>
        <v>0.35571621827919048</v>
      </c>
      <c r="M33" s="22">
        <f>HeadFlow!M33*(1+$V$20/100)</f>
        <v>8.1328268977098606E-2</v>
      </c>
    </row>
    <row r="34" spans="1:13" x14ac:dyDescent="0.25">
      <c r="A34" s="22" t="s">
        <v>59</v>
      </c>
      <c r="B34" s="22">
        <v>0</v>
      </c>
      <c r="C34" s="22">
        <v>0</v>
      </c>
      <c r="D34" s="22">
        <v>0</v>
      </c>
      <c r="E34" s="22">
        <v>0</v>
      </c>
      <c r="F34" s="22">
        <v>0</v>
      </c>
      <c r="G34" s="22">
        <v>0</v>
      </c>
      <c r="H34" s="22">
        <v>0</v>
      </c>
      <c r="I34" s="22">
        <v>0</v>
      </c>
      <c r="J34" s="22">
        <v>0</v>
      </c>
      <c r="K34" s="22">
        <v>0</v>
      </c>
      <c r="L34" s="22">
        <v>0</v>
      </c>
      <c r="M34" s="22">
        <v>0</v>
      </c>
    </row>
    <row r="35" spans="1:13" x14ac:dyDescent="0.25">
      <c r="A35" s="22" t="s">
        <v>60</v>
      </c>
      <c r="B35" s="22">
        <v>0</v>
      </c>
      <c r="C35" s="22">
        <v>0</v>
      </c>
      <c r="D35" s="22">
        <v>0</v>
      </c>
      <c r="E35" s="22">
        <v>0</v>
      </c>
      <c r="F35" s="22">
        <v>0</v>
      </c>
      <c r="G35" s="22">
        <v>0</v>
      </c>
      <c r="H35" s="22">
        <v>0</v>
      </c>
      <c r="I35" s="22">
        <v>0</v>
      </c>
      <c r="J35" s="22">
        <v>0</v>
      </c>
      <c r="K35" s="22">
        <v>0</v>
      </c>
      <c r="L35" s="22">
        <v>0</v>
      </c>
      <c r="M35" s="22">
        <v>0</v>
      </c>
    </row>
    <row r="36" spans="1:13" x14ac:dyDescent="0.25">
      <c r="A36" s="22" t="s">
        <v>61</v>
      </c>
      <c r="B36" s="22">
        <f>HeadFlow!B36*(1+HeadFlow_Climate2!$V$19/100)</f>
        <v>31.899722335192024</v>
      </c>
      <c r="C36" s="22">
        <f>HeadFlow!C36*(1+HeadFlow_Climate2!$V$19/100)</f>
        <v>39.883087192273805</v>
      </c>
      <c r="D36" s="22">
        <f>HeadFlow!D36*(1+HeadFlow_Climate2!$T$19/100)</f>
        <v>25.684895871666779</v>
      </c>
      <c r="E36" s="22">
        <f>HeadFlow!E36*(1+HeadFlow_Climate2!$T$19/100)</f>
        <v>23.419856531991282</v>
      </c>
      <c r="F36" s="22">
        <f>HeadFlow!F36*(1+HeadFlow_Climate2!$U$19/100)</f>
        <v>9.0164553068162228</v>
      </c>
      <c r="G36" s="22">
        <f>HeadFlow!G36*(1+HeadFlow_Climate2!$U$19/100)</f>
        <v>33.61379751811365</v>
      </c>
      <c r="H36" s="22">
        <f>HeadFlow!H36*(1+HeadFlow_Climate2!$U$19/100)</f>
        <v>38.185202945920125</v>
      </c>
      <c r="I36" s="22">
        <f>HeadFlow!I36*(1+HeadFlow_Climate2!$U$19/100)</f>
        <v>33.38328952782544</v>
      </c>
      <c r="J36" s="22">
        <f>HeadFlow!J36*(1+HeadFlow_Climate2!$U$19/100)</f>
        <v>15.937144877671304</v>
      </c>
      <c r="K36" s="22">
        <f>HeadFlow!K36*(1+HeadFlow_Climate2!$U$19/100)</f>
        <v>8.0173182184317415</v>
      </c>
      <c r="L36" s="22">
        <f>HeadFlow!L36*(1+HeadFlow_Climate2!$V$19/100)</f>
        <v>31.893061423106289</v>
      </c>
      <c r="M36" s="22">
        <f>HeadFlow!M36*(1+HeadFlow_Climate2!$V$19/100)</f>
        <v>32.971523939027676</v>
      </c>
    </row>
    <row r="37" spans="1:13" x14ac:dyDescent="0.25">
      <c r="A37" s="22" t="s">
        <v>62</v>
      </c>
      <c r="B37" s="22">
        <v>0</v>
      </c>
      <c r="C37" s="22">
        <v>0</v>
      </c>
      <c r="D37" s="22">
        <v>0</v>
      </c>
      <c r="E37" s="22">
        <v>0</v>
      </c>
      <c r="F37" s="22">
        <v>0</v>
      </c>
      <c r="G37" s="22">
        <v>0</v>
      </c>
      <c r="H37" s="22">
        <v>0</v>
      </c>
      <c r="I37" s="22">
        <v>0</v>
      </c>
      <c r="J37" s="22">
        <v>0</v>
      </c>
      <c r="K37" s="22">
        <v>0</v>
      </c>
      <c r="L37" s="22">
        <v>0</v>
      </c>
      <c r="M37" s="22">
        <v>0</v>
      </c>
    </row>
    <row r="38" spans="1:13" x14ac:dyDescent="0.25">
      <c r="A38" s="22" t="s">
        <v>63</v>
      </c>
      <c r="B38" s="22">
        <v>0</v>
      </c>
      <c r="C38" s="22">
        <v>0</v>
      </c>
      <c r="D38" s="22">
        <v>0</v>
      </c>
      <c r="E38" s="22">
        <v>0</v>
      </c>
      <c r="F38" s="22">
        <v>0</v>
      </c>
      <c r="G38" s="22">
        <v>0</v>
      </c>
      <c r="H38" s="22">
        <v>0</v>
      </c>
      <c r="I38" s="22">
        <v>0</v>
      </c>
      <c r="J38" s="22">
        <v>0</v>
      </c>
      <c r="K38" s="22">
        <v>0</v>
      </c>
      <c r="L38" s="22">
        <v>0</v>
      </c>
      <c r="M38" s="22">
        <v>0</v>
      </c>
    </row>
  </sheetData>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BF23"/>
  <sheetViews>
    <sheetView workbookViewId="0">
      <selection activeCell="B2" sqref="B2:M13"/>
    </sheetView>
  </sheetViews>
  <sheetFormatPr defaultRowHeight="15" x14ac:dyDescent="0.25"/>
  <cols>
    <col min="1" max="1" width="37.85546875" customWidth="1"/>
  </cols>
  <sheetData>
    <row r="1" spans="1:58" x14ac:dyDescent="0.25">
      <c r="A1" t="s">
        <v>254</v>
      </c>
      <c r="B1" t="s">
        <v>19</v>
      </c>
      <c r="C1" t="s">
        <v>20</v>
      </c>
      <c r="D1" s="22" t="s">
        <v>21</v>
      </c>
      <c r="E1" s="22" t="s">
        <v>22</v>
      </c>
      <c r="F1" s="22" t="s">
        <v>23</v>
      </c>
      <c r="G1" s="22" t="s">
        <v>24</v>
      </c>
      <c r="H1" s="22" t="s">
        <v>25</v>
      </c>
      <c r="I1" s="22" t="s">
        <v>26</v>
      </c>
      <c r="J1" s="22" t="s">
        <v>27</v>
      </c>
      <c r="K1" s="22" t="s">
        <v>28</v>
      </c>
      <c r="L1" s="22" t="s">
        <v>29</v>
      </c>
      <c r="M1" s="22" t="s">
        <v>30</v>
      </c>
    </row>
    <row r="2" spans="1:58" x14ac:dyDescent="0.25">
      <c r="A2" t="s">
        <v>81</v>
      </c>
      <c r="B2" s="183">
        <v>285.58602150000002</v>
      </c>
      <c r="C2" s="183">
        <v>357.0580357</v>
      </c>
      <c r="D2" s="183">
        <v>398.29166670000001</v>
      </c>
      <c r="E2" s="183">
        <v>363.1680556</v>
      </c>
      <c r="F2" s="183">
        <v>242.1626344</v>
      </c>
      <c r="G2" s="183">
        <v>902.79444439999997</v>
      </c>
      <c r="H2" s="183">
        <v>1025.5725809999999</v>
      </c>
      <c r="I2" s="183">
        <v>896.60349459999998</v>
      </c>
      <c r="J2" s="183">
        <v>428.03750000000002</v>
      </c>
      <c r="K2" s="183">
        <v>215.327957</v>
      </c>
      <c r="L2" s="183">
        <v>285.52638889999997</v>
      </c>
      <c r="M2" s="183">
        <v>295.1814516</v>
      </c>
    </row>
    <row r="3" spans="1:58" x14ac:dyDescent="0.25">
      <c r="A3" t="s">
        <v>82</v>
      </c>
      <c r="B3" s="183">
        <v>29.119690859999999</v>
      </c>
      <c r="C3" s="183">
        <v>28.856339290000001</v>
      </c>
      <c r="D3" s="183">
        <v>36.426854839999997</v>
      </c>
      <c r="E3" s="183">
        <v>41.166888890000003</v>
      </c>
      <c r="F3" s="183">
        <v>24.899327960000001</v>
      </c>
      <c r="G3" s="183">
        <v>25.45369444</v>
      </c>
      <c r="H3" s="183">
        <v>35.000551080000001</v>
      </c>
      <c r="I3" s="183">
        <v>33.94505376</v>
      </c>
      <c r="J3" s="183">
        <v>37.301611110000003</v>
      </c>
      <c r="K3" s="183">
        <v>36.02840054</v>
      </c>
      <c r="L3" s="183">
        <v>36.004222220000003</v>
      </c>
      <c r="M3" s="183">
        <v>33.722244619999998</v>
      </c>
    </row>
    <row r="4" spans="1:58" x14ac:dyDescent="0.25">
      <c r="A4" t="s">
        <v>83</v>
      </c>
      <c r="B4" s="183">
        <v>90.4</v>
      </c>
      <c r="C4" s="183">
        <v>44.1</v>
      </c>
      <c r="D4" s="183">
        <v>187</v>
      </c>
      <c r="E4" s="183">
        <v>424.1</v>
      </c>
      <c r="F4" s="183">
        <v>631.6</v>
      </c>
      <c r="G4" s="183">
        <v>509.7</v>
      </c>
      <c r="H4" s="183">
        <v>326.3</v>
      </c>
      <c r="I4" s="183">
        <v>207.3</v>
      </c>
      <c r="J4" s="183">
        <v>304.60000000000002</v>
      </c>
      <c r="K4" s="183">
        <v>467.4</v>
      </c>
      <c r="L4" s="183">
        <v>182</v>
      </c>
      <c r="M4" s="183">
        <v>16.5</v>
      </c>
    </row>
    <row r="5" spans="1:58" x14ac:dyDescent="0.25">
      <c r="A5" t="s">
        <v>448</v>
      </c>
      <c r="B5" s="183">
        <v>4.8427165798032803</v>
      </c>
      <c r="C5" s="183">
        <v>9.5702437495026604</v>
      </c>
      <c r="D5" s="183">
        <v>26.748286901741999</v>
      </c>
      <c r="E5" s="183">
        <v>95.116598025116502</v>
      </c>
      <c r="F5" s="183">
        <v>32.545161290322604</v>
      </c>
      <c r="G5" s="183">
        <v>12.8066666666667</v>
      </c>
      <c r="H5" s="183">
        <v>5.4866666666666699</v>
      </c>
      <c r="I5" s="183">
        <v>4.2741935483870996</v>
      </c>
      <c r="J5" s="183">
        <v>3.7066666666666701</v>
      </c>
      <c r="K5" s="183">
        <v>3.1661455794330098</v>
      </c>
      <c r="L5" s="183">
        <v>3.6745284715573798</v>
      </c>
      <c r="M5" s="183">
        <v>0.84011643141970305</v>
      </c>
    </row>
    <row r="6" spans="1:58" x14ac:dyDescent="0.25">
      <c r="A6" t="s">
        <v>348</v>
      </c>
      <c r="B6" s="183">
        <v>16.8</v>
      </c>
      <c r="C6" s="183">
        <v>18.5</v>
      </c>
      <c r="D6" s="183">
        <v>31.2</v>
      </c>
      <c r="E6" s="183">
        <v>81.2</v>
      </c>
      <c r="F6" s="183">
        <v>363.9</v>
      </c>
      <c r="G6" s="183">
        <v>418</v>
      </c>
      <c r="H6" s="183">
        <v>112.1</v>
      </c>
      <c r="I6" s="183">
        <v>54.8</v>
      </c>
      <c r="J6" s="183">
        <v>36.1</v>
      </c>
      <c r="K6" s="183">
        <v>28.2</v>
      </c>
      <c r="L6" s="183">
        <v>23.3</v>
      </c>
      <c r="M6" s="183">
        <v>17.2</v>
      </c>
    </row>
    <row r="7" spans="1:58" x14ac:dyDescent="0.25">
      <c r="A7" t="s">
        <v>349</v>
      </c>
      <c r="B7" s="183">
        <v>0</v>
      </c>
      <c r="C7" s="183">
        <v>0</v>
      </c>
      <c r="D7" s="183">
        <v>0</v>
      </c>
      <c r="E7" s="183">
        <v>0</v>
      </c>
      <c r="F7" s="183">
        <v>0</v>
      </c>
      <c r="G7" s="183">
        <v>0</v>
      </c>
      <c r="H7" s="183">
        <v>0</v>
      </c>
      <c r="I7" s="183">
        <v>0</v>
      </c>
      <c r="J7" s="183">
        <v>0</v>
      </c>
      <c r="K7" s="183">
        <v>0</v>
      </c>
      <c r="L7" s="183">
        <v>0</v>
      </c>
      <c r="M7" s="183">
        <v>0</v>
      </c>
    </row>
    <row r="8" spans="1:58" x14ac:dyDescent="0.25">
      <c r="A8" t="s">
        <v>355</v>
      </c>
      <c r="B8" s="183">
        <v>723.01728490000005</v>
      </c>
      <c r="C8" s="183">
        <v>578.80854169999998</v>
      </c>
      <c r="D8" s="183">
        <v>794.60569889999999</v>
      </c>
      <c r="E8" s="183">
        <v>823.38987499999996</v>
      </c>
      <c r="F8" s="183">
        <v>742.12032260000001</v>
      </c>
      <c r="G8" s="183">
        <v>247.97269439999999</v>
      </c>
      <c r="H8" s="183">
        <v>0</v>
      </c>
      <c r="I8" s="183">
        <v>0</v>
      </c>
      <c r="J8" s="183">
        <v>234.17365280000001</v>
      </c>
      <c r="K8" s="183">
        <v>185.0470565</v>
      </c>
      <c r="L8" s="183">
        <v>303.5721944</v>
      </c>
      <c r="M8" s="183">
        <v>390.35836019999999</v>
      </c>
    </row>
    <row r="9" spans="1:58" x14ac:dyDescent="0.25">
      <c r="A9" t="s">
        <v>356</v>
      </c>
      <c r="B9" s="183">
        <v>121.28948920000001</v>
      </c>
      <c r="C9" s="183">
        <v>83.428779759999998</v>
      </c>
      <c r="D9" s="183">
        <v>79.451787629999998</v>
      </c>
      <c r="E9" s="183">
        <v>71.099263890000003</v>
      </c>
      <c r="F9" s="183">
        <v>91.516008060000004</v>
      </c>
      <c r="G9" s="183">
        <v>116.8002917</v>
      </c>
      <c r="H9" s="183">
        <v>82.226330649999994</v>
      </c>
      <c r="I9" s="183">
        <v>66.450793009999998</v>
      </c>
      <c r="J9" s="183">
        <v>122.467125</v>
      </c>
      <c r="K9" s="183">
        <v>129.04877690000001</v>
      </c>
      <c r="L9" s="183">
        <v>84.599166670000002</v>
      </c>
      <c r="M9" s="183">
        <v>74.252365589999997</v>
      </c>
      <c r="N9" s="183">
        <v>58.060483869999999</v>
      </c>
      <c r="O9" s="183">
        <v>73.18519345</v>
      </c>
      <c r="P9" s="183">
        <v>41.639287629999998</v>
      </c>
      <c r="Q9" s="183">
        <v>26.32590278</v>
      </c>
      <c r="R9" s="183">
        <v>62.723212369999999</v>
      </c>
      <c r="S9" s="183">
        <v>80.866652779999995</v>
      </c>
      <c r="T9" s="183">
        <v>40.419529570000002</v>
      </c>
      <c r="U9" s="183">
        <v>50.354865590000003</v>
      </c>
      <c r="V9" s="183">
        <v>111.86618060000001</v>
      </c>
      <c r="W9" s="183">
        <v>124.48362899999999</v>
      </c>
      <c r="X9" s="183">
        <v>81.767430559999994</v>
      </c>
      <c r="Y9" s="183">
        <v>61.579892469999997</v>
      </c>
      <c r="Z9" s="183">
        <v>75.483508060000005</v>
      </c>
      <c r="AA9" s="183">
        <v>96.749583329999993</v>
      </c>
      <c r="AB9" s="183">
        <v>111.8062769</v>
      </c>
      <c r="AC9" s="183">
        <v>26.633444440000002</v>
      </c>
      <c r="AD9" s="183">
        <v>72.871599459999999</v>
      </c>
      <c r="AE9" s="183">
        <v>136.29977779999999</v>
      </c>
      <c r="AF9" s="183">
        <v>43.000537629999997</v>
      </c>
      <c r="AG9" s="183">
        <v>46.741129030000003</v>
      </c>
      <c r="AH9" s="183">
        <v>114.6659861</v>
      </c>
      <c r="AI9" s="183">
        <v>133.54887099999999</v>
      </c>
      <c r="AJ9" s="183">
        <v>87.099833329999996</v>
      </c>
      <c r="AK9" s="183">
        <v>101.6774059</v>
      </c>
      <c r="AL9" s="183">
        <v>132.48361560000001</v>
      </c>
      <c r="AM9" s="183">
        <v>90.107187499999995</v>
      </c>
      <c r="AN9" s="183">
        <v>193.61301080000001</v>
      </c>
      <c r="AO9" s="183">
        <v>222.6668889</v>
      </c>
      <c r="AP9" s="183">
        <v>515.2892339</v>
      </c>
      <c r="AQ9" s="183">
        <v>347.799375</v>
      </c>
      <c r="AR9" s="183">
        <v>136.93491940000001</v>
      </c>
      <c r="AS9" s="183">
        <v>122.4832258</v>
      </c>
      <c r="AT9" s="183">
        <v>121.9327083</v>
      </c>
      <c r="AU9" s="183">
        <v>144.41935480000001</v>
      </c>
      <c r="AV9" s="183">
        <v>97.299125000000004</v>
      </c>
      <c r="AW9" s="183">
        <v>116.6121237</v>
      </c>
      <c r="AX9" s="183">
        <v>219.5483199</v>
      </c>
      <c r="AY9" s="183">
        <v>172.3925893</v>
      </c>
      <c r="AZ9" s="183">
        <v>227.61336019999999</v>
      </c>
      <c r="BA9" s="183">
        <v>402.4325556</v>
      </c>
      <c r="BB9" s="183">
        <v>351.19274189999999</v>
      </c>
      <c r="BC9" s="183">
        <v>190.4338333</v>
      </c>
      <c r="BD9" s="183">
        <v>122.6458602</v>
      </c>
      <c r="BE9" s="183">
        <v>119.8387903</v>
      </c>
      <c r="BF9" s="183">
        <v>137.6660694</v>
      </c>
    </row>
    <row r="10" spans="1:58" x14ac:dyDescent="0.25">
      <c r="A10" t="s">
        <v>357</v>
      </c>
      <c r="B10" s="183">
        <v>1316</v>
      </c>
      <c r="C10" s="183">
        <v>1288</v>
      </c>
      <c r="D10" s="183">
        <v>2418</v>
      </c>
      <c r="E10" s="183">
        <v>3874</v>
      </c>
      <c r="F10" s="183">
        <v>5312</v>
      </c>
      <c r="G10" s="183">
        <v>5469</v>
      </c>
      <c r="H10" s="183">
        <v>2460</v>
      </c>
      <c r="I10" s="183">
        <v>1367</v>
      </c>
      <c r="J10" s="183">
        <v>1391</v>
      </c>
      <c r="K10" s="183">
        <v>1964</v>
      </c>
      <c r="L10" s="183">
        <v>2217</v>
      </c>
      <c r="M10" s="183">
        <v>1738</v>
      </c>
    </row>
    <row r="11" spans="1:58" x14ac:dyDescent="0.25">
      <c r="A11" t="s">
        <v>379</v>
      </c>
      <c r="B11" s="183">
        <v>39.200000000000003</v>
      </c>
      <c r="C11" s="183">
        <v>34.6</v>
      </c>
      <c r="D11" s="183">
        <v>82.8</v>
      </c>
      <c r="E11" s="183">
        <v>367.4</v>
      </c>
      <c r="F11" s="183">
        <v>494</v>
      </c>
      <c r="G11" s="183">
        <v>202.9</v>
      </c>
      <c r="H11" s="183">
        <v>40.4</v>
      </c>
      <c r="I11" s="183">
        <v>32.299999999999997</v>
      </c>
      <c r="J11" s="183">
        <v>37.1</v>
      </c>
      <c r="K11" s="183">
        <v>48.7</v>
      </c>
      <c r="L11" s="183">
        <v>52.9</v>
      </c>
      <c r="M11" s="183">
        <v>61.7</v>
      </c>
    </row>
    <row r="12" spans="1:58" x14ac:dyDescent="0.25">
      <c r="A12" t="s">
        <v>96</v>
      </c>
      <c r="B12" s="183">
        <v>1123</v>
      </c>
      <c r="C12" s="183">
        <v>1024</v>
      </c>
      <c r="D12" s="183">
        <v>2174</v>
      </c>
      <c r="E12" s="183">
        <v>3129</v>
      </c>
      <c r="F12" s="183">
        <v>5205</v>
      </c>
      <c r="G12" s="183">
        <v>3016</v>
      </c>
      <c r="H12" s="183">
        <v>126.7</v>
      </c>
      <c r="I12" s="183">
        <v>93</v>
      </c>
      <c r="J12" s="183">
        <v>243.4</v>
      </c>
      <c r="K12" s="183">
        <v>775.8</v>
      </c>
      <c r="L12" s="183">
        <v>979.8</v>
      </c>
      <c r="M12" s="183">
        <v>1213</v>
      </c>
    </row>
    <row r="13" spans="1:58" x14ac:dyDescent="0.25">
      <c r="A13" s="22" t="s">
        <v>449</v>
      </c>
      <c r="B13" s="183">
        <v>17.9207023956039</v>
      </c>
      <c r="C13" s="183">
        <v>19.037460460109799</v>
      </c>
      <c r="D13" s="183">
        <v>51.460652206698001</v>
      </c>
      <c r="E13" s="183">
        <v>82.711095434135103</v>
      </c>
      <c r="F13" s="183">
        <v>120.504093808208</v>
      </c>
      <c r="G13" s="183">
        <v>69.678985986457207</v>
      </c>
      <c r="H13" s="183">
        <v>26.251612903225801</v>
      </c>
      <c r="I13" s="183">
        <v>23.845161290322601</v>
      </c>
      <c r="J13" s="183">
        <v>21.925256615239899</v>
      </c>
      <c r="K13" s="183">
        <v>16.347817634937101</v>
      </c>
      <c r="L13" s="183">
        <v>17.266204808153699</v>
      </c>
      <c r="M13" s="183">
        <v>15.7107410734012</v>
      </c>
    </row>
    <row r="23" spans="1:13" x14ac:dyDescent="0.25">
      <c r="A23" s="22" t="s">
        <v>448</v>
      </c>
      <c r="B23" s="22">
        <v>15.0550672</v>
      </c>
      <c r="C23" s="22">
        <v>3.5849851190000002</v>
      </c>
      <c r="D23" s="22">
        <v>35.805591399999997</v>
      </c>
      <c r="E23" s="22">
        <v>74.477180559999994</v>
      </c>
      <c r="F23" s="22">
        <v>81.109032260000006</v>
      </c>
      <c r="G23" s="22">
        <v>43.207083330000003</v>
      </c>
      <c r="H23" s="22">
        <v>20.680591400000001</v>
      </c>
      <c r="I23" s="22">
        <v>16.489502689999998</v>
      </c>
      <c r="J23" s="22">
        <v>17.52483333</v>
      </c>
      <c r="K23" s="22">
        <v>18.005255380000001</v>
      </c>
      <c r="L23" s="22">
        <v>19.556625</v>
      </c>
      <c r="M23" s="22">
        <v>17.66697581</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dimension ref="A1:M13"/>
  <sheetViews>
    <sheetView workbookViewId="0">
      <selection activeCell="B2" sqref="B2:M13"/>
    </sheetView>
  </sheetViews>
  <sheetFormatPr defaultColWidth="9.140625" defaultRowHeight="15" x14ac:dyDescent="0.25"/>
  <cols>
    <col min="1" max="1" width="37.85546875" style="22" customWidth="1"/>
    <col min="2" max="16384" width="9.140625" style="22"/>
  </cols>
  <sheetData>
    <row r="1" spans="1:13" x14ac:dyDescent="0.25">
      <c r="A1" s="183"/>
      <c r="B1" s="22" t="s">
        <v>19</v>
      </c>
      <c r="C1" s="22" t="s">
        <v>20</v>
      </c>
      <c r="D1" s="22" t="s">
        <v>21</v>
      </c>
      <c r="E1" s="22" t="s">
        <v>22</v>
      </c>
      <c r="F1" s="22" t="s">
        <v>23</v>
      </c>
      <c r="G1" s="22" t="s">
        <v>24</v>
      </c>
      <c r="H1" s="22" t="s">
        <v>25</v>
      </c>
      <c r="I1" s="22" t="s">
        <v>26</v>
      </c>
      <c r="J1" s="22" t="s">
        <v>27</v>
      </c>
      <c r="K1" s="22" t="s">
        <v>28</v>
      </c>
      <c r="L1" s="22" t="s">
        <v>29</v>
      </c>
      <c r="M1" s="22" t="s">
        <v>30</v>
      </c>
    </row>
    <row r="2" spans="1:13" x14ac:dyDescent="0.25">
      <c r="A2" s="183" t="s">
        <v>81</v>
      </c>
      <c r="B2" s="22">
        <v>310.469086</v>
      </c>
      <c r="C2" s="22">
        <v>299.25892859999999</v>
      </c>
      <c r="D2" s="22">
        <v>509.04569889999999</v>
      </c>
      <c r="E2" s="22">
        <v>1039.2555560000001</v>
      </c>
      <c r="F2" s="22">
        <v>1245.454301</v>
      </c>
      <c r="G2" s="22">
        <v>898.42499999999995</v>
      </c>
      <c r="H2" s="22">
        <v>730.87903229999995</v>
      </c>
      <c r="I2" s="22">
        <v>753.97311830000001</v>
      </c>
      <c r="J2" s="22">
        <v>443.16250000000002</v>
      </c>
      <c r="K2" s="22">
        <v>417.97043009999999</v>
      </c>
      <c r="L2" s="22">
        <v>434.08749999999998</v>
      </c>
      <c r="M2" s="22">
        <v>423.5</v>
      </c>
    </row>
    <row r="3" spans="1:13" x14ac:dyDescent="0.25">
      <c r="A3" s="183" t="s">
        <v>82</v>
      </c>
      <c r="B3" s="22">
        <v>25.014798389999999</v>
      </c>
      <c r="C3" s="22">
        <v>25.507232139999999</v>
      </c>
      <c r="D3" s="22">
        <v>40.640712370000003</v>
      </c>
      <c r="E3" s="22">
        <v>45.030486109999998</v>
      </c>
      <c r="F3" s="22">
        <v>25.577513440000001</v>
      </c>
      <c r="G3" s="22">
        <v>25.806611109999999</v>
      </c>
      <c r="H3" s="22">
        <v>36.755376339999998</v>
      </c>
      <c r="I3" s="22">
        <v>32.495981180000001</v>
      </c>
      <c r="J3" s="22">
        <v>32.676722220000002</v>
      </c>
      <c r="K3" s="22">
        <v>32.012956989999999</v>
      </c>
      <c r="L3" s="22">
        <v>32.871666670000003</v>
      </c>
      <c r="M3" s="22">
        <v>29.721438169999999</v>
      </c>
    </row>
    <row r="4" spans="1:13" x14ac:dyDescent="0.25">
      <c r="A4" s="183" t="s">
        <v>83</v>
      </c>
      <c r="B4" s="22">
        <v>32.637473120000003</v>
      </c>
      <c r="C4" s="22">
        <v>58.740818449999999</v>
      </c>
      <c r="D4" s="22">
        <v>96.435698919999993</v>
      </c>
      <c r="E4" s="22">
        <v>53.720638889999996</v>
      </c>
      <c r="F4" s="22">
        <v>19.93897849</v>
      </c>
      <c r="G4" s="22">
        <v>29.22990278</v>
      </c>
      <c r="H4" s="22">
        <v>16.052016129999998</v>
      </c>
      <c r="I4" s="22">
        <v>13.783266129999999</v>
      </c>
      <c r="J4" s="22">
        <v>15.731680559999999</v>
      </c>
      <c r="K4" s="22">
        <v>24.29432796</v>
      </c>
      <c r="L4" s="22">
        <v>32.585972220000002</v>
      </c>
      <c r="M4" s="22">
        <v>50.267043010000002</v>
      </c>
    </row>
    <row r="5" spans="1:13" x14ac:dyDescent="0.25">
      <c r="A5" s="183" t="s">
        <v>448</v>
      </c>
      <c r="B5" s="22">
        <v>5.81138805245598</v>
      </c>
      <c r="C5" s="22">
        <v>10.627779158112199</v>
      </c>
      <c r="D5" s="22">
        <v>28.0584038547854</v>
      </c>
      <c r="E5" s="22">
        <v>102.75810036191</v>
      </c>
      <c r="F5" s="22">
        <v>80.670967741935499</v>
      </c>
      <c r="G5" s="22">
        <v>49.453333333333298</v>
      </c>
      <c r="H5" s="22">
        <v>34.632258064516101</v>
      </c>
      <c r="I5" s="22">
        <v>28.9870967741935</v>
      </c>
      <c r="J5" s="22">
        <v>26.883333333333301</v>
      </c>
      <c r="K5" s="22">
        <v>23.427543766258001</v>
      </c>
      <c r="L5" s="22">
        <v>23.136393392818299</v>
      </c>
      <c r="M5" s="22">
        <v>23.071865803737602</v>
      </c>
    </row>
    <row r="6" spans="1:13" x14ac:dyDescent="0.25">
      <c r="A6" s="183" t="s">
        <v>348</v>
      </c>
      <c r="B6" s="22">
        <v>20.2</v>
      </c>
      <c r="C6" s="22">
        <v>17.600000000000001</v>
      </c>
      <c r="D6" s="22">
        <v>28.3</v>
      </c>
      <c r="E6" s="22">
        <v>125.7</v>
      </c>
      <c r="F6" s="22">
        <v>467.1</v>
      </c>
      <c r="G6" s="22">
        <v>399.8</v>
      </c>
      <c r="H6" s="22">
        <v>88.4</v>
      </c>
      <c r="I6" s="22">
        <v>44.4</v>
      </c>
      <c r="J6" s="22">
        <v>30.9</v>
      </c>
      <c r="K6" s="22">
        <v>26.2</v>
      </c>
      <c r="L6" s="22">
        <v>24.1</v>
      </c>
      <c r="M6" s="22">
        <v>20.3</v>
      </c>
    </row>
    <row r="7" spans="1:13" x14ac:dyDescent="0.25">
      <c r="A7" s="183" t="s">
        <v>349</v>
      </c>
      <c r="B7" s="22">
        <v>0</v>
      </c>
      <c r="C7" s="22">
        <v>0</v>
      </c>
      <c r="D7" s="22">
        <v>0</v>
      </c>
      <c r="E7" s="22">
        <v>0</v>
      </c>
      <c r="F7" s="22">
        <v>0</v>
      </c>
      <c r="G7" s="22">
        <v>0</v>
      </c>
      <c r="H7" s="22">
        <v>0</v>
      </c>
      <c r="I7" s="22">
        <v>0</v>
      </c>
      <c r="J7" s="22">
        <v>0</v>
      </c>
      <c r="K7" s="22">
        <v>0</v>
      </c>
      <c r="L7" s="22">
        <v>0</v>
      </c>
      <c r="M7" s="22">
        <v>0</v>
      </c>
    </row>
    <row r="8" spans="1:13" x14ac:dyDescent="0.25">
      <c r="A8" s="183" t="s">
        <v>355</v>
      </c>
      <c r="B8" s="22">
        <v>463.36331990000002</v>
      </c>
      <c r="C8" s="22">
        <v>675.81380950000005</v>
      </c>
      <c r="D8" s="22">
        <v>790.30401879999999</v>
      </c>
      <c r="E8" s="22">
        <v>850.0636528</v>
      </c>
      <c r="F8" s="22">
        <v>563.94782259999999</v>
      </c>
      <c r="G8" s="22">
        <v>555.21690279999996</v>
      </c>
      <c r="H8" s="22">
        <v>0</v>
      </c>
      <c r="I8" s="22">
        <v>0</v>
      </c>
      <c r="J8" s="22">
        <v>223.94075000000001</v>
      </c>
      <c r="K8" s="22">
        <v>268.01337369999999</v>
      </c>
      <c r="L8" s="22">
        <v>328.09822220000001</v>
      </c>
      <c r="M8" s="22">
        <v>594.66295700000001</v>
      </c>
    </row>
    <row r="9" spans="1:13" x14ac:dyDescent="0.25">
      <c r="A9" s="183" t="s">
        <v>356</v>
      </c>
      <c r="B9" s="22">
        <v>75.483508060000005</v>
      </c>
      <c r="C9" s="22">
        <v>96.749583329999993</v>
      </c>
      <c r="D9" s="22">
        <v>111.8062769</v>
      </c>
      <c r="E9" s="22">
        <v>26.633444440000002</v>
      </c>
      <c r="F9" s="22">
        <v>72.871599459999999</v>
      </c>
      <c r="G9" s="22">
        <v>136.29977779999999</v>
      </c>
      <c r="H9" s="22">
        <v>43.000537629999997</v>
      </c>
      <c r="I9" s="22">
        <v>46.741129030000003</v>
      </c>
      <c r="J9" s="22">
        <v>114.6659861</v>
      </c>
      <c r="K9" s="22">
        <v>133.54887099999999</v>
      </c>
      <c r="L9" s="22">
        <v>87.099833329999996</v>
      </c>
      <c r="M9" s="22">
        <v>101.6774059</v>
      </c>
    </row>
    <row r="10" spans="1:13" x14ac:dyDescent="0.25">
      <c r="A10" s="183" t="s">
        <v>357</v>
      </c>
      <c r="B10" s="22">
        <v>1240</v>
      </c>
      <c r="C10" s="22">
        <v>1016</v>
      </c>
      <c r="D10" s="22">
        <v>2232</v>
      </c>
      <c r="E10" s="22">
        <v>3114</v>
      </c>
      <c r="F10" s="22">
        <v>5862</v>
      </c>
      <c r="G10" s="22">
        <v>3241</v>
      </c>
      <c r="H10" s="22">
        <v>243.8</v>
      </c>
      <c r="I10" s="22">
        <v>171.1</v>
      </c>
      <c r="J10" s="22">
        <v>297.10000000000002</v>
      </c>
      <c r="K10" s="22">
        <v>775.8</v>
      </c>
      <c r="L10" s="22">
        <v>870.9</v>
      </c>
      <c r="M10" s="22">
        <v>1189</v>
      </c>
    </row>
    <row r="11" spans="1:13" x14ac:dyDescent="0.25">
      <c r="A11" s="183" t="s">
        <v>379</v>
      </c>
      <c r="B11" s="22">
        <v>39.200000000000003</v>
      </c>
      <c r="C11" s="22">
        <v>34.6</v>
      </c>
      <c r="D11" s="22">
        <v>82.8</v>
      </c>
      <c r="E11" s="22">
        <v>367.4</v>
      </c>
      <c r="F11" s="22">
        <v>494</v>
      </c>
      <c r="G11" s="22">
        <v>202.9</v>
      </c>
      <c r="H11" s="22">
        <v>40.4</v>
      </c>
      <c r="I11" s="22">
        <v>32.299999999999997</v>
      </c>
      <c r="J11" s="22">
        <v>37.1</v>
      </c>
      <c r="K11" s="22">
        <v>48.7</v>
      </c>
      <c r="L11" s="22">
        <v>52.9</v>
      </c>
      <c r="M11" s="22">
        <v>61.7</v>
      </c>
    </row>
    <row r="12" spans="1:13" x14ac:dyDescent="0.25">
      <c r="A12" s="183" t="s">
        <v>96</v>
      </c>
      <c r="B12" s="22">
        <v>1123</v>
      </c>
      <c r="C12" s="22">
        <v>1024</v>
      </c>
      <c r="D12" s="22">
        <v>2174</v>
      </c>
      <c r="E12" s="22">
        <v>3129</v>
      </c>
      <c r="F12" s="22">
        <v>5205</v>
      </c>
      <c r="G12" s="22">
        <v>3016</v>
      </c>
      <c r="H12" s="22">
        <v>126.7</v>
      </c>
      <c r="I12" s="22">
        <v>93</v>
      </c>
      <c r="J12" s="22">
        <v>243.4</v>
      </c>
      <c r="K12" s="22">
        <v>775.8</v>
      </c>
      <c r="L12" s="22">
        <v>979.8</v>
      </c>
      <c r="M12" s="22">
        <v>1213</v>
      </c>
    </row>
    <row r="13" spans="1:13" x14ac:dyDescent="0.25">
      <c r="A13" s="183" t="s">
        <v>449</v>
      </c>
      <c r="B13" s="22">
        <v>20.938262895401699</v>
      </c>
      <c r="C13" s="22">
        <v>14.938262895401699</v>
      </c>
      <c r="D13" s="22">
        <v>56.197866873377698</v>
      </c>
      <c r="E13" s="22">
        <v>151.02467377501</v>
      </c>
      <c r="F13" s="22">
        <v>239.58230454930199</v>
      </c>
      <c r="G13" s="22">
        <v>138.052442718695</v>
      </c>
      <c r="H13" s="22">
        <v>60.0372605724653</v>
      </c>
      <c r="I13" s="22">
        <v>49.735132269779797</v>
      </c>
      <c r="J13" s="22">
        <v>26.770347688394001</v>
      </c>
      <c r="K13" s="22">
        <v>38.024643489632098</v>
      </c>
      <c r="L13" s="22">
        <v>46.975235629952998</v>
      </c>
      <c r="M13" s="22">
        <v>36.916481206007703</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dimension ref="A1:M13"/>
  <sheetViews>
    <sheetView workbookViewId="0">
      <selection activeCell="B2" sqref="B2:M13"/>
    </sheetView>
  </sheetViews>
  <sheetFormatPr defaultColWidth="9.140625" defaultRowHeight="15" x14ac:dyDescent="0.25"/>
  <cols>
    <col min="1" max="1" width="37.85546875" style="22" customWidth="1"/>
    <col min="2" max="16384" width="9.140625" style="22"/>
  </cols>
  <sheetData>
    <row r="1" spans="1:13" x14ac:dyDescent="0.25">
      <c r="A1" s="183"/>
      <c r="B1" s="22" t="s">
        <v>19</v>
      </c>
      <c r="C1" s="22" t="s">
        <v>20</v>
      </c>
      <c r="D1" s="22" t="s">
        <v>21</v>
      </c>
      <c r="E1" s="22" t="s">
        <v>22</v>
      </c>
      <c r="F1" s="22" t="s">
        <v>23</v>
      </c>
      <c r="G1" s="22" t="s">
        <v>24</v>
      </c>
      <c r="H1" s="22" t="s">
        <v>25</v>
      </c>
      <c r="I1" s="22" t="s">
        <v>26</v>
      </c>
      <c r="J1" s="22" t="s">
        <v>27</v>
      </c>
      <c r="K1" s="22" t="s">
        <v>28</v>
      </c>
      <c r="L1" s="22" t="s">
        <v>29</v>
      </c>
      <c r="M1" s="22" t="s">
        <v>30</v>
      </c>
    </row>
    <row r="2" spans="1:13" x14ac:dyDescent="0.25">
      <c r="A2" s="183" t="s">
        <v>81</v>
      </c>
      <c r="B2" s="22">
        <v>531.48924729999999</v>
      </c>
      <c r="C2" s="22">
        <v>411.43601189999998</v>
      </c>
      <c r="D2" s="22">
        <v>719.81989250000004</v>
      </c>
      <c r="E2" s="22">
        <v>1733.6611109999999</v>
      </c>
      <c r="F2" s="22">
        <v>1244.8037629999999</v>
      </c>
      <c r="G2" s="22">
        <v>474.92500000000001</v>
      </c>
      <c r="H2" s="22">
        <v>643.86962370000003</v>
      </c>
      <c r="I2" s="22">
        <v>772.18817200000001</v>
      </c>
      <c r="J2" s="22">
        <v>528.3666667</v>
      </c>
      <c r="K2" s="22">
        <v>504.97983870000002</v>
      </c>
      <c r="L2" s="22">
        <v>498.28472219999998</v>
      </c>
      <c r="M2" s="22">
        <v>466.92338710000001</v>
      </c>
    </row>
    <row r="3" spans="1:13" x14ac:dyDescent="0.25">
      <c r="A3" s="183" t="s">
        <v>82</v>
      </c>
      <c r="B3" s="22">
        <v>27.068870969999999</v>
      </c>
      <c r="C3" s="22">
        <v>25.381190480000001</v>
      </c>
      <c r="D3" s="22">
        <v>40.388629029999997</v>
      </c>
      <c r="E3" s="22">
        <v>61.328513890000004</v>
      </c>
      <c r="F3" s="22">
        <v>49.927137100000003</v>
      </c>
      <c r="G3" s="22">
        <v>43.34152778</v>
      </c>
      <c r="H3" s="22">
        <v>73.675013440000001</v>
      </c>
      <c r="I3" s="22">
        <v>68.150322579999994</v>
      </c>
      <c r="J3" s="22">
        <v>61.273055560000003</v>
      </c>
      <c r="K3" s="22">
        <v>54.136115590000003</v>
      </c>
      <c r="L3" s="22">
        <v>50.562874999999998</v>
      </c>
      <c r="M3" s="22">
        <v>47.351008059999998</v>
      </c>
    </row>
    <row r="4" spans="1:13" x14ac:dyDescent="0.25">
      <c r="A4" s="183" t="s">
        <v>83</v>
      </c>
      <c r="B4" s="22">
        <v>54.132862899999999</v>
      </c>
      <c r="C4" s="22">
        <v>55.154032739999998</v>
      </c>
      <c r="D4" s="22">
        <v>155.41344090000001</v>
      </c>
      <c r="E4" s="22">
        <v>143.43709720000001</v>
      </c>
      <c r="F4" s="22">
        <v>172.368078</v>
      </c>
      <c r="G4" s="22">
        <v>63.656083330000001</v>
      </c>
      <c r="H4" s="22">
        <v>24.29432796</v>
      </c>
      <c r="I4" s="22">
        <v>20.732634409999999</v>
      </c>
      <c r="J4" s="22">
        <v>21.176680560000001</v>
      </c>
      <c r="K4" s="22">
        <v>32.108911290000002</v>
      </c>
      <c r="L4" s="22">
        <v>37.943583330000003</v>
      </c>
      <c r="M4" s="22">
        <v>55.88443548</v>
      </c>
    </row>
    <row r="5" spans="1:13" x14ac:dyDescent="0.25">
      <c r="A5" s="183" t="s">
        <v>448</v>
      </c>
      <c r="B5" s="183">
        <v>15.289041203541601</v>
      </c>
      <c r="C5" s="183">
        <v>14.5907405005442</v>
      </c>
      <c r="D5" s="183">
        <v>27.976893662693801</v>
      </c>
      <c r="E5" s="183">
        <v>102.282676910673</v>
      </c>
      <c r="F5" s="183">
        <v>77.676774193548397</v>
      </c>
      <c r="G5" s="183">
        <v>44.322000000000003</v>
      </c>
      <c r="H5" s="183">
        <v>35.106774193548397</v>
      </c>
      <c r="I5" s="183">
        <v>30.514838709677399</v>
      </c>
      <c r="J5" s="183">
        <v>29.263666666666701</v>
      </c>
      <c r="K5" s="183">
        <v>25.188278677808601</v>
      </c>
      <c r="L5" s="183">
        <v>25.054189209842502</v>
      </c>
      <c r="M5" s="183">
        <v>24.459964622149599</v>
      </c>
    </row>
    <row r="6" spans="1:13" x14ac:dyDescent="0.25">
      <c r="A6" s="183" t="s">
        <v>348</v>
      </c>
      <c r="B6" s="22">
        <v>20.2</v>
      </c>
      <c r="C6" s="22">
        <v>17.600000000000001</v>
      </c>
      <c r="D6" s="22">
        <v>28.3</v>
      </c>
      <c r="E6" s="22">
        <v>125.7</v>
      </c>
      <c r="F6" s="22">
        <v>467.1</v>
      </c>
      <c r="G6" s="22">
        <v>399.8</v>
      </c>
      <c r="H6" s="22">
        <v>88.4</v>
      </c>
      <c r="I6" s="22">
        <v>44.4</v>
      </c>
      <c r="J6" s="22">
        <v>30.9</v>
      </c>
      <c r="K6" s="22">
        <v>26.2</v>
      </c>
      <c r="L6" s="22">
        <v>24.1</v>
      </c>
      <c r="M6" s="22">
        <v>20.3</v>
      </c>
    </row>
    <row r="7" spans="1:13" x14ac:dyDescent="0.25">
      <c r="A7" s="183" t="s">
        <v>349</v>
      </c>
      <c r="B7" s="22">
        <v>0</v>
      </c>
      <c r="C7" s="22">
        <v>0</v>
      </c>
      <c r="D7" s="22">
        <v>0</v>
      </c>
      <c r="E7" s="22">
        <v>0</v>
      </c>
      <c r="F7" s="22">
        <v>0</v>
      </c>
      <c r="G7" s="22">
        <v>0</v>
      </c>
      <c r="H7" s="22">
        <v>0</v>
      </c>
      <c r="I7" s="22">
        <v>0</v>
      </c>
      <c r="J7" s="22">
        <v>0</v>
      </c>
      <c r="K7" s="22">
        <v>0</v>
      </c>
      <c r="L7" s="22">
        <v>0</v>
      </c>
      <c r="M7" s="22">
        <v>0</v>
      </c>
    </row>
    <row r="8" spans="1:13" x14ac:dyDescent="0.25">
      <c r="A8" s="183" t="s">
        <v>355</v>
      </c>
      <c r="B8" s="22">
        <v>756.44028230000004</v>
      </c>
      <c r="C8" s="22">
        <v>600.79561009999998</v>
      </c>
      <c r="D8" s="22">
        <v>1444.4326209999999</v>
      </c>
      <c r="E8" s="22">
        <v>1656.6765419999999</v>
      </c>
      <c r="F8" s="22">
        <v>3922.0507389999998</v>
      </c>
      <c r="G8" s="22">
        <v>2548.0801809999998</v>
      </c>
      <c r="H8" s="22">
        <v>143.99813169999999</v>
      </c>
      <c r="I8" s="22">
        <v>9.7466801079999996</v>
      </c>
      <c r="J8" s="22">
        <v>313.79165280000001</v>
      </c>
      <c r="K8" s="22">
        <v>182.17981180000001</v>
      </c>
      <c r="L8" s="22">
        <v>259.59037499999999</v>
      </c>
      <c r="M8" s="22">
        <v>572.94150539999998</v>
      </c>
    </row>
    <row r="9" spans="1:13" x14ac:dyDescent="0.25">
      <c r="A9" s="183" t="s">
        <v>356</v>
      </c>
      <c r="B9" s="22">
        <v>132.48361560000001</v>
      </c>
      <c r="C9" s="22">
        <v>90.107187499999995</v>
      </c>
      <c r="D9" s="22">
        <v>193.61301080000001</v>
      </c>
      <c r="E9" s="22">
        <v>222.6668889</v>
      </c>
      <c r="F9" s="22">
        <v>515.2892339</v>
      </c>
      <c r="G9" s="22">
        <v>347.799375</v>
      </c>
      <c r="H9" s="22">
        <v>136.93491940000001</v>
      </c>
      <c r="I9" s="22">
        <v>122.4832258</v>
      </c>
      <c r="J9" s="22">
        <v>121.9327083</v>
      </c>
      <c r="K9" s="22">
        <v>144.41935480000001</v>
      </c>
      <c r="L9" s="22">
        <v>97.299125000000004</v>
      </c>
      <c r="M9" s="22">
        <v>116.6121237</v>
      </c>
    </row>
    <row r="10" spans="1:13" x14ac:dyDescent="0.25">
      <c r="A10" s="183" t="s">
        <v>357</v>
      </c>
      <c r="B10" s="22">
        <v>1811</v>
      </c>
      <c r="C10" s="22">
        <v>1585</v>
      </c>
      <c r="D10" s="22">
        <v>2500</v>
      </c>
      <c r="E10" s="22">
        <v>4968</v>
      </c>
      <c r="F10" s="22">
        <v>3853</v>
      </c>
      <c r="G10" s="22">
        <v>1201</v>
      </c>
      <c r="H10" s="22">
        <v>122.6</v>
      </c>
      <c r="I10" s="22">
        <v>149.19999999999999</v>
      </c>
      <c r="J10" s="22">
        <v>640.1</v>
      </c>
      <c r="K10" s="22">
        <v>1111</v>
      </c>
      <c r="L10" s="22">
        <v>1297</v>
      </c>
      <c r="M10" s="22">
        <v>1414</v>
      </c>
    </row>
    <row r="11" spans="1:13" x14ac:dyDescent="0.25">
      <c r="A11" s="183" t="s">
        <v>379</v>
      </c>
    </row>
    <row r="12" spans="1:13" x14ac:dyDescent="0.25">
      <c r="A12" s="183" t="s">
        <v>96</v>
      </c>
      <c r="B12" s="179"/>
      <c r="C12" s="179"/>
      <c r="D12" s="179"/>
      <c r="E12" s="179"/>
      <c r="F12" s="179"/>
      <c r="G12" s="179"/>
      <c r="H12" s="180"/>
      <c r="I12" s="180"/>
      <c r="J12" s="180"/>
      <c r="K12" s="179"/>
      <c r="L12" s="179"/>
      <c r="M12" s="179"/>
    </row>
    <row r="13" spans="1:13" x14ac:dyDescent="0.25">
      <c r="A13" s="183" t="s">
        <v>449</v>
      </c>
      <c r="B13" s="183">
        <v>34.637987564483502</v>
      </c>
      <c r="C13" s="183">
        <v>28.637987564483499</v>
      </c>
      <c r="D13" s="183">
        <v>69.664161292386495</v>
      </c>
      <c r="E13" s="183">
        <v>155.96042958278201</v>
      </c>
      <c r="F13" s="183">
        <v>196.81020917291701</v>
      </c>
      <c r="G13" s="183">
        <v>108.769745600139</v>
      </c>
      <c r="H13" s="183">
        <v>60.307542238629303</v>
      </c>
      <c r="I13" s="183">
        <v>50.613024913998103</v>
      </c>
      <c r="J13" s="183">
        <v>28.623042639601401</v>
      </c>
      <c r="K13" s="183">
        <v>39.738048997940602</v>
      </c>
      <c r="L13" s="183">
        <v>49.163042993382803</v>
      </c>
      <c r="M13" s="183">
        <v>32.488474432839197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12"/>
  <sheetViews>
    <sheetView zoomScale="85" zoomScaleNormal="85" workbookViewId="0">
      <selection activeCell="F15" sqref="F15"/>
    </sheetView>
  </sheetViews>
  <sheetFormatPr defaultRowHeight="15" x14ac:dyDescent="0.25"/>
  <cols>
    <col min="2" max="2" width="10.28515625" bestFit="1" customWidth="1"/>
  </cols>
  <sheetData>
    <row r="1" spans="1:1" x14ac:dyDescent="0.25">
      <c r="A1" t="s">
        <v>19</v>
      </c>
    </row>
    <row r="2" spans="1:1" x14ac:dyDescent="0.25">
      <c r="A2" t="s">
        <v>20</v>
      </c>
    </row>
    <row r="3" spans="1:1" x14ac:dyDescent="0.25">
      <c r="A3" t="s">
        <v>21</v>
      </c>
    </row>
    <row r="4" spans="1:1" x14ac:dyDescent="0.25">
      <c r="A4" t="s">
        <v>22</v>
      </c>
    </row>
    <row r="5" spans="1:1" x14ac:dyDescent="0.25">
      <c r="A5" t="s">
        <v>23</v>
      </c>
    </row>
    <row r="6" spans="1:1" x14ac:dyDescent="0.25">
      <c r="A6" t="s">
        <v>24</v>
      </c>
    </row>
    <row r="7" spans="1:1" x14ac:dyDescent="0.25">
      <c r="A7" t="s">
        <v>25</v>
      </c>
    </row>
    <row r="8" spans="1:1" x14ac:dyDescent="0.25">
      <c r="A8" t="s">
        <v>26</v>
      </c>
    </row>
    <row r="9" spans="1:1" x14ac:dyDescent="0.25">
      <c r="A9" t="s">
        <v>27</v>
      </c>
    </row>
    <row r="10" spans="1:1" x14ac:dyDescent="0.25">
      <c r="A10" t="s">
        <v>28</v>
      </c>
    </row>
    <row r="11" spans="1:1" x14ac:dyDescent="0.25">
      <c r="A11" t="s">
        <v>29</v>
      </c>
    </row>
    <row r="12" spans="1:1" x14ac:dyDescent="0.25">
      <c r="A12" t="s">
        <v>30</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dimension ref="A1:M13"/>
  <sheetViews>
    <sheetView workbookViewId="0">
      <selection sqref="A1:A13"/>
    </sheetView>
  </sheetViews>
  <sheetFormatPr defaultColWidth="9.140625" defaultRowHeight="15" x14ac:dyDescent="0.25"/>
  <cols>
    <col min="1" max="1" width="37.85546875" style="22" customWidth="1"/>
    <col min="2" max="16384" width="9.140625" style="22"/>
  </cols>
  <sheetData>
    <row r="1" spans="1:13" x14ac:dyDescent="0.25">
      <c r="A1" s="183"/>
      <c r="B1" s="22" t="s">
        <v>19</v>
      </c>
      <c r="C1" s="22" t="s">
        <v>20</v>
      </c>
      <c r="D1" s="22" t="s">
        <v>21</v>
      </c>
      <c r="E1" s="22" t="s">
        <v>22</v>
      </c>
      <c r="F1" s="22" t="s">
        <v>23</v>
      </c>
      <c r="G1" s="22" t="s">
        <v>24</v>
      </c>
      <c r="H1" s="22" t="s">
        <v>25</v>
      </c>
      <c r="I1" s="22" t="s">
        <v>26</v>
      </c>
      <c r="J1" s="22" t="s">
        <v>27</v>
      </c>
      <c r="K1" s="22" t="s">
        <v>28</v>
      </c>
      <c r="L1" s="22" t="s">
        <v>29</v>
      </c>
      <c r="M1" s="22" t="s">
        <v>30</v>
      </c>
    </row>
    <row r="2" spans="1:13" x14ac:dyDescent="0.25">
      <c r="A2" s="183" t="s">
        <v>81</v>
      </c>
      <c r="B2" s="22">
        <v>576.6</v>
      </c>
      <c r="C2" s="22">
        <v>493.1</v>
      </c>
      <c r="D2" s="22">
        <v>785</v>
      </c>
      <c r="E2" s="22">
        <v>1777</v>
      </c>
      <c r="F2" s="22">
        <v>2035</v>
      </c>
      <c r="G2" s="22">
        <v>1702</v>
      </c>
      <c r="H2" s="22">
        <v>1006</v>
      </c>
      <c r="I2" s="22">
        <v>1231</v>
      </c>
      <c r="J2" s="22">
        <v>1249</v>
      </c>
      <c r="K2" s="22">
        <v>1297</v>
      </c>
      <c r="L2" s="22">
        <v>1475</v>
      </c>
      <c r="M2" s="22">
        <v>1242</v>
      </c>
    </row>
    <row r="3" spans="1:13" x14ac:dyDescent="0.25">
      <c r="A3" s="183" t="s">
        <v>82</v>
      </c>
      <c r="B3" s="22">
        <v>84.3</v>
      </c>
      <c r="C3" s="22">
        <v>75.5</v>
      </c>
      <c r="D3" s="22">
        <v>130.1</v>
      </c>
      <c r="E3" s="22">
        <v>368.8</v>
      </c>
      <c r="F3" s="22">
        <v>758.6</v>
      </c>
      <c r="G3" s="22">
        <v>527.29999999999995</v>
      </c>
      <c r="H3" s="22">
        <v>286.3</v>
      </c>
      <c r="I3" s="22">
        <v>226.3</v>
      </c>
      <c r="J3" s="22">
        <v>193.3</v>
      </c>
      <c r="K3" s="22">
        <v>166.3</v>
      </c>
      <c r="L3" s="22">
        <v>147.4</v>
      </c>
      <c r="M3" s="22">
        <v>126.5</v>
      </c>
    </row>
    <row r="4" spans="1:13" x14ac:dyDescent="0.25">
      <c r="A4" s="183" t="s">
        <v>83</v>
      </c>
      <c r="B4" s="22">
        <v>90.4</v>
      </c>
      <c r="C4" s="22">
        <v>44.1</v>
      </c>
      <c r="D4" s="22">
        <v>187</v>
      </c>
      <c r="E4" s="22">
        <v>424.1</v>
      </c>
      <c r="F4" s="22">
        <v>631.6</v>
      </c>
      <c r="G4" s="22">
        <v>509.7</v>
      </c>
      <c r="H4" s="22">
        <v>326.3</v>
      </c>
      <c r="I4" s="22">
        <v>207.3</v>
      </c>
      <c r="J4" s="22">
        <v>304.60000000000002</v>
      </c>
      <c r="K4" s="22">
        <v>467.4</v>
      </c>
      <c r="L4" s="22">
        <v>182</v>
      </c>
      <c r="M4" s="22">
        <v>16.5</v>
      </c>
    </row>
    <row r="5" spans="1:13" x14ac:dyDescent="0.25">
      <c r="A5" s="183" t="s">
        <v>448</v>
      </c>
      <c r="B5" s="22">
        <v>59.9</v>
      </c>
      <c r="C5" s="22">
        <v>49.4</v>
      </c>
      <c r="D5" s="22">
        <v>138.6</v>
      </c>
      <c r="E5" s="22">
        <v>354.2</v>
      </c>
      <c r="F5" s="22">
        <v>693.5</v>
      </c>
      <c r="G5" s="22">
        <v>576.9</v>
      </c>
      <c r="H5" s="22">
        <v>123.6</v>
      </c>
      <c r="I5" s="22">
        <v>62.2</v>
      </c>
      <c r="J5" s="22">
        <v>59.6</v>
      </c>
      <c r="K5" s="22">
        <v>65.8</v>
      </c>
      <c r="L5" s="22">
        <v>65.900000000000006</v>
      </c>
      <c r="M5" s="22">
        <v>58.2</v>
      </c>
    </row>
    <row r="6" spans="1:13" x14ac:dyDescent="0.25">
      <c r="A6" s="183" t="s">
        <v>348</v>
      </c>
      <c r="B6" s="22">
        <v>16.8</v>
      </c>
      <c r="C6" s="22">
        <v>18.5</v>
      </c>
      <c r="D6" s="22">
        <v>31.2</v>
      </c>
      <c r="E6" s="22">
        <v>81.2</v>
      </c>
      <c r="F6" s="22">
        <v>363.9</v>
      </c>
      <c r="G6" s="22">
        <v>418</v>
      </c>
      <c r="H6" s="22">
        <v>112.1</v>
      </c>
      <c r="I6" s="22">
        <v>54.8</v>
      </c>
      <c r="J6" s="22">
        <v>36.1</v>
      </c>
      <c r="K6" s="22">
        <v>28.2</v>
      </c>
      <c r="L6" s="22">
        <v>23.3</v>
      </c>
      <c r="M6" s="22">
        <v>17.2</v>
      </c>
    </row>
    <row r="7" spans="1:13" x14ac:dyDescent="0.25">
      <c r="A7" s="183" t="s">
        <v>349</v>
      </c>
      <c r="B7" s="22">
        <v>0</v>
      </c>
      <c r="C7" s="22">
        <v>0</v>
      </c>
      <c r="D7" s="22">
        <v>0</v>
      </c>
      <c r="E7" s="22">
        <v>0</v>
      </c>
      <c r="F7" s="22">
        <v>0</v>
      </c>
      <c r="G7" s="22">
        <v>0</v>
      </c>
      <c r="H7" s="22">
        <v>0</v>
      </c>
      <c r="I7" s="22">
        <v>0</v>
      </c>
      <c r="J7" s="22">
        <v>0</v>
      </c>
      <c r="K7" s="22">
        <v>0</v>
      </c>
      <c r="L7" s="22">
        <v>0</v>
      </c>
      <c r="M7" s="22">
        <v>0</v>
      </c>
    </row>
    <row r="8" spans="1:13" x14ac:dyDescent="0.25">
      <c r="A8" s="183" t="s">
        <v>355</v>
      </c>
      <c r="B8" s="22">
        <v>463.36331990000002</v>
      </c>
      <c r="C8" s="22">
        <v>675.81380950000005</v>
      </c>
      <c r="D8" s="22">
        <v>790.30401879999999</v>
      </c>
      <c r="E8" s="22">
        <v>850.0636528</v>
      </c>
      <c r="F8" s="22">
        <v>563.94782259999999</v>
      </c>
      <c r="G8" s="22">
        <v>555.21690279999996</v>
      </c>
      <c r="H8" s="22">
        <v>0</v>
      </c>
      <c r="I8" s="22">
        <v>0</v>
      </c>
      <c r="J8" s="22">
        <v>223.94075000000001</v>
      </c>
      <c r="K8" s="22">
        <v>268.01337369999999</v>
      </c>
      <c r="L8" s="22">
        <v>328.09822220000001</v>
      </c>
      <c r="M8" s="22">
        <v>594.66295700000001</v>
      </c>
    </row>
    <row r="9" spans="1:13" x14ac:dyDescent="0.25">
      <c r="A9" s="183" t="s">
        <v>356</v>
      </c>
      <c r="B9" s="22">
        <v>75.483508060000005</v>
      </c>
      <c r="C9" s="22">
        <v>96.749583329999993</v>
      </c>
      <c r="D9" s="22">
        <v>111.8062769</v>
      </c>
      <c r="E9" s="22">
        <v>26.633444440000002</v>
      </c>
      <c r="F9" s="22">
        <v>72.871599459999999</v>
      </c>
      <c r="G9" s="22">
        <v>136.29977779999999</v>
      </c>
      <c r="H9" s="22">
        <v>43.000537629999997</v>
      </c>
      <c r="I9" s="22">
        <v>46.741129030000003</v>
      </c>
      <c r="J9" s="22">
        <v>114.6659861</v>
      </c>
      <c r="K9" s="22">
        <v>133.54887099999999</v>
      </c>
      <c r="L9" s="22">
        <v>87.099833329999996</v>
      </c>
      <c r="M9" s="22">
        <v>101.6774059</v>
      </c>
    </row>
    <row r="10" spans="1:13" x14ac:dyDescent="0.25">
      <c r="A10" s="183" t="s">
        <v>357</v>
      </c>
      <c r="B10" s="22">
        <v>1316</v>
      </c>
      <c r="C10" s="22">
        <v>1288</v>
      </c>
      <c r="D10" s="22">
        <v>2418</v>
      </c>
      <c r="E10" s="22">
        <v>3874</v>
      </c>
      <c r="F10" s="22">
        <v>5312</v>
      </c>
      <c r="G10" s="22">
        <v>5469</v>
      </c>
      <c r="H10" s="22">
        <v>2460</v>
      </c>
      <c r="I10" s="22">
        <v>1367</v>
      </c>
      <c r="J10" s="22">
        <v>1391</v>
      </c>
      <c r="K10" s="22">
        <v>1964</v>
      </c>
      <c r="L10" s="22">
        <v>2217</v>
      </c>
      <c r="M10" s="22">
        <v>1738</v>
      </c>
    </row>
    <row r="11" spans="1:13" x14ac:dyDescent="0.25">
      <c r="A11" s="183" t="s">
        <v>379</v>
      </c>
    </row>
    <row r="12" spans="1:13" x14ac:dyDescent="0.25">
      <c r="A12" s="183" t="s">
        <v>96</v>
      </c>
      <c r="B12" s="180"/>
      <c r="C12" s="180"/>
      <c r="D12" s="180"/>
      <c r="E12" s="180"/>
      <c r="F12" s="180"/>
      <c r="G12" s="180"/>
      <c r="H12" s="180"/>
      <c r="I12" s="180"/>
      <c r="J12" s="180"/>
      <c r="K12" s="180"/>
      <c r="L12" s="180"/>
      <c r="M12" s="180"/>
    </row>
    <row r="13" spans="1:13" x14ac:dyDescent="0.25">
      <c r="A13" s="183" t="s">
        <v>449</v>
      </c>
    </row>
  </sheetData>
  <pageMargins left="0.7" right="0.7" top="0.75" bottom="0.75" header="0.3" footer="0.3"/>
  <pageSetup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dimension ref="A1:M13"/>
  <sheetViews>
    <sheetView workbookViewId="0">
      <selection activeCell="M13" sqref="B2:M13"/>
    </sheetView>
  </sheetViews>
  <sheetFormatPr defaultColWidth="9.140625" defaultRowHeight="15" x14ac:dyDescent="0.25"/>
  <cols>
    <col min="1" max="1" width="37.85546875" style="22" customWidth="1"/>
    <col min="2" max="16384" width="9.140625" style="22"/>
  </cols>
  <sheetData>
    <row r="1" spans="1:13" x14ac:dyDescent="0.25">
      <c r="A1" s="183"/>
      <c r="B1" s="183" t="s">
        <v>19</v>
      </c>
      <c r="C1" s="183" t="s">
        <v>20</v>
      </c>
      <c r="D1" s="183" t="s">
        <v>21</v>
      </c>
      <c r="E1" s="183" t="s">
        <v>22</v>
      </c>
      <c r="F1" s="183" t="s">
        <v>23</v>
      </c>
      <c r="G1" s="183" t="s">
        <v>24</v>
      </c>
      <c r="H1" s="183" t="s">
        <v>25</v>
      </c>
      <c r="I1" s="183" t="s">
        <v>26</v>
      </c>
      <c r="J1" s="183" t="s">
        <v>27</v>
      </c>
      <c r="K1" s="183" t="s">
        <v>28</v>
      </c>
      <c r="L1" s="183" t="s">
        <v>29</v>
      </c>
      <c r="M1" s="183" t="s">
        <v>30</v>
      </c>
    </row>
    <row r="2" spans="1:13" x14ac:dyDescent="0.25">
      <c r="A2" s="183" t="s">
        <v>81</v>
      </c>
      <c r="B2" s="183">
        <v>285.58602150000002</v>
      </c>
      <c r="C2" s="183">
        <v>357.0580357</v>
      </c>
      <c r="D2" s="183">
        <v>398.29166670000001</v>
      </c>
      <c r="E2" s="183">
        <v>363.1680556</v>
      </c>
      <c r="F2" s="183">
        <v>242.1626344</v>
      </c>
      <c r="G2" s="183">
        <v>902.79444439999997</v>
      </c>
      <c r="H2" s="183">
        <v>1025.5725809999999</v>
      </c>
      <c r="I2" s="183">
        <v>896.60349459999998</v>
      </c>
      <c r="J2" s="183">
        <v>428.03750000000002</v>
      </c>
      <c r="K2" s="183">
        <v>215.327957</v>
      </c>
      <c r="L2" s="183">
        <v>285.52638889999997</v>
      </c>
      <c r="M2" s="183">
        <v>295.1814516</v>
      </c>
    </row>
    <row r="3" spans="1:13" x14ac:dyDescent="0.25">
      <c r="A3" s="183" t="s">
        <v>82</v>
      </c>
      <c r="B3" s="183">
        <v>29.119690859999999</v>
      </c>
      <c r="C3" s="183">
        <v>28.856339290000001</v>
      </c>
      <c r="D3" s="183">
        <v>36.426854839999997</v>
      </c>
      <c r="E3" s="183">
        <v>41.166888890000003</v>
      </c>
      <c r="F3" s="183">
        <v>24.899327960000001</v>
      </c>
      <c r="G3" s="183">
        <v>25.45369444</v>
      </c>
      <c r="H3" s="183">
        <v>35.000551080000001</v>
      </c>
      <c r="I3" s="183">
        <v>33.94505376</v>
      </c>
      <c r="J3" s="183">
        <v>37.301611110000003</v>
      </c>
      <c r="K3" s="183">
        <v>36.02840054</v>
      </c>
      <c r="L3" s="183">
        <v>36.004222220000003</v>
      </c>
      <c r="M3" s="183">
        <v>33.722244619999998</v>
      </c>
    </row>
    <row r="4" spans="1:13" x14ac:dyDescent="0.25">
      <c r="A4" s="183" t="s">
        <v>83</v>
      </c>
      <c r="B4" s="183">
        <v>90.4</v>
      </c>
      <c r="C4" s="183">
        <v>44.1</v>
      </c>
      <c r="D4" s="183">
        <v>187</v>
      </c>
      <c r="E4" s="183">
        <v>424.1</v>
      </c>
      <c r="F4" s="183">
        <v>631.6</v>
      </c>
      <c r="G4" s="183">
        <v>509.7</v>
      </c>
      <c r="H4" s="183">
        <v>326.3</v>
      </c>
      <c r="I4" s="183">
        <v>207.3</v>
      </c>
      <c r="J4" s="183">
        <v>304.60000000000002</v>
      </c>
      <c r="K4" s="183">
        <v>467.4</v>
      </c>
      <c r="L4" s="183">
        <v>182</v>
      </c>
      <c r="M4" s="183">
        <v>16.5</v>
      </c>
    </row>
    <row r="5" spans="1:13" x14ac:dyDescent="0.25">
      <c r="A5" s="183" t="s">
        <v>448</v>
      </c>
      <c r="B5" s="183">
        <v>4.8427165798032803</v>
      </c>
      <c r="C5" s="183">
        <v>9.5702437495026604</v>
      </c>
      <c r="D5" s="183">
        <v>26.748286901741999</v>
      </c>
      <c r="E5" s="183">
        <v>95.116598025116502</v>
      </c>
      <c r="F5" s="183">
        <v>32.545161290322604</v>
      </c>
      <c r="G5" s="183">
        <v>12.8066666666667</v>
      </c>
      <c r="H5" s="183">
        <v>5.4866666666666699</v>
      </c>
      <c r="I5" s="183">
        <v>4.2741935483870996</v>
      </c>
      <c r="J5" s="183">
        <v>3.7066666666666701</v>
      </c>
      <c r="K5" s="183">
        <v>3.1661455794330098</v>
      </c>
      <c r="L5" s="183">
        <v>3.6745284715573798</v>
      </c>
      <c r="M5" s="183">
        <v>0.84011643141970305</v>
      </c>
    </row>
    <row r="6" spans="1:13" x14ac:dyDescent="0.25">
      <c r="A6" s="183" t="s">
        <v>348</v>
      </c>
      <c r="B6" s="183">
        <v>16.8</v>
      </c>
      <c r="C6" s="183">
        <v>18.5</v>
      </c>
      <c r="D6" s="183">
        <v>31.2</v>
      </c>
      <c r="E6" s="183">
        <v>81.2</v>
      </c>
      <c r="F6" s="183">
        <v>363.9</v>
      </c>
      <c r="G6" s="183">
        <v>418</v>
      </c>
      <c r="H6" s="183">
        <v>112.1</v>
      </c>
      <c r="I6" s="183">
        <v>54.8</v>
      </c>
      <c r="J6" s="183">
        <v>36.1</v>
      </c>
      <c r="K6" s="183">
        <v>28.2</v>
      </c>
      <c r="L6" s="183">
        <v>23.3</v>
      </c>
      <c r="M6" s="183">
        <v>17.2</v>
      </c>
    </row>
    <row r="7" spans="1:13" x14ac:dyDescent="0.25">
      <c r="A7" s="183" t="s">
        <v>349</v>
      </c>
      <c r="B7" s="183">
        <v>0</v>
      </c>
      <c r="C7" s="183">
        <v>0</v>
      </c>
      <c r="D7" s="183">
        <v>0</v>
      </c>
      <c r="E7" s="183">
        <v>0</v>
      </c>
      <c r="F7" s="183">
        <v>0</v>
      </c>
      <c r="G7" s="183">
        <v>0</v>
      </c>
      <c r="H7" s="183">
        <v>0</v>
      </c>
      <c r="I7" s="183">
        <v>0</v>
      </c>
      <c r="J7" s="183">
        <v>0</v>
      </c>
      <c r="K7" s="183">
        <v>0</v>
      </c>
      <c r="L7" s="183">
        <v>0</v>
      </c>
      <c r="M7" s="183">
        <v>0</v>
      </c>
    </row>
    <row r="8" spans="1:13" x14ac:dyDescent="0.25">
      <c r="A8" s="183" t="s">
        <v>355</v>
      </c>
      <c r="B8" s="183">
        <v>723.01728490000005</v>
      </c>
      <c r="C8" s="183">
        <v>578.80854169999998</v>
      </c>
      <c r="D8" s="183">
        <v>794.60569889999999</v>
      </c>
      <c r="E8" s="183">
        <v>823.38987499999996</v>
      </c>
      <c r="F8" s="183">
        <v>742.12032260000001</v>
      </c>
      <c r="G8" s="183">
        <v>247.97269439999999</v>
      </c>
      <c r="H8" s="183">
        <v>0</v>
      </c>
      <c r="I8" s="183">
        <v>0</v>
      </c>
      <c r="J8" s="183">
        <v>234.17365280000001</v>
      </c>
      <c r="K8" s="183">
        <v>185.0470565</v>
      </c>
      <c r="L8" s="183">
        <v>303.5721944</v>
      </c>
      <c r="M8" s="183">
        <v>390.35836019999999</v>
      </c>
    </row>
    <row r="9" spans="1:13" x14ac:dyDescent="0.25">
      <c r="A9" s="183" t="s">
        <v>356</v>
      </c>
      <c r="B9" s="183">
        <v>121.28948920000001</v>
      </c>
      <c r="C9" s="183">
        <v>83.428779759999998</v>
      </c>
      <c r="D9" s="183">
        <v>79.451787629999998</v>
      </c>
      <c r="E9" s="183">
        <v>71.099263890000003</v>
      </c>
      <c r="F9" s="183">
        <v>91.516008060000004</v>
      </c>
      <c r="G9" s="183">
        <v>116.8002917</v>
      </c>
      <c r="H9" s="183">
        <v>82.226330649999994</v>
      </c>
      <c r="I9" s="183">
        <v>66.450793009999998</v>
      </c>
      <c r="J9" s="183">
        <v>122.467125</v>
      </c>
      <c r="K9" s="183">
        <v>129.04877690000001</v>
      </c>
      <c r="L9" s="183">
        <v>84.599166670000002</v>
      </c>
      <c r="M9" s="183">
        <v>74.252365589999997</v>
      </c>
    </row>
    <row r="10" spans="1:13" x14ac:dyDescent="0.25">
      <c r="A10" s="183" t="s">
        <v>357</v>
      </c>
      <c r="B10" s="183">
        <v>1316</v>
      </c>
      <c r="C10" s="183">
        <v>1288</v>
      </c>
      <c r="D10" s="183">
        <v>2418</v>
      </c>
      <c r="E10" s="183">
        <v>3874</v>
      </c>
      <c r="F10" s="183">
        <v>5312</v>
      </c>
      <c r="G10" s="183">
        <v>5469</v>
      </c>
      <c r="H10" s="183">
        <v>2460</v>
      </c>
      <c r="I10" s="183">
        <v>1367</v>
      </c>
      <c r="J10" s="183">
        <v>1391</v>
      </c>
      <c r="K10" s="183">
        <v>1964</v>
      </c>
      <c r="L10" s="183">
        <v>2217</v>
      </c>
      <c r="M10" s="183">
        <v>1738</v>
      </c>
    </row>
    <row r="11" spans="1:13" x14ac:dyDescent="0.25">
      <c r="A11" s="183" t="s">
        <v>379</v>
      </c>
      <c r="B11" s="183">
        <v>39.200000000000003</v>
      </c>
      <c r="C11" s="183">
        <v>34.6</v>
      </c>
      <c r="D11" s="183">
        <v>82.8</v>
      </c>
      <c r="E11" s="183">
        <v>367.4</v>
      </c>
      <c r="F11" s="183">
        <v>494</v>
      </c>
      <c r="G11" s="183">
        <v>202.9</v>
      </c>
      <c r="H11" s="183">
        <v>40.4</v>
      </c>
      <c r="I11" s="183">
        <v>32.299999999999997</v>
      </c>
      <c r="J11" s="183">
        <v>37.1</v>
      </c>
      <c r="K11" s="183">
        <v>48.7</v>
      </c>
      <c r="L11" s="183">
        <v>52.9</v>
      </c>
      <c r="M11" s="183">
        <v>61.7</v>
      </c>
    </row>
    <row r="12" spans="1:13" x14ac:dyDescent="0.25">
      <c r="A12" s="183" t="s">
        <v>96</v>
      </c>
      <c r="B12" s="183">
        <v>1123</v>
      </c>
      <c r="C12" s="183">
        <v>1024</v>
      </c>
      <c r="D12" s="183">
        <v>2174</v>
      </c>
      <c r="E12" s="183">
        <v>3129</v>
      </c>
      <c r="F12" s="183">
        <v>5205</v>
      </c>
      <c r="G12" s="183">
        <v>3016</v>
      </c>
      <c r="H12" s="183">
        <v>126.7</v>
      </c>
      <c r="I12" s="183">
        <v>93</v>
      </c>
      <c r="J12" s="183">
        <v>243.4</v>
      </c>
      <c r="K12" s="183">
        <v>775.8</v>
      </c>
      <c r="L12" s="183">
        <v>979.8</v>
      </c>
      <c r="M12" s="183">
        <v>1213</v>
      </c>
    </row>
    <row r="13" spans="1:13" x14ac:dyDescent="0.25">
      <c r="A13" s="183" t="s">
        <v>449</v>
      </c>
      <c r="B13" s="183">
        <v>17.9207023956039</v>
      </c>
      <c r="C13" s="183">
        <v>19.037460460109799</v>
      </c>
      <c r="D13" s="183">
        <v>51.460652206698001</v>
      </c>
      <c r="E13" s="183">
        <v>82.711095434135103</v>
      </c>
      <c r="F13" s="183">
        <v>120.504093808208</v>
      </c>
      <c r="G13" s="183">
        <v>69.678985986457207</v>
      </c>
      <c r="H13" s="183">
        <v>26.251612903225801</v>
      </c>
      <c r="I13" s="183">
        <v>23.845161290322601</v>
      </c>
      <c r="J13" s="183">
        <v>21.925256615239899</v>
      </c>
      <c r="K13" s="183">
        <v>16.347817634937101</v>
      </c>
      <c r="L13" s="183">
        <v>17.266204808153699</v>
      </c>
      <c r="M13" s="183">
        <v>15.7107410734012</v>
      </c>
    </row>
  </sheetData>
  <pageMargins left="0.7" right="0.7" top="0.75" bottom="0.75" header="0.3" footer="0.3"/>
  <pageSetup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V79"/>
  <sheetViews>
    <sheetView topLeftCell="A57" zoomScale="85" zoomScaleNormal="85" workbookViewId="0">
      <selection activeCell="A2" sqref="A2:O79"/>
    </sheetView>
  </sheetViews>
  <sheetFormatPr defaultRowHeight="15" x14ac:dyDescent="0.25"/>
  <cols>
    <col min="1" max="1" width="10.140625" bestFit="1" customWidth="1"/>
    <col min="3" max="5" width="11.5703125" bestFit="1" customWidth="1"/>
  </cols>
  <sheetData>
    <row r="1" spans="1:22" x14ac:dyDescent="0.25">
      <c r="A1" s="22"/>
      <c r="B1" s="22"/>
      <c r="C1" s="22"/>
      <c r="D1" s="22" t="s">
        <v>19</v>
      </c>
      <c r="E1" s="22" t="s">
        <v>20</v>
      </c>
      <c r="F1" s="22" t="s">
        <v>21</v>
      </c>
      <c r="G1" s="22" t="s">
        <v>22</v>
      </c>
      <c r="H1" s="22" t="s">
        <v>23</v>
      </c>
      <c r="I1" s="22" t="s">
        <v>24</v>
      </c>
      <c r="J1" s="22" t="s">
        <v>25</v>
      </c>
      <c r="K1" s="22" t="s">
        <v>26</v>
      </c>
      <c r="L1" s="22" t="s">
        <v>27</v>
      </c>
      <c r="M1" s="22" t="s">
        <v>28</v>
      </c>
      <c r="N1" s="22" t="s">
        <v>29</v>
      </c>
      <c r="O1" s="22" t="s">
        <v>30</v>
      </c>
      <c r="P1" s="1"/>
      <c r="Q1" s="1"/>
      <c r="R1" s="1"/>
      <c r="S1" s="1"/>
    </row>
    <row r="2" spans="1:22" x14ac:dyDescent="0.25">
      <c r="A2" s="25" t="s">
        <v>0</v>
      </c>
      <c r="B2" s="22" t="s">
        <v>32</v>
      </c>
      <c r="C2" s="22" t="s">
        <v>33</v>
      </c>
      <c r="D2" s="23">
        <v>1</v>
      </c>
      <c r="E2" s="23">
        <v>1</v>
      </c>
      <c r="F2" s="23">
        <v>1</v>
      </c>
      <c r="G2" s="23">
        <v>1</v>
      </c>
      <c r="H2" s="23">
        <v>1</v>
      </c>
      <c r="I2" s="23">
        <v>1</v>
      </c>
      <c r="J2" s="23">
        <v>1</v>
      </c>
      <c r="K2" s="23">
        <v>1</v>
      </c>
      <c r="L2" s="23">
        <v>1</v>
      </c>
      <c r="M2" s="23">
        <v>1</v>
      </c>
      <c r="N2" s="23">
        <v>1</v>
      </c>
      <c r="O2" s="23">
        <v>1</v>
      </c>
      <c r="P2" s="1"/>
      <c r="Q2" s="1"/>
      <c r="R2" s="1"/>
      <c r="S2" s="1"/>
      <c r="T2" s="183"/>
      <c r="U2" s="183"/>
    </row>
    <row r="3" spans="1:22" x14ac:dyDescent="0.25">
      <c r="A3" s="25" t="s">
        <v>1</v>
      </c>
      <c r="B3" s="22" t="s">
        <v>32</v>
      </c>
      <c r="C3" s="22" t="s">
        <v>33</v>
      </c>
      <c r="D3" s="23">
        <v>1</v>
      </c>
      <c r="E3" s="23">
        <v>1</v>
      </c>
      <c r="F3" s="23">
        <v>1</v>
      </c>
      <c r="G3" s="23">
        <v>1</v>
      </c>
      <c r="H3" s="23">
        <v>1</v>
      </c>
      <c r="I3" s="23">
        <v>1</v>
      </c>
      <c r="J3" s="23">
        <v>1</v>
      </c>
      <c r="K3" s="23">
        <v>1</v>
      </c>
      <c r="L3" s="23">
        <v>1</v>
      </c>
      <c r="M3" s="23">
        <v>1</v>
      </c>
      <c r="N3" s="23">
        <v>1</v>
      </c>
      <c r="O3" s="23">
        <v>1</v>
      </c>
      <c r="P3" s="1"/>
      <c r="Q3" s="1"/>
      <c r="R3" s="1"/>
      <c r="S3" s="1"/>
      <c r="T3" s="183"/>
      <c r="U3" s="183"/>
    </row>
    <row r="4" spans="1:22" x14ac:dyDescent="0.25">
      <c r="A4" s="25" t="s">
        <v>2</v>
      </c>
      <c r="B4" s="22" t="s">
        <v>32</v>
      </c>
      <c r="C4" s="22" t="s">
        <v>33</v>
      </c>
      <c r="D4" s="23">
        <v>0</v>
      </c>
      <c r="E4" s="23">
        <v>0</v>
      </c>
      <c r="F4" s="23">
        <v>0</v>
      </c>
      <c r="G4" s="23">
        <v>0</v>
      </c>
      <c r="H4" s="23">
        <v>0</v>
      </c>
      <c r="I4" s="23">
        <v>0</v>
      </c>
      <c r="J4" s="23">
        <v>0</v>
      </c>
      <c r="K4" s="23">
        <v>0</v>
      </c>
      <c r="L4" s="23">
        <v>0</v>
      </c>
      <c r="M4" s="23">
        <v>0</v>
      </c>
      <c r="N4" s="23">
        <v>0</v>
      </c>
      <c r="O4" s="23">
        <v>0</v>
      </c>
      <c r="P4" s="1"/>
      <c r="Q4" s="1"/>
      <c r="R4" s="1"/>
      <c r="S4" s="1"/>
      <c r="T4" s="183"/>
      <c r="U4" s="183"/>
    </row>
    <row r="5" spans="1:22" x14ac:dyDescent="0.25">
      <c r="A5" s="25" t="s">
        <v>0</v>
      </c>
      <c r="B5" s="22" t="s">
        <v>7</v>
      </c>
      <c r="C5" s="22" t="s">
        <v>33</v>
      </c>
      <c r="D5" s="23">
        <v>1</v>
      </c>
      <c r="E5" s="23">
        <v>1</v>
      </c>
      <c r="F5" s="23">
        <v>1</v>
      </c>
      <c r="G5" s="23">
        <v>1</v>
      </c>
      <c r="H5" s="23">
        <v>1</v>
      </c>
      <c r="I5" s="23">
        <v>1</v>
      </c>
      <c r="J5" s="23">
        <v>1</v>
      </c>
      <c r="K5" s="23">
        <v>1</v>
      </c>
      <c r="L5" s="23">
        <v>1</v>
      </c>
      <c r="M5" s="23">
        <v>1</v>
      </c>
      <c r="N5" s="23">
        <v>1</v>
      </c>
      <c r="O5" s="23">
        <v>1</v>
      </c>
      <c r="P5" s="1"/>
      <c r="Q5" s="1"/>
      <c r="R5" s="1"/>
      <c r="S5" s="1"/>
      <c r="T5" s="183"/>
      <c r="U5" s="183"/>
    </row>
    <row r="6" spans="1:22" x14ac:dyDescent="0.25">
      <c r="A6" s="25" t="s">
        <v>1</v>
      </c>
      <c r="B6" s="22" t="s">
        <v>7</v>
      </c>
      <c r="C6" s="22" t="s">
        <v>33</v>
      </c>
      <c r="D6" s="23">
        <v>1</v>
      </c>
      <c r="E6" s="23">
        <v>1</v>
      </c>
      <c r="F6" s="23">
        <v>1</v>
      </c>
      <c r="G6" s="23">
        <v>1</v>
      </c>
      <c r="H6" s="23">
        <v>1</v>
      </c>
      <c r="I6" s="23">
        <v>1</v>
      </c>
      <c r="J6" s="23">
        <v>1</v>
      </c>
      <c r="K6" s="23">
        <v>1</v>
      </c>
      <c r="L6" s="23">
        <v>1</v>
      </c>
      <c r="M6" s="23">
        <v>1</v>
      </c>
      <c r="N6" s="23">
        <v>1</v>
      </c>
      <c r="O6" s="23">
        <v>1</v>
      </c>
      <c r="P6" s="1"/>
      <c r="Q6" s="1"/>
      <c r="R6" s="1"/>
      <c r="S6" s="1"/>
      <c r="T6" s="183"/>
      <c r="U6" s="183"/>
    </row>
    <row r="7" spans="1:22" x14ac:dyDescent="0.25">
      <c r="A7" s="25" t="s">
        <v>2</v>
      </c>
      <c r="B7" s="22" t="s">
        <v>7</v>
      </c>
      <c r="C7" s="22" t="s">
        <v>33</v>
      </c>
      <c r="D7" s="23">
        <v>0</v>
      </c>
      <c r="E7" s="23">
        <v>0</v>
      </c>
      <c r="F7" s="23">
        <v>0</v>
      </c>
      <c r="G7" s="23">
        <v>0</v>
      </c>
      <c r="H7" s="23">
        <v>0</v>
      </c>
      <c r="I7" s="23">
        <v>0</v>
      </c>
      <c r="J7" s="23">
        <v>0</v>
      </c>
      <c r="K7" s="23">
        <v>0</v>
      </c>
      <c r="L7" s="23">
        <v>0</v>
      </c>
      <c r="M7" s="23">
        <v>0</v>
      </c>
      <c r="N7" s="23">
        <v>0</v>
      </c>
      <c r="O7" s="23">
        <v>0</v>
      </c>
      <c r="P7" s="1"/>
      <c r="Q7" s="1"/>
      <c r="R7" s="1"/>
      <c r="S7" s="1"/>
      <c r="T7" s="183"/>
      <c r="U7" s="183"/>
    </row>
    <row r="8" spans="1:22" x14ac:dyDescent="0.25">
      <c r="A8" s="25" t="s">
        <v>0</v>
      </c>
      <c r="B8" s="22" t="s">
        <v>33</v>
      </c>
      <c r="C8" s="22" t="s">
        <v>8</v>
      </c>
      <c r="D8" s="23">
        <v>1</v>
      </c>
      <c r="E8" s="23">
        <v>1</v>
      </c>
      <c r="F8" s="23">
        <v>1</v>
      </c>
      <c r="G8" s="23">
        <v>1</v>
      </c>
      <c r="H8" s="23">
        <v>1</v>
      </c>
      <c r="I8" s="23">
        <v>1</v>
      </c>
      <c r="J8" s="23">
        <v>1</v>
      </c>
      <c r="K8" s="23">
        <v>1</v>
      </c>
      <c r="L8" s="23">
        <v>1</v>
      </c>
      <c r="M8" s="23">
        <v>1</v>
      </c>
      <c r="N8" s="23">
        <v>1</v>
      </c>
      <c r="O8" s="23">
        <v>1</v>
      </c>
      <c r="P8" s="1"/>
      <c r="Q8" s="1"/>
      <c r="R8" s="1"/>
      <c r="S8" s="1"/>
      <c r="U8" s="183"/>
      <c r="V8" s="183"/>
    </row>
    <row r="9" spans="1:22" x14ac:dyDescent="0.25">
      <c r="A9" s="25" t="s">
        <v>1</v>
      </c>
      <c r="B9" s="22" t="s">
        <v>33</v>
      </c>
      <c r="C9" s="22" t="s">
        <v>8</v>
      </c>
      <c r="D9" s="23">
        <v>1</v>
      </c>
      <c r="E9" s="23">
        <v>1</v>
      </c>
      <c r="F9" s="23">
        <v>1</v>
      </c>
      <c r="G9" s="23">
        <v>1</v>
      </c>
      <c r="H9" s="23">
        <v>1</v>
      </c>
      <c r="I9" s="23">
        <v>1</v>
      </c>
      <c r="J9" s="23">
        <v>1</v>
      </c>
      <c r="K9" s="23">
        <v>1</v>
      </c>
      <c r="L9" s="23">
        <v>1</v>
      </c>
      <c r="M9" s="23">
        <v>1</v>
      </c>
      <c r="N9" s="23">
        <v>1</v>
      </c>
      <c r="O9" s="23">
        <v>1</v>
      </c>
      <c r="P9" s="1"/>
      <c r="Q9" s="1"/>
      <c r="R9" s="1"/>
      <c r="S9" s="1"/>
      <c r="U9" s="183"/>
      <c r="V9" s="183"/>
    </row>
    <row r="10" spans="1:22" ht="15.75" customHeight="1" x14ac:dyDescent="0.25">
      <c r="A10" s="25" t="s">
        <v>2</v>
      </c>
      <c r="B10" s="22" t="s">
        <v>33</v>
      </c>
      <c r="C10" s="22" t="s">
        <v>8</v>
      </c>
      <c r="D10" s="23">
        <v>0</v>
      </c>
      <c r="E10" s="23">
        <v>0</v>
      </c>
      <c r="F10" s="23">
        <v>0</v>
      </c>
      <c r="G10" s="23">
        <v>0</v>
      </c>
      <c r="H10" s="23">
        <v>0</v>
      </c>
      <c r="I10" s="23">
        <v>0</v>
      </c>
      <c r="J10" s="23">
        <v>0</v>
      </c>
      <c r="K10" s="23">
        <v>0</v>
      </c>
      <c r="L10" s="23">
        <v>0</v>
      </c>
      <c r="M10" s="23">
        <v>0</v>
      </c>
      <c r="N10" s="23">
        <v>0</v>
      </c>
      <c r="O10" s="23">
        <v>0</v>
      </c>
      <c r="P10" s="1"/>
      <c r="Q10" s="1"/>
      <c r="R10" s="1"/>
      <c r="S10" s="1"/>
      <c r="U10" s="183"/>
      <c r="V10" s="183"/>
    </row>
    <row r="11" spans="1:22" x14ac:dyDescent="0.25">
      <c r="A11" s="25" t="s">
        <v>0</v>
      </c>
      <c r="B11" s="22" t="s">
        <v>46</v>
      </c>
      <c r="C11" s="22" t="s">
        <v>48</v>
      </c>
      <c r="D11" s="23">
        <v>0</v>
      </c>
      <c r="E11" s="23">
        <v>0</v>
      </c>
      <c r="F11" s="23">
        <v>0</v>
      </c>
      <c r="G11" s="23">
        <v>0</v>
      </c>
      <c r="H11" s="23">
        <v>0</v>
      </c>
      <c r="I11" s="23">
        <v>0</v>
      </c>
      <c r="J11" s="23">
        <v>0</v>
      </c>
      <c r="K11" s="23">
        <v>0</v>
      </c>
      <c r="L11" s="23">
        <v>0</v>
      </c>
      <c r="M11" s="23">
        <v>0</v>
      </c>
      <c r="N11" s="23">
        <v>0</v>
      </c>
      <c r="O11" s="23">
        <v>0</v>
      </c>
      <c r="P11" s="1"/>
      <c r="Q11" s="1"/>
      <c r="R11" s="1"/>
      <c r="S11" s="1"/>
      <c r="U11" s="183"/>
      <c r="V11" s="183"/>
    </row>
    <row r="12" spans="1:22" x14ac:dyDescent="0.25">
      <c r="A12" s="25" t="s">
        <v>1</v>
      </c>
      <c r="B12" s="22" t="s">
        <v>46</v>
      </c>
      <c r="C12" s="22" t="s">
        <v>48</v>
      </c>
      <c r="D12" s="23">
        <v>0</v>
      </c>
      <c r="E12" s="23">
        <v>0</v>
      </c>
      <c r="F12" s="23">
        <v>0</v>
      </c>
      <c r="G12" s="23">
        <v>0</v>
      </c>
      <c r="H12" s="23">
        <v>0</v>
      </c>
      <c r="I12" s="23">
        <v>0</v>
      </c>
      <c r="J12" s="23">
        <v>0</v>
      </c>
      <c r="K12" s="23">
        <v>0</v>
      </c>
      <c r="L12" s="23">
        <v>0</v>
      </c>
      <c r="M12" s="23">
        <v>0</v>
      </c>
      <c r="N12" s="23">
        <v>0</v>
      </c>
      <c r="O12" s="23">
        <v>0</v>
      </c>
      <c r="P12" s="1"/>
      <c r="Q12" s="1"/>
      <c r="R12" s="1"/>
      <c r="S12" s="1"/>
      <c r="U12" s="183"/>
      <c r="V12" s="183"/>
    </row>
    <row r="13" spans="1:22" x14ac:dyDescent="0.25">
      <c r="A13" s="25" t="s">
        <v>2</v>
      </c>
      <c r="B13" s="22" t="s">
        <v>46</v>
      </c>
      <c r="C13" s="22" t="s">
        <v>48</v>
      </c>
      <c r="D13" s="23">
        <v>1</v>
      </c>
      <c r="E13" s="23">
        <v>1</v>
      </c>
      <c r="F13" s="23">
        <v>1</v>
      </c>
      <c r="G13" s="23">
        <v>1</v>
      </c>
      <c r="H13" s="23">
        <v>1</v>
      </c>
      <c r="I13" s="23">
        <v>1</v>
      </c>
      <c r="J13" s="23">
        <v>1</v>
      </c>
      <c r="K13" s="23">
        <v>1</v>
      </c>
      <c r="L13" s="23">
        <v>1</v>
      </c>
      <c r="M13" s="23">
        <v>1</v>
      </c>
      <c r="N13" s="23">
        <v>1</v>
      </c>
      <c r="O13" s="23">
        <v>1</v>
      </c>
      <c r="P13" s="1"/>
      <c r="Q13" s="1"/>
      <c r="R13" s="1"/>
      <c r="U13" s="183"/>
      <c r="V13" s="183"/>
    </row>
    <row r="14" spans="1:22" x14ac:dyDescent="0.25">
      <c r="A14" s="25" t="s">
        <v>0</v>
      </c>
      <c r="B14" s="22" t="s">
        <v>8</v>
      </c>
      <c r="C14" s="22" t="s">
        <v>34</v>
      </c>
      <c r="D14" s="23">
        <v>1</v>
      </c>
      <c r="E14" s="23">
        <v>1</v>
      </c>
      <c r="F14" s="23">
        <v>1</v>
      </c>
      <c r="G14" s="23">
        <v>1</v>
      </c>
      <c r="H14" s="23">
        <v>1</v>
      </c>
      <c r="I14" s="23">
        <v>1</v>
      </c>
      <c r="J14" s="23">
        <v>1</v>
      </c>
      <c r="K14" s="23">
        <v>1</v>
      </c>
      <c r="L14" s="23">
        <v>1</v>
      </c>
      <c r="M14" s="23">
        <v>1</v>
      </c>
      <c r="N14" s="23">
        <v>1</v>
      </c>
      <c r="O14" s="23">
        <v>1</v>
      </c>
      <c r="T14" s="183"/>
      <c r="U14" s="183"/>
    </row>
    <row r="15" spans="1:22" x14ac:dyDescent="0.25">
      <c r="A15" s="25" t="s">
        <v>1</v>
      </c>
      <c r="B15" s="22" t="s">
        <v>8</v>
      </c>
      <c r="C15" s="22" t="s">
        <v>34</v>
      </c>
      <c r="D15" s="23">
        <v>1</v>
      </c>
      <c r="E15" s="23">
        <v>1</v>
      </c>
      <c r="F15" s="23">
        <v>1</v>
      </c>
      <c r="G15" s="23">
        <v>1</v>
      </c>
      <c r="H15" s="23">
        <v>1</v>
      </c>
      <c r="I15" s="23">
        <v>1</v>
      </c>
      <c r="J15" s="23">
        <v>1</v>
      </c>
      <c r="K15" s="23">
        <v>1</v>
      </c>
      <c r="L15" s="23">
        <v>1</v>
      </c>
      <c r="M15" s="23">
        <v>1</v>
      </c>
      <c r="N15" s="23">
        <v>1</v>
      </c>
      <c r="O15" s="23">
        <v>1</v>
      </c>
      <c r="T15" s="183"/>
      <c r="U15" s="183"/>
    </row>
    <row r="16" spans="1:22" x14ac:dyDescent="0.25">
      <c r="A16" s="25" t="s">
        <v>2</v>
      </c>
      <c r="B16" s="22" t="s">
        <v>8</v>
      </c>
      <c r="C16" s="22" t="s">
        <v>34</v>
      </c>
      <c r="D16" s="23">
        <v>0</v>
      </c>
      <c r="E16" s="23">
        <v>0</v>
      </c>
      <c r="F16" s="23">
        <v>0</v>
      </c>
      <c r="G16" s="23">
        <v>0</v>
      </c>
      <c r="H16" s="23">
        <v>0</v>
      </c>
      <c r="I16" s="23">
        <v>0</v>
      </c>
      <c r="J16" s="23">
        <v>0</v>
      </c>
      <c r="K16" s="23">
        <v>0</v>
      </c>
      <c r="L16" s="23">
        <v>0</v>
      </c>
      <c r="M16" s="23">
        <v>0</v>
      </c>
      <c r="N16" s="23">
        <v>0</v>
      </c>
      <c r="O16" s="23">
        <v>0</v>
      </c>
    </row>
    <row r="17" spans="1:15" x14ac:dyDescent="0.25">
      <c r="A17" s="25" t="s">
        <v>0</v>
      </c>
      <c r="B17" s="22" t="s">
        <v>34</v>
      </c>
      <c r="C17" s="22" t="s">
        <v>36</v>
      </c>
      <c r="D17" s="23">
        <v>1</v>
      </c>
      <c r="E17" s="23">
        <v>1</v>
      </c>
      <c r="F17" s="23">
        <v>1</v>
      </c>
      <c r="G17" s="23">
        <v>1</v>
      </c>
      <c r="H17" s="23">
        <v>1</v>
      </c>
      <c r="I17" s="23">
        <v>1</v>
      </c>
      <c r="J17" s="23">
        <v>1</v>
      </c>
      <c r="K17" s="23">
        <v>1</v>
      </c>
      <c r="L17" s="23">
        <v>1</v>
      </c>
      <c r="M17" s="23">
        <v>1</v>
      </c>
      <c r="N17" s="23">
        <v>1</v>
      </c>
      <c r="O17" s="23">
        <v>1</v>
      </c>
    </row>
    <row r="18" spans="1:15" x14ac:dyDescent="0.25">
      <c r="A18" s="25" t="s">
        <v>1</v>
      </c>
      <c r="B18" s="22" t="s">
        <v>34</v>
      </c>
      <c r="C18" s="22" t="s">
        <v>36</v>
      </c>
      <c r="D18" s="23">
        <v>1</v>
      </c>
      <c r="E18" s="23">
        <v>1</v>
      </c>
      <c r="F18" s="23">
        <v>1</v>
      </c>
      <c r="G18" s="23">
        <v>1</v>
      </c>
      <c r="H18" s="23">
        <v>1</v>
      </c>
      <c r="I18" s="23">
        <v>1</v>
      </c>
      <c r="J18" s="23">
        <v>1</v>
      </c>
      <c r="K18" s="23">
        <v>1</v>
      </c>
      <c r="L18" s="23">
        <v>1</v>
      </c>
      <c r="M18" s="23">
        <v>1</v>
      </c>
      <c r="N18" s="23">
        <v>1</v>
      </c>
      <c r="O18" s="23">
        <v>1</v>
      </c>
    </row>
    <row r="19" spans="1:15" x14ac:dyDescent="0.25">
      <c r="A19" s="25" t="s">
        <v>2</v>
      </c>
      <c r="B19" s="22" t="s">
        <v>34</v>
      </c>
      <c r="C19" s="22" t="s">
        <v>36</v>
      </c>
      <c r="D19" s="23">
        <v>0</v>
      </c>
      <c r="E19" s="23">
        <v>0</v>
      </c>
      <c r="F19" s="23">
        <v>0</v>
      </c>
      <c r="G19" s="23">
        <v>0</v>
      </c>
      <c r="H19" s="23">
        <v>0</v>
      </c>
      <c r="I19" s="23">
        <v>0</v>
      </c>
      <c r="J19" s="23">
        <v>0</v>
      </c>
      <c r="K19" s="23">
        <v>0</v>
      </c>
      <c r="L19" s="23">
        <v>0</v>
      </c>
      <c r="M19" s="23">
        <v>0</v>
      </c>
      <c r="N19" s="23">
        <v>0</v>
      </c>
      <c r="O19" s="23">
        <v>0</v>
      </c>
    </row>
    <row r="20" spans="1:15" x14ac:dyDescent="0.25">
      <c r="A20" s="25" t="s">
        <v>0</v>
      </c>
      <c r="B20" t="s">
        <v>36</v>
      </c>
      <c r="C20" t="s">
        <v>39</v>
      </c>
      <c r="D20" s="23">
        <v>1</v>
      </c>
      <c r="E20" s="23">
        <v>1</v>
      </c>
      <c r="F20" s="23">
        <v>1</v>
      </c>
      <c r="G20" s="23">
        <v>1</v>
      </c>
      <c r="H20" s="23">
        <v>1</v>
      </c>
      <c r="I20" s="23">
        <v>1</v>
      </c>
      <c r="J20" s="23">
        <v>1</v>
      </c>
      <c r="K20" s="23">
        <v>1</v>
      </c>
      <c r="L20" s="23">
        <v>1</v>
      </c>
      <c r="M20" s="23">
        <v>1</v>
      </c>
      <c r="N20" s="23">
        <v>1</v>
      </c>
      <c r="O20" s="23">
        <v>1</v>
      </c>
    </row>
    <row r="21" spans="1:15" x14ac:dyDescent="0.25">
      <c r="A21" s="25" t="s">
        <v>1</v>
      </c>
      <c r="B21" s="22" t="s">
        <v>36</v>
      </c>
      <c r="C21" s="22" t="s">
        <v>39</v>
      </c>
      <c r="D21" s="23">
        <v>1</v>
      </c>
      <c r="E21" s="23">
        <v>1</v>
      </c>
      <c r="F21" s="23">
        <v>1</v>
      </c>
      <c r="G21" s="23">
        <v>1</v>
      </c>
      <c r="H21" s="23">
        <v>1</v>
      </c>
      <c r="I21" s="23">
        <v>1</v>
      </c>
      <c r="J21" s="23">
        <v>1</v>
      </c>
      <c r="K21" s="23">
        <v>1</v>
      </c>
      <c r="L21" s="23">
        <v>1</v>
      </c>
      <c r="M21" s="23">
        <v>1</v>
      </c>
      <c r="N21" s="23">
        <v>1</v>
      </c>
      <c r="O21" s="23">
        <v>1</v>
      </c>
    </row>
    <row r="22" spans="1:15" x14ac:dyDescent="0.25">
      <c r="A22" s="25" t="s">
        <v>2</v>
      </c>
      <c r="B22" s="22" t="s">
        <v>36</v>
      </c>
      <c r="C22" s="22" t="s">
        <v>39</v>
      </c>
      <c r="D22" s="23">
        <v>0</v>
      </c>
      <c r="E22" s="23">
        <v>0</v>
      </c>
      <c r="F22" s="23">
        <v>0</v>
      </c>
      <c r="G22" s="23">
        <v>0</v>
      </c>
      <c r="H22" s="23">
        <v>0</v>
      </c>
      <c r="I22" s="23">
        <v>0</v>
      </c>
      <c r="J22" s="23">
        <v>0</v>
      </c>
      <c r="K22" s="23">
        <v>0</v>
      </c>
      <c r="L22" s="23">
        <v>0</v>
      </c>
      <c r="M22" s="23">
        <v>0</v>
      </c>
      <c r="N22" s="23">
        <v>0</v>
      </c>
      <c r="O22" s="23">
        <v>0</v>
      </c>
    </row>
    <row r="23" spans="1:15" x14ac:dyDescent="0.25">
      <c r="A23" s="25" t="s">
        <v>0</v>
      </c>
      <c r="B23" s="22" t="s">
        <v>39</v>
      </c>
      <c r="C23" s="22" t="s">
        <v>41</v>
      </c>
      <c r="D23" s="23">
        <v>1</v>
      </c>
      <c r="E23" s="23">
        <v>1</v>
      </c>
      <c r="F23" s="23">
        <v>1</v>
      </c>
      <c r="G23" s="23">
        <v>1</v>
      </c>
      <c r="H23" s="23">
        <v>1</v>
      </c>
      <c r="I23" s="23">
        <v>1</v>
      </c>
      <c r="J23" s="23">
        <v>1</v>
      </c>
      <c r="K23" s="23">
        <v>1</v>
      </c>
      <c r="L23" s="23">
        <v>1</v>
      </c>
      <c r="M23" s="23">
        <v>1</v>
      </c>
      <c r="N23" s="23">
        <v>1</v>
      </c>
      <c r="O23" s="23">
        <v>1</v>
      </c>
    </row>
    <row r="24" spans="1:15" x14ac:dyDescent="0.25">
      <c r="A24" s="25" t="s">
        <v>1</v>
      </c>
      <c r="B24" s="22" t="s">
        <v>39</v>
      </c>
      <c r="C24" s="22" t="s">
        <v>41</v>
      </c>
      <c r="D24" s="23">
        <v>1</v>
      </c>
      <c r="E24" s="23">
        <v>1</v>
      </c>
      <c r="F24" s="23">
        <v>1</v>
      </c>
      <c r="G24" s="23">
        <v>1</v>
      </c>
      <c r="H24" s="23">
        <v>1</v>
      </c>
      <c r="I24" s="23">
        <v>1</v>
      </c>
      <c r="J24" s="23">
        <v>1</v>
      </c>
      <c r="K24" s="23">
        <v>1</v>
      </c>
      <c r="L24" s="23">
        <v>1</v>
      </c>
      <c r="M24" s="23">
        <v>1</v>
      </c>
      <c r="N24" s="23">
        <v>1</v>
      </c>
      <c r="O24" s="23">
        <v>1</v>
      </c>
    </row>
    <row r="25" spans="1:15" x14ac:dyDescent="0.25">
      <c r="A25" s="25" t="s">
        <v>2</v>
      </c>
      <c r="B25" s="22" t="s">
        <v>39</v>
      </c>
      <c r="C25" s="22" t="s">
        <v>41</v>
      </c>
      <c r="D25" s="23">
        <v>0</v>
      </c>
      <c r="E25" s="23">
        <v>0</v>
      </c>
      <c r="F25" s="23">
        <v>0</v>
      </c>
      <c r="G25" s="23">
        <v>0</v>
      </c>
      <c r="H25" s="23">
        <v>0</v>
      </c>
      <c r="I25" s="23">
        <v>0</v>
      </c>
      <c r="J25" s="23">
        <v>0</v>
      </c>
      <c r="K25" s="23">
        <v>0</v>
      </c>
      <c r="L25" s="23">
        <v>0</v>
      </c>
      <c r="M25" s="23">
        <v>0</v>
      </c>
      <c r="N25" s="23">
        <v>0</v>
      </c>
      <c r="O25" s="23">
        <v>0</v>
      </c>
    </row>
    <row r="26" spans="1:15" x14ac:dyDescent="0.25">
      <c r="A26" s="25" t="s">
        <v>0</v>
      </c>
      <c r="B26" s="22" t="s">
        <v>41</v>
      </c>
      <c r="C26" s="22" t="s">
        <v>44</v>
      </c>
      <c r="D26" s="23">
        <v>1</v>
      </c>
      <c r="E26" s="23">
        <v>1</v>
      </c>
      <c r="F26" s="23">
        <v>1</v>
      </c>
      <c r="G26" s="23">
        <v>1</v>
      </c>
      <c r="H26" s="23">
        <v>1</v>
      </c>
      <c r="I26" s="23">
        <v>1</v>
      </c>
      <c r="J26" s="23">
        <v>1</v>
      </c>
      <c r="K26" s="23">
        <v>1</v>
      </c>
      <c r="L26" s="23">
        <v>1</v>
      </c>
      <c r="M26" s="23">
        <v>1</v>
      </c>
      <c r="N26" s="23">
        <v>1</v>
      </c>
      <c r="O26" s="23">
        <v>1</v>
      </c>
    </row>
    <row r="27" spans="1:15" x14ac:dyDescent="0.25">
      <c r="A27" s="25" t="s">
        <v>1</v>
      </c>
      <c r="B27" s="22" t="s">
        <v>41</v>
      </c>
      <c r="C27" s="22" t="s">
        <v>44</v>
      </c>
      <c r="D27" s="23">
        <v>1</v>
      </c>
      <c r="E27" s="23">
        <v>1</v>
      </c>
      <c r="F27" s="23">
        <v>1</v>
      </c>
      <c r="G27" s="23">
        <v>1</v>
      </c>
      <c r="H27" s="23">
        <v>1</v>
      </c>
      <c r="I27" s="23">
        <v>1</v>
      </c>
      <c r="J27" s="23">
        <v>1</v>
      </c>
      <c r="K27" s="23">
        <v>1</v>
      </c>
      <c r="L27" s="23">
        <v>1</v>
      </c>
      <c r="M27" s="23">
        <v>1</v>
      </c>
      <c r="N27" s="23">
        <v>1</v>
      </c>
      <c r="O27" s="23">
        <v>1</v>
      </c>
    </row>
    <row r="28" spans="1:15" x14ac:dyDescent="0.25">
      <c r="A28" s="25" t="s">
        <v>2</v>
      </c>
      <c r="B28" s="22" t="s">
        <v>41</v>
      </c>
      <c r="C28" s="22" t="s">
        <v>44</v>
      </c>
      <c r="D28" s="23">
        <v>0</v>
      </c>
      <c r="E28" s="23">
        <v>0</v>
      </c>
      <c r="F28" s="23">
        <v>0</v>
      </c>
      <c r="G28" s="23">
        <v>0</v>
      </c>
      <c r="H28" s="23">
        <v>0</v>
      </c>
      <c r="I28" s="23">
        <v>0</v>
      </c>
      <c r="J28" s="23">
        <v>0</v>
      </c>
      <c r="K28" s="23">
        <v>0</v>
      </c>
      <c r="L28" s="23">
        <v>0</v>
      </c>
      <c r="M28" s="23">
        <v>0</v>
      </c>
      <c r="N28" s="23">
        <v>0</v>
      </c>
      <c r="O28" s="23">
        <v>0</v>
      </c>
    </row>
    <row r="29" spans="1:15" x14ac:dyDescent="0.25">
      <c r="A29" s="25" t="s">
        <v>0</v>
      </c>
      <c r="B29" s="22" t="s">
        <v>44</v>
      </c>
      <c r="C29" s="22" t="s">
        <v>9</v>
      </c>
      <c r="D29" s="23">
        <v>1</v>
      </c>
      <c r="E29" s="23">
        <v>1</v>
      </c>
      <c r="F29" s="23">
        <v>1</v>
      </c>
      <c r="G29" s="23">
        <v>1</v>
      </c>
      <c r="H29" s="23">
        <v>1</v>
      </c>
      <c r="I29" s="23">
        <v>1</v>
      </c>
      <c r="J29" s="23">
        <v>1</v>
      </c>
      <c r="K29" s="23">
        <v>1</v>
      </c>
      <c r="L29" s="23">
        <v>1</v>
      </c>
      <c r="M29" s="23">
        <v>1</v>
      </c>
      <c r="N29" s="23">
        <v>1</v>
      </c>
      <c r="O29" s="23">
        <v>1</v>
      </c>
    </row>
    <row r="30" spans="1:15" x14ac:dyDescent="0.25">
      <c r="A30" s="25" t="s">
        <v>1</v>
      </c>
      <c r="B30" s="22" t="s">
        <v>44</v>
      </c>
      <c r="C30" s="22" t="s">
        <v>9</v>
      </c>
      <c r="D30" s="23">
        <v>1</v>
      </c>
      <c r="E30" s="23">
        <v>1</v>
      </c>
      <c r="F30" s="23">
        <v>1</v>
      </c>
      <c r="G30" s="23">
        <v>1</v>
      </c>
      <c r="H30" s="23">
        <v>1</v>
      </c>
      <c r="I30" s="23">
        <v>1</v>
      </c>
      <c r="J30" s="23">
        <v>1</v>
      </c>
      <c r="K30" s="23">
        <v>1</v>
      </c>
      <c r="L30" s="23">
        <v>1</v>
      </c>
      <c r="M30" s="23">
        <v>1</v>
      </c>
      <c r="N30" s="23">
        <v>1</v>
      </c>
      <c r="O30" s="23">
        <v>1</v>
      </c>
    </row>
    <row r="31" spans="1:15" x14ac:dyDescent="0.25">
      <c r="A31" s="25" t="s">
        <v>2</v>
      </c>
      <c r="B31" s="22" t="s">
        <v>44</v>
      </c>
      <c r="C31" s="22" t="s">
        <v>9</v>
      </c>
      <c r="D31" s="23">
        <v>0</v>
      </c>
      <c r="E31" s="23">
        <v>0</v>
      </c>
      <c r="F31" s="23">
        <v>0</v>
      </c>
      <c r="G31" s="23">
        <v>0</v>
      </c>
      <c r="H31" s="23">
        <v>0</v>
      </c>
      <c r="I31" s="23">
        <v>0</v>
      </c>
      <c r="J31" s="23">
        <v>0</v>
      </c>
      <c r="K31" s="23">
        <v>0</v>
      </c>
      <c r="L31" s="23">
        <v>0</v>
      </c>
      <c r="M31" s="23">
        <v>0</v>
      </c>
      <c r="N31" s="23">
        <v>0</v>
      </c>
      <c r="O31" s="23">
        <v>0</v>
      </c>
    </row>
    <row r="32" spans="1:15" x14ac:dyDescent="0.25">
      <c r="A32" s="25" t="s">
        <v>0</v>
      </c>
      <c r="B32" s="22" t="s">
        <v>45</v>
      </c>
      <c r="C32" s="22" t="s">
        <v>9</v>
      </c>
      <c r="D32" s="23">
        <v>1</v>
      </c>
      <c r="E32" s="23">
        <v>1</v>
      </c>
      <c r="F32" s="23">
        <v>1</v>
      </c>
      <c r="G32" s="23">
        <v>1</v>
      </c>
      <c r="H32" s="23">
        <v>1</v>
      </c>
      <c r="I32" s="23">
        <v>1</v>
      </c>
      <c r="J32" s="23">
        <v>1</v>
      </c>
      <c r="K32" s="23">
        <v>1</v>
      </c>
      <c r="L32" s="23">
        <v>1</v>
      </c>
      <c r="M32" s="23">
        <v>1</v>
      </c>
      <c r="N32" s="23">
        <v>1</v>
      </c>
      <c r="O32" s="23">
        <v>1</v>
      </c>
    </row>
    <row r="33" spans="1:15" x14ac:dyDescent="0.25">
      <c r="A33" s="25" t="s">
        <v>1</v>
      </c>
      <c r="B33" s="22" t="s">
        <v>45</v>
      </c>
      <c r="C33" s="22" t="s">
        <v>9</v>
      </c>
      <c r="D33" s="23">
        <v>1</v>
      </c>
      <c r="E33" s="23">
        <v>1</v>
      </c>
      <c r="F33" s="23">
        <v>1</v>
      </c>
      <c r="G33" s="23">
        <v>1</v>
      </c>
      <c r="H33" s="23">
        <v>1</v>
      </c>
      <c r="I33" s="23">
        <v>1</v>
      </c>
      <c r="J33" s="23">
        <v>1</v>
      </c>
      <c r="K33" s="23">
        <v>1</v>
      </c>
      <c r="L33" s="23">
        <v>1</v>
      </c>
      <c r="M33" s="23">
        <v>1</v>
      </c>
      <c r="N33" s="23">
        <v>1</v>
      </c>
      <c r="O33" s="23">
        <v>1</v>
      </c>
    </row>
    <row r="34" spans="1:15" x14ac:dyDescent="0.25">
      <c r="A34" s="25" t="s">
        <v>2</v>
      </c>
      <c r="B34" s="22" t="s">
        <v>45</v>
      </c>
      <c r="C34" s="22" t="s">
        <v>9</v>
      </c>
      <c r="D34" s="23">
        <v>0</v>
      </c>
      <c r="E34" s="23">
        <v>0</v>
      </c>
      <c r="F34" s="23">
        <v>0</v>
      </c>
      <c r="G34" s="23">
        <v>0</v>
      </c>
      <c r="H34" s="23">
        <v>0</v>
      </c>
      <c r="I34" s="23">
        <v>0</v>
      </c>
      <c r="J34" s="23">
        <v>0</v>
      </c>
      <c r="K34" s="23">
        <v>0</v>
      </c>
      <c r="L34" s="23">
        <v>0</v>
      </c>
      <c r="M34" s="23">
        <v>0</v>
      </c>
      <c r="N34" s="23">
        <v>0</v>
      </c>
      <c r="O34" s="23">
        <v>0</v>
      </c>
    </row>
    <row r="35" spans="1:15" x14ac:dyDescent="0.25">
      <c r="A35" s="25" t="s">
        <v>0</v>
      </c>
      <c r="B35" s="22" t="s">
        <v>9</v>
      </c>
      <c r="C35" s="22" t="s">
        <v>46</v>
      </c>
      <c r="D35" s="23">
        <v>1</v>
      </c>
      <c r="E35" s="23">
        <v>1</v>
      </c>
      <c r="F35" s="23">
        <v>1</v>
      </c>
      <c r="G35" s="23">
        <v>1</v>
      </c>
      <c r="H35" s="23">
        <v>1</v>
      </c>
      <c r="I35" s="23">
        <v>1</v>
      </c>
      <c r="J35" s="23">
        <v>1</v>
      </c>
      <c r="K35" s="23">
        <v>1</v>
      </c>
      <c r="L35" s="23">
        <v>1</v>
      </c>
      <c r="M35" s="23">
        <v>1</v>
      </c>
      <c r="N35" s="23">
        <v>1</v>
      </c>
      <c r="O35" s="23">
        <v>1</v>
      </c>
    </row>
    <row r="36" spans="1:15" x14ac:dyDescent="0.25">
      <c r="A36" s="25" t="s">
        <v>1</v>
      </c>
      <c r="B36" s="22" t="s">
        <v>9</v>
      </c>
      <c r="C36" s="22" t="s">
        <v>46</v>
      </c>
      <c r="D36" s="23">
        <v>1</v>
      </c>
      <c r="E36" s="23">
        <v>1</v>
      </c>
      <c r="F36" s="23">
        <v>1</v>
      </c>
      <c r="G36" s="23">
        <v>1</v>
      </c>
      <c r="H36" s="23">
        <v>1</v>
      </c>
      <c r="I36" s="23">
        <v>1</v>
      </c>
      <c r="J36" s="23">
        <v>1</v>
      </c>
      <c r="K36" s="23">
        <v>1</v>
      </c>
      <c r="L36" s="23">
        <v>1</v>
      </c>
      <c r="M36" s="23">
        <v>1</v>
      </c>
      <c r="N36" s="23">
        <v>1</v>
      </c>
      <c r="O36" s="23">
        <v>1</v>
      </c>
    </row>
    <row r="37" spans="1:15" x14ac:dyDescent="0.25">
      <c r="A37" s="25" t="s">
        <v>2</v>
      </c>
      <c r="B37" s="22" t="s">
        <v>9</v>
      </c>
      <c r="C37" s="22" t="s">
        <v>46</v>
      </c>
      <c r="D37" s="23">
        <v>0</v>
      </c>
      <c r="E37" s="23">
        <v>0</v>
      </c>
      <c r="F37" s="23">
        <v>0</v>
      </c>
      <c r="G37" s="23">
        <v>0</v>
      </c>
      <c r="H37" s="23">
        <v>0</v>
      </c>
      <c r="I37" s="23">
        <v>0</v>
      </c>
      <c r="J37" s="23">
        <v>0</v>
      </c>
      <c r="K37" s="23">
        <v>0</v>
      </c>
      <c r="L37" s="23">
        <v>0</v>
      </c>
      <c r="M37" s="23">
        <v>0</v>
      </c>
      <c r="N37" s="23">
        <v>0</v>
      </c>
      <c r="O37" s="23">
        <v>0</v>
      </c>
    </row>
    <row r="38" spans="1:15" x14ac:dyDescent="0.25">
      <c r="A38" s="25" t="s">
        <v>0</v>
      </c>
      <c r="B38" s="22" t="s">
        <v>55</v>
      </c>
      <c r="C38" s="22" t="s">
        <v>54</v>
      </c>
      <c r="D38" s="23">
        <v>1</v>
      </c>
      <c r="E38" s="23">
        <v>1</v>
      </c>
      <c r="F38" s="23">
        <v>1</v>
      </c>
      <c r="G38" s="23">
        <v>1</v>
      </c>
      <c r="H38" s="23">
        <v>1</v>
      </c>
      <c r="I38" s="23">
        <v>1</v>
      </c>
      <c r="J38" s="23">
        <v>1</v>
      </c>
      <c r="K38" s="23">
        <v>1</v>
      </c>
      <c r="L38" s="23">
        <v>1</v>
      </c>
      <c r="M38" s="23">
        <v>1</v>
      </c>
      <c r="N38" s="23">
        <v>1</v>
      </c>
      <c r="O38" s="23">
        <v>1</v>
      </c>
    </row>
    <row r="39" spans="1:15" x14ac:dyDescent="0.25">
      <c r="A39" s="25" t="s">
        <v>1</v>
      </c>
      <c r="B39" s="22" t="s">
        <v>55</v>
      </c>
      <c r="C39" s="22" t="s">
        <v>54</v>
      </c>
      <c r="D39" s="23">
        <v>1</v>
      </c>
      <c r="E39" s="23">
        <v>1</v>
      </c>
      <c r="F39" s="23">
        <v>1</v>
      </c>
      <c r="G39" s="23">
        <v>1</v>
      </c>
      <c r="H39" s="23">
        <v>1</v>
      </c>
      <c r="I39" s="23">
        <v>1</v>
      </c>
      <c r="J39" s="23">
        <v>1</v>
      </c>
      <c r="K39" s="23">
        <v>1</v>
      </c>
      <c r="L39" s="23">
        <v>1</v>
      </c>
      <c r="M39" s="23">
        <v>1</v>
      </c>
      <c r="N39" s="23">
        <v>1</v>
      </c>
      <c r="O39" s="23">
        <v>1</v>
      </c>
    </row>
    <row r="40" spans="1:15" x14ac:dyDescent="0.25">
      <c r="A40" s="25" t="s">
        <v>2</v>
      </c>
      <c r="B40" s="22" t="s">
        <v>55</v>
      </c>
      <c r="C40" s="22" t="s">
        <v>54</v>
      </c>
      <c r="D40" s="23">
        <v>0</v>
      </c>
      <c r="E40" s="23">
        <v>0</v>
      </c>
      <c r="F40" s="23">
        <v>0</v>
      </c>
      <c r="G40" s="23">
        <v>0</v>
      </c>
      <c r="H40" s="23">
        <v>0</v>
      </c>
      <c r="I40" s="23">
        <v>0</v>
      </c>
      <c r="J40" s="23">
        <v>0</v>
      </c>
      <c r="K40" s="23">
        <v>0</v>
      </c>
      <c r="L40" s="23">
        <v>0</v>
      </c>
      <c r="M40" s="23">
        <v>0</v>
      </c>
      <c r="N40" s="23">
        <v>0</v>
      </c>
      <c r="O40" s="23">
        <v>0</v>
      </c>
    </row>
    <row r="41" spans="1:15" x14ac:dyDescent="0.25">
      <c r="A41" s="25" t="s">
        <v>0</v>
      </c>
      <c r="B41" s="22" t="s">
        <v>54</v>
      </c>
      <c r="C41" s="22" t="s">
        <v>50</v>
      </c>
      <c r="D41" s="23">
        <v>1</v>
      </c>
      <c r="E41" s="23">
        <v>1</v>
      </c>
      <c r="F41" s="23">
        <v>1</v>
      </c>
      <c r="G41" s="23">
        <v>1</v>
      </c>
      <c r="H41" s="23">
        <v>1</v>
      </c>
      <c r="I41" s="23">
        <v>1</v>
      </c>
      <c r="J41" s="23">
        <v>1</v>
      </c>
      <c r="K41" s="23">
        <v>1</v>
      </c>
      <c r="L41" s="23">
        <v>1</v>
      </c>
      <c r="M41" s="23">
        <v>1</v>
      </c>
      <c r="N41" s="23">
        <v>1</v>
      </c>
      <c r="O41" s="23">
        <v>1</v>
      </c>
    </row>
    <row r="42" spans="1:15" x14ac:dyDescent="0.25">
      <c r="A42" s="25" t="s">
        <v>1</v>
      </c>
      <c r="B42" s="22" t="s">
        <v>54</v>
      </c>
      <c r="C42" s="22" t="s">
        <v>50</v>
      </c>
      <c r="D42" s="23">
        <v>1</v>
      </c>
      <c r="E42" s="23">
        <v>1</v>
      </c>
      <c r="F42" s="23">
        <v>1</v>
      </c>
      <c r="G42" s="23">
        <v>1</v>
      </c>
      <c r="H42" s="23">
        <v>1</v>
      </c>
      <c r="I42" s="23">
        <v>1</v>
      </c>
      <c r="J42" s="23">
        <v>1</v>
      </c>
      <c r="K42" s="23">
        <v>1</v>
      </c>
      <c r="L42" s="23">
        <v>1</v>
      </c>
      <c r="M42" s="23">
        <v>1</v>
      </c>
      <c r="N42" s="23">
        <v>1</v>
      </c>
      <c r="O42" s="23">
        <v>1</v>
      </c>
    </row>
    <row r="43" spans="1:15" x14ac:dyDescent="0.25">
      <c r="A43" s="25" t="s">
        <v>2</v>
      </c>
      <c r="B43" s="22" t="s">
        <v>54</v>
      </c>
      <c r="C43" s="22" t="s">
        <v>50</v>
      </c>
      <c r="D43" s="23">
        <v>0</v>
      </c>
      <c r="E43" s="23">
        <v>0</v>
      </c>
      <c r="F43" s="23">
        <v>0</v>
      </c>
      <c r="G43" s="23">
        <v>0</v>
      </c>
      <c r="H43" s="23">
        <v>0</v>
      </c>
      <c r="I43" s="23">
        <v>0</v>
      </c>
      <c r="J43" s="23">
        <v>0</v>
      </c>
      <c r="K43" s="23">
        <v>0</v>
      </c>
      <c r="L43" s="23">
        <v>0</v>
      </c>
      <c r="M43" s="23">
        <v>0</v>
      </c>
      <c r="N43" s="23">
        <v>0</v>
      </c>
      <c r="O43" s="23">
        <v>0</v>
      </c>
    </row>
    <row r="44" spans="1:15" x14ac:dyDescent="0.25">
      <c r="A44" s="25" t="s">
        <v>0</v>
      </c>
      <c r="B44" s="22" t="s">
        <v>56</v>
      </c>
      <c r="C44" s="22" t="s">
        <v>10</v>
      </c>
      <c r="D44" s="23">
        <v>1</v>
      </c>
      <c r="E44" s="23">
        <v>1</v>
      </c>
      <c r="F44" s="23">
        <v>1</v>
      </c>
      <c r="G44" s="23">
        <v>1</v>
      </c>
      <c r="H44" s="23">
        <v>1</v>
      </c>
      <c r="I44" s="23">
        <v>1</v>
      </c>
      <c r="J44" s="23">
        <v>1</v>
      </c>
      <c r="K44" s="23">
        <v>1</v>
      </c>
      <c r="L44" s="23">
        <v>1</v>
      </c>
      <c r="M44" s="23">
        <v>1</v>
      </c>
      <c r="N44" s="23">
        <v>1</v>
      </c>
      <c r="O44" s="23">
        <v>1</v>
      </c>
    </row>
    <row r="45" spans="1:15" x14ac:dyDescent="0.25">
      <c r="A45" s="25" t="s">
        <v>1</v>
      </c>
      <c r="B45" s="22" t="s">
        <v>56</v>
      </c>
      <c r="C45" s="22" t="s">
        <v>10</v>
      </c>
      <c r="D45" s="23">
        <v>1</v>
      </c>
      <c r="E45" s="23">
        <v>1</v>
      </c>
      <c r="F45" s="23">
        <v>1</v>
      </c>
      <c r="G45" s="23">
        <v>1</v>
      </c>
      <c r="H45" s="23">
        <v>1</v>
      </c>
      <c r="I45" s="23">
        <v>1</v>
      </c>
      <c r="J45" s="23">
        <v>1</v>
      </c>
      <c r="K45" s="23">
        <v>1</v>
      </c>
      <c r="L45" s="23">
        <v>1</v>
      </c>
      <c r="M45" s="23">
        <v>1</v>
      </c>
      <c r="N45" s="23">
        <v>1</v>
      </c>
      <c r="O45" s="23">
        <v>1</v>
      </c>
    </row>
    <row r="46" spans="1:15" x14ac:dyDescent="0.25">
      <c r="A46" s="25" t="s">
        <v>2</v>
      </c>
      <c r="B46" s="22" t="s">
        <v>56</v>
      </c>
      <c r="C46" s="22" t="s">
        <v>10</v>
      </c>
      <c r="D46" s="23">
        <v>0</v>
      </c>
      <c r="E46" s="23">
        <v>0</v>
      </c>
      <c r="F46" s="23">
        <v>0</v>
      </c>
      <c r="G46" s="23">
        <v>0</v>
      </c>
      <c r="H46" s="23">
        <v>0</v>
      </c>
      <c r="I46" s="23">
        <v>0</v>
      </c>
      <c r="J46" s="23">
        <v>0</v>
      </c>
      <c r="K46" s="23">
        <v>0</v>
      </c>
      <c r="L46" s="23">
        <v>0</v>
      </c>
      <c r="M46" s="23">
        <v>0</v>
      </c>
      <c r="N46" s="23">
        <v>0</v>
      </c>
      <c r="O46" s="23">
        <v>0</v>
      </c>
    </row>
    <row r="47" spans="1:15" x14ac:dyDescent="0.25">
      <c r="A47" s="25" t="s">
        <v>0</v>
      </c>
      <c r="B47" s="22" t="s">
        <v>10</v>
      </c>
      <c r="C47" s="22" t="s">
        <v>49</v>
      </c>
      <c r="D47" s="23">
        <v>1</v>
      </c>
      <c r="E47" s="23">
        <v>1</v>
      </c>
      <c r="F47" s="23">
        <v>1</v>
      </c>
      <c r="G47" s="23">
        <v>1</v>
      </c>
      <c r="H47" s="23">
        <v>1</v>
      </c>
      <c r="I47" s="23">
        <v>1</v>
      </c>
      <c r="J47" s="23">
        <v>1</v>
      </c>
      <c r="K47" s="23">
        <v>1</v>
      </c>
      <c r="L47" s="23">
        <v>1</v>
      </c>
      <c r="M47" s="23">
        <v>1</v>
      </c>
      <c r="N47" s="23">
        <v>1</v>
      </c>
      <c r="O47" s="23">
        <v>1</v>
      </c>
    </row>
    <row r="48" spans="1:15" x14ac:dyDescent="0.25">
      <c r="A48" s="25" t="s">
        <v>1</v>
      </c>
      <c r="B48" s="22" t="s">
        <v>10</v>
      </c>
      <c r="C48" s="22" t="s">
        <v>49</v>
      </c>
      <c r="D48" s="23">
        <v>1</v>
      </c>
      <c r="E48" s="23">
        <v>1</v>
      </c>
      <c r="F48" s="23">
        <v>1</v>
      </c>
      <c r="G48" s="23">
        <v>1</v>
      </c>
      <c r="H48" s="23">
        <v>1</v>
      </c>
      <c r="I48" s="23">
        <v>1</v>
      </c>
      <c r="J48" s="23">
        <v>1</v>
      </c>
      <c r="K48" s="23">
        <v>1</v>
      </c>
      <c r="L48" s="23">
        <v>1</v>
      </c>
      <c r="M48" s="23">
        <v>1</v>
      </c>
      <c r="N48" s="23">
        <v>1</v>
      </c>
      <c r="O48" s="23">
        <v>1</v>
      </c>
    </row>
    <row r="49" spans="1:19" x14ac:dyDescent="0.25">
      <c r="A49" s="25" t="s">
        <v>2</v>
      </c>
      <c r="B49" s="22" t="s">
        <v>10</v>
      </c>
      <c r="C49" s="22" t="s">
        <v>49</v>
      </c>
      <c r="D49" s="23">
        <v>0</v>
      </c>
      <c r="E49" s="23">
        <v>0</v>
      </c>
      <c r="F49" s="23">
        <v>0</v>
      </c>
      <c r="G49" s="23">
        <v>0</v>
      </c>
      <c r="H49" s="23">
        <v>0</v>
      </c>
      <c r="I49" s="23">
        <v>0</v>
      </c>
      <c r="J49" s="23">
        <v>0</v>
      </c>
      <c r="K49" s="23">
        <v>0</v>
      </c>
      <c r="L49" s="23">
        <v>0</v>
      </c>
      <c r="M49" s="23">
        <v>0</v>
      </c>
      <c r="N49" s="23">
        <v>0</v>
      </c>
      <c r="O49" s="23">
        <v>0</v>
      </c>
    </row>
    <row r="50" spans="1:19" x14ac:dyDescent="0.25">
      <c r="A50" s="25" t="s">
        <v>0</v>
      </c>
      <c r="B50" s="22" t="s">
        <v>49</v>
      </c>
      <c r="C50" s="22" t="s">
        <v>34</v>
      </c>
      <c r="D50" s="23">
        <v>1</v>
      </c>
      <c r="E50" s="23">
        <v>1</v>
      </c>
      <c r="F50" s="23">
        <v>1</v>
      </c>
      <c r="G50" s="23">
        <v>1</v>
      </c>
      <c r="H50" s="23">
        <v>1</v>
      </c>
      <c r="I50" s="23">
        <v>1</v>
      </c>
      <c r="J50" s="23">
        <v>1</v>
      </c>
      <c r="K50" s="23">
        <v>1</v>
      </c>
      <c r="L50" s="23">
        <v>1</v>
      </c>
      <c r="M50" s="23">
        <v>1</v>
      </c>
      <c r="N50" s="23">
        <v>1</v>
      </c>
      <c r="O50" s="23">
        <v>1</v>
      </c>
    </row>
    <row r="51" spans="1:19" x14ac:dyDescent="0.25">
      <c r="A51" s="25" t="s">
        <v>1</v>
      </c>
      <c r="B51" s="22" t="s">
        <v>49</v>
      </c>
      <c r="C51" s="22" t="s">
        <v>34</v>
      </c>
      <c r="D51" s="23">
        <v>1</v>
      </c>
      <c r="E51" s="23">
        <v>1</v>
      </c>
      <c r="F51" s="23">
        <v>1</v>
      </c>
      <c r="G51" s="23">
        <v>1</v>
      </c>
      <c r="H51" s="23">
        <v>1</v>
      </c>
      <c r="I51" s="23">
        <v>1</v>
      </c>
      <c r="J51" s="23">
        <v>1</v>
      </c>
      <c r="K51" s="23">
        <v>1</v>
      </c>
      <c r="L51" s="23">
        <v>1</v>
      </c>
      <c r="M51" s="23">
        <v>1</v>
      </c>
      <c r="N51" s="23">
        <v>1</v>
      </c>
      <c r="O51" s="23">
        <v>1</v>
      </c>
    </row>
    <row r="52" spans="1:19" x14ac:dyDescent="0.25">
      <c r="A52" s="25" t="s">
        <v>2</v>
      </c>
      <c r="B52" s="22" t="s">
        <v>49</v>
      </c>
      <c r="C52" s="22" t="s">
        <v>34</v>
      </c>
      <c r="D52" s="23">
        <v>0</v>
      </c>
      <c r="E52" s="23">
        <v>0</v>
      </c>
      <c r="F52" s="23">
        <v>0</v>
      </c>
      <c r="G52" s="23">
        <v>0</v>
      </c>
      <c r="H52" s="23">
        <v>0</v>
      </c>
      <c r="I52" s="23">
        <v>0</v>
      </c>
      <c r="J52" s="23">
        <v>0</v>
      </c>
      <c r="K52" s="23">
        <v>0</v>
      </c>
      <c r="L52" s="23">
        <v>0</v>
      </c>
      <c r="M52" s="23">
        <v>0</v>
      </c>
      <c r="N52" s="23">
        <v>0</v>
      </c>
      <c r="O52" s="23">
        <v>0</v>
      </c>
    </row>
    <row r="53" spans="1:19" x14ac:dyDescent="0.25">
      <c r="A53" s="25" t="s">
        <v>0</v>
      </c>
      <c r="B53" t="s">
        <v>31</v>
      </c>
      <c r="C53" t="s">
        <v>32</v>
      </c>
      <c r="D53" s="23">
        <v>1</v>
      </c>
      <c r="E53" s="23">
        <v>1</v>
      </c>
      <c r="F53" s="23">
        <v>1</v>
      </c>
      <c r="G53" s="23">
        <v>1</v>
      </c>
      <c r="H53" s="23">
        <v>1</v>
      </c>
      <c r="I53" s="23">
        <v>1</v>
      </c>
      <c r="J53" s="23">
        <v>1</v>
      </c>
      <c r="K53" s="23">
        <v>1</v>
      </c>
      <c r="L53" s="23">
        <v>1</v>
      </c>
      <c r="M53" s="23">
        <v>1</v>
      </c>
      <c r="N53" s="23">
        <v>1</v>
      </c>
      <c r="O53" s="23">
        <v>1</v>
      </c>
    </row>
    <row r="54" spans="1:19" x14ac:dyDescent="0.25">
      <c r="A54" s="25" t="s">
        <v>1</v>
      </c>
      <c r="B54" s="22" t="s">
        <v>31</v>
      </c>
      <c r="C54" s="22" t="s">
        <v>32</v>
      </c>
      <c r="D54" s="23">
        <v>1</v>
      </c>
      <c r="E54" s="23">
        <v>1</v>
      </c>
      <c r="F54" s="23">
        <v>1</v>
      </c>
      <c r="G54" s="23">
        <v>1</v>
      </c>
      <c r="H54" s="23">
        <v>1</v>
      </c>
      <c r="I54" s="23">
        <v>1</v>
      </c>
      <c r="J54" s="23">
        <v>1</v>
      </c>
      <c r="K54" s="23">
        <v>1</v>
      </c>
      <c r="L54" s="23">
        <v>1</v>
      </c>
      <c r="M54" s="23">
        <v>1</v>
      </c>
      <c r="N54" s="23">
        <v>1</v>
      </c>
      <c r="O54" s="23">
        <v>1</v>
      </c>
    </row>
    <row r="55" spans="1:19" x14ac:dyDescent="0.25">
      <c r="A55" s="25" t="s">
        <v>2</v>
      </c>
      <c r="B55" s="22" t="s">
        <v>31</v>
      </c>
      <c r="C55" s="22" t="s">
        <v>32</v>
      </c>
      <c r="D55" s="23">
        <v>0</v>
      </c>
      <c r="E55" s="23">
        <v>0</v>
      </c>
      <c r="F55" s="23">
        <v>0</v>
      </c>
      <c r="G55" s="23">
        <v>0</v>
      </c>
      <c r="H55" s="23">
        <v>0</v>
      </c>
      <c r="I55" s="23">
        <v>0</v>
      </c>
      <c r="J55" s="23">
        <v>0</v>
      </c>
      <c r="K55" s="23">
        <v>0</v>
      </c>
      <c r="L55" s="23">
        <v>0</v>
      </c>
      <c r="M55" s="23">
        <v>0</v>
      </c>
      <c r="N55" s="23">
        <v>0</v>
      </c>
      <c r="O55" s="23">
        <v>0</v>
      </c>
    </row>
    <row r="56" spans="1:19" x14ac:dyDescent="0.25">
      <c r="A56" s="25" t="s">
        <v>0</v>
      </c>
      <c r="B56" t="s">
        <v>61</v>
      </c>
      <c r="C56" t="s">
        <v>31</v>
      </c>
      <c r="D56" s="23">
        <v>1</v>
      </c>
      <c r="E56" s="23">
        <v>1</v>
      </c>
      <c r="F56" s="23">
        <v>1</v>
      </c>
      <c r="G56" s="23">
        <v>1</v>
      </c>
      <c r="H56" s="23">
        <v>1</v>
      </c>
      <c r="I56" s="23">
        <v>1</v>
      </c>
      <c r="J56" s="23">
        <v>1</v>
      </c>
      <c r="K56" s="23">
        <v>1</v>
      </c>
      <c r="L56" s="23">
        <v>1</v>
      </c>
      <c r="M56" s="23">
        <v>1</v>
      </c>
      <c r="N56" s="23">
        <v>1</v>
      </c>
      <c r="O56" s="23">
        <v>1</v>
      </c>
    </row>
    <row r="57" spans="1:19" x14ac:dyDescent="0.25">
      <c r="A57" s="25" t="s">
        <v>1</v>
      </c>
      <c r="B57" s="22" t="s">
        <v>61</v>
      </c>
      <c r="C57" s="22" t="s">
        <v>31</v>
      </c>
      <c r="D57" s="23">
        <v>1</v>
      </c>
      <c r="E57" s="23">
        <v>1</v>
      </c>
      <c r="F57" s="23">
        <v>1</v>
      </c>
      <c r="G57" s="23">
        <v>1</v>
      </c>
      <c r="H57" s="23">
        <v>1</v>
      </c>
      <c r="I57" s="23">
        <v>1</v>
      </c>
      <c r="J57" s="23">
        <v>1</v>
      </c>
      <c r="K57" s="23">
        <v>1</v>
      </c>
      <c r="L57" s="23">
        <v>1</v>
      </c>
      <c r="M57" s="23">
        <v>1</v>
      </c>
      <c r="N57" s="23">
        <v>1</v>
      </c>
      <c r="O57" s="23">
        <v>1</v>
      </c>
    </row>
    <row r="58" spans="1:19" x14ac:dyDescent="0.25">
      <c r="A58" s="25" t="s">
        <v>2</v>
      </c>
      <c r="B58" s="22" t="s">
        <v>61</v>
      </c>
      <c r="C58" s="22" t="s">
        <v>31</v>
      </c>
      <c r="D58" s="23">
        <v>0</v>
      </c>
      <c r="E58" s="23">
        <v>0</v>
      </c>
      <c r="F58" s="23">
        <v>0</v>
      </c>
      <c r="G58" s="23">
        <v>0</v>
      </c>
      <c r="H58" s="23">
        <v>0</v>
      </c>
      <c r="I58" s="23">
        <v>0</v>
      </c>
      <c r="J58" s="23">
        <v>0</v>
      </c>
      <c r="K58" s="23">
        <v>0</v>
      </c>
      <c r="L58" s="23">
        <v>0</v>
      </c>
      <c r="M58" s="23">
        <v>0</v>
      </c>
      <c r="N58" s="23">
        <v>0</v>
      </c>
      <c r="O58" s="23">
        <v>0</v>
      </c>
    </row>
    <row r="59" spans="1:19" x14ac:dyDescent="0.25">
      <c r="A59" s="25" t="s">
        <v>0</v>
      </c>
      <c r="B59" s="183" t="s">
        <v>455</v>
      </c>
      <c r="C59" s="183" t="s">
        <v>56</v>
      </c>
      <c r="D59" s="23">
        <v>1</v>
      </c>
      <c r="E59" s="23">
        <v>1</v>
      </c>
      <c r="F59" s="23">
        <v>1</v>
      </c>
      <c r="G59" s="23">
        <v>1</v>
      </c>
      <c r="H59" s="23">
        <v>1</v>
      </c>
      <c r="I59" s="23">
        <v>1</v>
      </c>
      <c r="J59" s="23">
        <v>1</v>
      </c>
      <c r="K59" s="23">
        <v>1</v>
      </c>
      <c r="L59" s="23">
        <v>1</v>
      </c>
      <c r="M59" s="23">
        <v>1</v>
      </c>
      <c r="N59" s="23">
        <v>1</v>
      </c>
      <c r="O59" s="23">
        <v>1</v>
      </c>
      <c r="R59" s="183"/>
      <c r="S59" s="183"/>
    </row>
    <row r="60" spans="1:19" x14ac:dyDescent="0.25">
      <c r="A60" s="25" t="s">
        <v>1</v>
      </c>
      <c r="B60" s="183" t="s">
        <v>455</v>
      </c>
      <c r="C60" s="183" t="s">
        <v>56</v>
      </c>
      <c r="D60" s="23">
        <v>1</v>
      </c>
      <c r="E60" s="23">
        <v>1</v>
      </c>
      <c r="F60" s="23">
        <v>1</v>
      </c>
      <c r="G60" s="23">
        <v>1</v>
      </c>
      <c r="H60" s="23">
        <v>1</v>
      </c>
      <c r="I60" s="23">
        <v>1</v>
      </c>
      <c r="J60" s="23">
        <v>1</v>
      </c>
      <c r="K60" s="23">
        <v>1</v>
      </c>
      <c r="L60" s="23">
        <v>1</v>
      </c>
      <c r="M60" s="23">
        <v>1</v>
      </c>
      <c r="N60" s="23">
        <v>1</v>
      </c>
      <c r="O60" s="23">
        <v>1</v>
      </c>
    </row>
    <row r="61" spans="1:19" x14ac:dyDescent="0.25">
      <c r="A61" s="25" t="s">
        <v>2</v>
      </c>
      <c r="B61" s="183" t="s">
        <v>455</v>
      </c>
      <c r="C61" s="183" t="s">
        <v>56</v>
      </c>
      <c r="D61" s="23">
        <v>0</v>
      </c>
      <c r="E61" s="23">
        <v>0</v>
      </c>
      <c r="F61" s="23">
        <v>0</v>
      </c>
      <c r="G61" s="23">
        <v>0</v>
      </c>
      <c r="H61" s="23">
        <v>0</v>
      </c>
      <c r="I61" s="23">
        <v>0</v>
      </c>
      <c r="J61" s="23">
        <v>0</v>
      </c>
      <c r="K61" s="23">
        <v>0</v>
      </c>
      <c r="L61" s="23">
        <v>0</v>
      </c>
      <c r="M61" s="23">
        <v>0</v>
      </c>
      <c r="N61" s="23">
        <v>0</v>
      </c>
      <c r="O61" s="23">
        <v>0</v>
      </c>
      <c r="R61" s="183"/>
      <c r="S61" s="183"/>
    </row>
    <row r="62" spans="1:19" x14ac:dyDescent="0.25">
      <c r="A62" s="25" t="s">
        <v>0</v>
      </c>
      <c r="B62" s="183" t="s">
        <v>58</v>
      </c>
      <c r="C62" s="183" t="s">
        <v>57</v>
      </c>
      <c r="D62" s="23">
        <v>1</v>
      </c>
      <c r="E62" s="23">
        <v>1</v>
      </c>
      <c r="F62" s="23">
        <v>1</v>
      </c>
      <c r="G62" s="23">
        <v>1</v>
      </c>
      <c r="H62" s="23">
        <v>1</v>
      </c>
      <c r="I62" s="23">
        <v>1</v>
      </c>
      <c r="J62" s="23">
        <v>1</v>
      </c>
      <c r="K62" s="23">
        <v>1</v>
      </c>
      <c r="L62" s="23">
        <v>1</v>
      </c>
      <c r="M62" s="23">
        <v>1</v>
      </c>
      <c r="N62" s="23">
        <v>1</v>
      </c>
      <c r="O62" s="23">
        <v>1</v>
      </c>
      <c r="R62" s="183"/>
      <c r="S62" s="183"/>
    </row>
    <row r="63" spans="1:19" x14ac:dyDescent="0.25">
      <c r="A63" s="25" t="s">
        <v>1</v>
      </c>
      <c r="B63" s="183" t="s">
        <v>58</v>
      </c>
      <c r="C63" s="183" t="s">
        <v>57</v>
      </c>
      <c r="D63" s="23">
        <v>1</v>
      </c>
      <c r="E63" s="23">
        <v>1</v>
      </c>
      <c r="F63" s="23">
        <v>1</v>
      </c>
      <c r="G63" s="23">
        <v>1</v>
      </c>
      <c r="H63" s="23">
        <v>1</v>
      </c>
      <c r="I63" s="23">
        <v>1</v>
      </c>
      <c r="J63" s="23">
        <v>1</v>
      </c>
      <c r="K63" s="23">
        <v>1</v>
      </c>
      <c r="L63" s="23">
        <v>1</v>
      </c>
      <c r="M63" s="23">
        <v>1</v>
      </c>
      <c r="N63" s="23">
        <v>1</v>
      </c>
      <c r="O63" s="23">
        <v>1</v>
      </c>
      <c r="R63" s="183"/>
      <c r="S63" s="183"/>
    </row>
    <row r="64" spans="1:19" x14ac:dyDescent="0.25">
      <c r="A64" s="25" t="s">
        <v>2</v>
      </c>
      <c r="B64" s="183" t="s">
        <v>58</v>
      </c>
      <c r="C64" s="183" t="s">
        <v>57</v>
      </c>
      <c r="D64" s="23">
        <v>0</v>
      </c>
      <c r="E64" s="23">
        <v>0</v>
      </c>
      <c r="F64" s="23">
        <v>0</v>
      </c>
      <c r="G64" s="23">
        <v>0</v>
      </c>
      <c r="H64" s="23">
        <v>0</v>
      </c>
      <c r="I64" s="23">
        <v>0</v>
      </c>
      <c r="J64" s="23">
        <v>0</v>
      </c>
      <c r="K64" s="23">
        <v>0</v>
      </c>
      <c r="L64" s="23">
        <v>0</v>
      </c>
      <c r="M64" s="23">
        <v>0</v>
      </c>
      <c r="N64" s="23">
        <v>0</v>
      </c>
      <c r="O64" s="23">
        <v>0</v>
      </c>
      <c r="R64" s="183"/>
      <c r="S64" s="183"/>
    </row>
    <row r="65" spans="1:19" x14ac:dyDescent="0.25">
      <c r="A65" s="25" t="s">
        <v>0</v>
      </c>
      <c r="B65" s="183" t="s">
        <v>59</v>
      </c>
      <c r="C65" s="183" t="s">
        <v>455</v>
      </c>
      <c r="D65" s="23">
        <v>1</v>
      </c>
      <c r="E65" s="23">
        <v>1</v>
      </c>
      <c r="F65" s="23">
        <v>1</v>
      </c>
      <c r="G65" s="23">
        <v>1</v>
      </c>
      <c r="H65" s="23">
        <v>1</v>
      </c>
      <c r="I65" s="23">
        <v>1</v>
      </c>
      <c r="J65" s="23">
        <v>1</v>
      </c>
      <c r="K65" s="23">
        <v>1</v>
      </c>
      <c r="L65" s="23">
        <v>1</v>
      </c>
      <c r="M65" s="23">
        <v>1</v>
      </c>
      <c r="N65" s="23">
        <v>1</v>
      </c>
      <c r="O65" s="23">
        <v>1</v>
      </c>
    </row>
    <row r="66" spans="1:19" x14ac:dyDescent="0.25">
      <c r="A66" s="25" t="s">
        <v>1</v>
      </c>
      <c r="B66" s="183" t="s">
        <v>59</v>
      </c>
      <c r="C66" s="183" t="s">
        <v>455</v>
      </c>
      <c r="D66" s="23">
        <v>1</v>
      </c>
      <c r="E66" s="23">
        <v>1</v>
      </c>
      <c r="F66" s="23">
        <v>1</v>
      </c>
      <c r="G66" s="23">
        <v>1</v>
      </c>
      <c r="H66" s="23">
        <v>1</v>
      </c>
      <c r="I66" s="23">
        <v>1</v>
      </c>
      <c r="J66" s="23">
        <v>1</v>
      </c>
      <c r="K66" s="23">
        <v>1</v>
      </c>
      <c r="L66" s="23">
        <v>1</v>
      </c>
      <c r="M66" s="23">
        <v>1</v>
      </c>
      <c r="N66" s="23">
        <v>1</v>
      </c>
      <c r="O66" s="23">
        <v>1</v>
      </c>
      <c r="R66" s="183"/>
      <c r="S66" s="183"/>
    </row>
    <row r="67" spans="1:19" x14ac:dyDescent="0.25">
      <c r="A67" s="25" t="s">
        <v>2</v>
      </c>
      <c r="B67" s="183" t="s">
        <v>59</v>
      </c>
      <c r="C67" s="183" t="s">
        <v>455</v>
      </c>
      <c r="D67" s="23">
        <v>0</v>
      </c>
      <c r="E67" s="23">
        <v>0</v>
      </c>
      <c r="F67" s="23">
        <v>0</v>
      </c>
      <c r="G67" s="23">
        <v>0</v>
      </c>
      <c r="H67" s="23">
        <v>0</v>
      </c>
      <c r="I67" s="23">
        <v>0</v>
      </c>
      <c r="J67" s="23">
        <v>0</v>
      </c>
      <c r="K67" s="23">
        <v>0</v>
      </c>
      <c r="L67" s="23">
        <v>0</v>
      </c>
      <c r="M67" s="23">
        <v>0</v>
      </c>
      <c r="N67" s="23">
        <v>0</v>
      </c>
      <c r="O67" s="23">
        <v>0</v>
      </c>
    </row>
    <row r="68" spans="1:19" x14ac:dyDescent="0.25">
      <c r="A68" s="25" t="s">
        <v>0</v>
      </c>
      <c r="B68" s="183" t="s">
        <v>57</v>
      </c>
      <c r="C68" s="183" t="s">
        <v>458</v>
      </c>
      <c r="D68" s="23">
        <v>1</v>
      </c>
      <c r="E68" s="23">
        <v>1</v>
      </c>
      <c r="F68" s="23">
        <v>1</v>
      </c>
      <c r="G68" s="23">
        <v>1</v>
      </c>
      <c r="H68" s="23">
        <v>1</v>
      </c>
      <c r="I68" s="23">
        <v>1</v>
      </c>
      <c r="J68" s="23">
        <v>1</v>
      </c>
      <c r="K68" s="23">
        <v>1</v>
      </c>
      <c r="L68" s="23">
        <v>1</v>
      </c>
      <c r="M68" s="23">
        <v>1</v>
      </c>
      <c r="N68" s="23">
        <v>1</v>
      </c>
      <c r="O68" s="23">
        <v>1</v>
      </c>
      <c r="R68" s="183"/>
      <c r="S68" s="183"/>
    </row>
    <row r="69" spans="1:19" x14ac:dyDescent="0.25">
      <c r="A69" s="25" t="s">
        <v>1</v>
      </c>
      <c r="B69" s="183" t="s">
        <v>57</v>
      </c>
      <c r="C69" s="183" t="s">
        <v>458</v>
      </c>
      <c r="D69" s="23">
        <v>1</v>
      </c>
      <c r="E69" s="23">
        <v>1</v>
      </c>
      <c r="F69" s="23">
        <v>1</v>
      </c>
      <c r="G69" s="23">
        <v>1</v>
      </c>
      <c r="H69" s="23">
        <v>1</v>
      </c>
      <c r="I69" s="23">
        <v>1</v>
      </c>
      <c r="J69" s="23">
        <v>1</v>
      </c>
      <c r="K69" s="23">
        <v>1</v>
      </c>
      <c r="L69" s="23">
        <v>1</v>
      </c>
      <c r="M69" s="23">
        <v>1</v>
      </c>
      <c r="N69" s="23">
        <v>1</v>
      </c>
      <c r="O69" s="23">
        <v>1</v>
      </c>
    </row>
    <row r="70" spans="1:19" x14ac:dyDescent="0.25">
      <c r="A70" s="25" t="s">
        <v>2</v>
      </c>
      <c r="B70" s="183" t="s">
        <v>57</v>
      </c>
      <c r="C70" s="183" t="s">
        <v>458</v>
      </c>
      <c r="D70" s="23">
        <v>0</v>
      </c>
      <c r="E70" s="23">
        <v>0</v>
      </c>
      <c r="F70" s="23">
        <v>0</v>
      </c>
      <c r="G70" s="23">
        <v>0</v>
      </c>
      <c r="H70" s="23">
        <v>0</v>
      </c>
      <c r="I70" s="23">
        <v>0</v>
      </c>
      <c r="J70" s="23">
        <v>0</v>
      </c>
      <c r="K70" s="23">
        <v>0</v>
      </c>
      <c r="L70" s="23">
        <v>0</v>
      </c>
      <c r="M70" s="23">
        <v>0</v>
      </c>
      <c r="N70" s="23">
        <v>0</v>
      </c>
      <c r="O70" s="23">
        <v>0</v>
      </c>
    </row>
    <row r="71" spans="1:19" x14ac:dyDescent="0.25">
      <c r="A71" s="25" t="s">
        <v>0</v>
      </c>
      <c r="B71" s="183" t="s">
        <v>50</v>
      </c>
      <c r="C71" s="183" t="s">
        <v>49</v>
      </c>
      <c r="D71" s="23">
        <v>1</v>
      </c>
      <c r="E71" s="23">
        <v>1</v>
      </c>
      <c r="F71" s="23">
        <v>1</v>
      </c>
      <c r="G71" s="23">
        <v>1</v>
      </c>
      <c r="H71" s="23">
        <v>1</v>
      </c>
      <c r="I71" s="23">
        <v>1</v>
      </c>
      <c r="J71" s="23">
        <v>1</v>
      </c>
      <c r="K71" s="23">
        <v>1</v>
      </c>
      <c r="L71" s="23">
        <v>1</v>
      </c>
      <c r="M71" s="23">
        <v>1</v>
      </c>
      <c r="N71" s="23">
        <v>1</v>
      </c>
      <c r="O71" s="23">
        <v>1</v>
      </c>
    </row>
    <row r="72" spans="1:19" x14ac:dyDescent="0.25">
      <c r="A72" s="25" t="s">
        <v>1</v>
      </c>
      <c r="B72" s="183" t="s">
        <v>50</v>
      </c>
      <c r="C72" s="183" t="s">
        <v>49</v>
      </c>
      <c r="D72" s="23">
        <v>1</v>
      </c>
      <c r="E72" s="23">
        <v>1</v>
      </c>
      <c r="F72" s="23">
        <v>1</v>
      </c>
      <c r="G72" s="23">
        <v>1</v>
      </c>
      <c r="H72" s="23">
        <v>1</v>
      </c>
      <c r="I72" s="23">
        <v>1</v>
      </c>
      <c r="J72" s="23">
        <v>1</v>
      </c>
      <c r="K72" s="23">
        <v>1</v>
      </c>
      <c r="L72" s="23">
        <v>1</v>
      </c>
      <c r="M72" s="23">
        <v>1</v>
      </c>
      <c r="N72" s="23">
        <v>1</v>
      </c>
      <c r="O72" s="23">
        <v>1</v>
      </c>
    </row>
    <row r="73" spans="1:19" x14ac:dyDescent="0.25">
      <c r="A73" s="25" t="s">
        <v>2</v>
      </c>
      <c r="B73" s="183" t="s">
        <v>50</v>
      </c>
      <c r="C73" s="183" t="s">
        <v>49</v>
      </c>
      <c r="D73" s="23">
        <v>0</v>
      </c>
      <c r="E73" s="23">
        <v>0</v>
      </c>
      <c r="F73" s="23">
        <v>0</v>
      </c>
      <c r="G73" s="23">
        <v>0</v>
      </c>
      <c r="H73" s="23">
        <v>0</v>
      </c>
      <c r="I73" s="23">
        <v>0</v>
      </c>
      <c r="J73" s="23">
        <v>0</v>
      </c>
      <c r="K73" s="23">
        <v>0</v>
      </c>
      <c r="L73" s="23">
        <v>0</v>
      </c>
      <c r="M73" s="23">
        <v>0</v>
      </c>
      <c r="N73" s="23">
        <v>0</v>
      </c>
      <c r="O73" s="23">
        <v>0</v>
      </c>
    </row>
    <row r="74" spans="1:19" x14ac:dyDescent="0.25">
      <c r="A74" s="25" t="s">
        <v>0</v>
      </c>
      <c r="B74" s="183" t="s">
        <v>458</v>
      </c>
      <c r="C74" s="183" t="s">
        <v>461</v>
      </c>
      <c r="D74" s="23">
        <v>1</v>
      </c>
      <c r="E74" s="23">
        <v>1</v>
      </c>
      <c r="F74" s="23">
        <v>1</v>
      </c>
      <c r="G74" s="23">
        <v>1</v>
      </c>
      <c r="H74" s="23">
        <v>1</v>
      </c>
      <c r="I74" s="23">
        <v>1</v>
      </c>
      <c r="J74" s="23">
        <v>1</v>
      </c>
      <c r="K74" s="23">
        <v>1</v>
      </c>
      <c r="L74" s="23">
        <v>1</v>
      </c>
      <c r="M74" s="23">
        <v>1</v>
      </c>
      <c r="N74" s="23">
        <v>1</v>
      </c>
      <c r="O74" s="23">
        <v>1</v>
      </c>
    </row>
    <row r="75" spans="1:19" x14ac:dyDescent="0.25">
      <c r="A75" s="25" t="s">
        <v>1</v>
      </c>
      <c r="B75" s="183" t="s">
        <v>458</v>
      </c>
      <c r="C75" s="183" t="s">
        <v>461</v>
      </c>
      <c r="D75" s="23">
        <v>1</v>
      </c>
      <c r="E75" s="23">
        <v>1</v>
      </c>
      <c r="F75" s="23">
        <v>1</v>
      </c>
      <c r="G75" s="23">
        <v>1</v>
      </c>
      <c r="H75" s="23">
        <v>1</v>
      </c>
      <c r="I75" s="23">
        <v>1</v>
      </c>
      <c r="J75" s="23">
        <v>1</v>
      </c>
      <c r="K75" s="23">
        <v>1</v>
      </c>
      <c r="L75" s="23">
        <v>1</v>
      </c>
      <c r="M75" s="23">
        <v>1</v>
      </c>
      <c r="N75" s="23">
        <v>1</v>
      </c>
      <c r="O75" s="23">
        <v>1</v>
      </c>
    </row>
    <row r="76" spans="1:19" x14ac:dyDescent="0.25">
      <c r="A76" s="25" t="s">
        <v>2</v>
      </c>
      <c r="B76" s="183" t="s">
        <v>458</v>
      </c>
      <c r="C76" s="183" t="s">
        <v>461</v>
      </c>
      <c r="D76" s="23">
        <v>0</v>
      </c>
      <c r="E76" s="23">
        <v>0</v>
      </c>
      <c r="F76" s="23">
        <v>0</v>
      </c>
      <c r="G76" s="23">
        <v>0</v>
      </c>
      <c r="H76" s="23">
        <v>0</v>
      </c>
      <c r="I76" s="23">
        <v>0</v>
      </c>
      <c r="J76" s="23">
        <v>0</v>
      </c>
      <c r="K76" s="23">
        <v>0</v>
      </c>
      <c r="L76" s="23">
        <v>0</v>
      </c>
      <c r="M76" s="23">
        <v>0</v>
      </c>
      <c r="N76" s="23">
        <v>0</v>
      </c>
      <c r="O76" s="23">
        <v>0</v>
      </c>
    </row>
    <row r="77" spans="1:19" x14ac:dyDescent="0.25">
      <c r="A77" s="25" t="s">
        <v>0</v>
      </c>
      <c r="B77" s="183" t="s">
        <v>461</v>
      </c>
      <c r="C77" s="183" t="s">
        <v>56</v>
      </c>
      <c r="D77" s="23">
        <v>1</v>
      </c>
      <c r="E77" s="23">
        <v>1</v>
      </c>
      <c r="F77" s="23">
        <v>1</v>
      </c>
      <c r="G77" s="23">
        <v>1</v>
      </c>
      <c r="H77" s="23">
        <v>1</v>
      </c>
      <c r="I77" s="23">
        <v>1</v>
      </c>
      <c r="J77" s="23">
        <v>1</v>
      </c>
      <c r="K77" s="23">
        <v>1</v>
      </c>
      <c r="L77" s="23">
        <v>1</v>
      </c>
      <c r="M77" s="23">
        <v>1</v>
      </c>
      <c r="N77" s="23">
        <v>1</v>
      </c>
      <c r="O77" s="23">
        <v>1</v>
      </c>
    </row>
    <row r="78" spans="1:19" x14ac:dyDescent="0.25">
      <c r="A78" s="25" t="s">
        <v>1</v>
      </c>
      <c r="B78" s="183" t="s">
        <v>461</v>
      </c>
      <c r="C78" s="183" t="s">
        <v>56</v>
      </c>
      <c r="D78" s="23">
        <v>1</v>
      </c>
      <c r="E78" s="23">
        <v>1</v>
      </c>
      <c r="F78" s="23">
        <v>1</v>
      </c>
      <c r="G78" s="23">
        <v>1</v>
      </c>
      <c r="H78" s="23">
        <v>1</v>
      </c>
      <c r="I78" s="23">
        <v>1</v>
      </c>
      <c r="J78" s="23">
        <v>1</v>
      </c>
      <c r="K78" s="23">
        <v>1</v>
      </c>
      <c r="L78" s="23">
        <v>1</v>
      </c>
      <c r="M78" s="23">
        <v>1</v>
      </c>
      <c r="N78" s="23">
        <v>1</v>
      </c>
      <c r="O78" s="23">
        <v>1</v>
      </c>
    </row>
    <row r="79" spans="1:19" x14ac:dyDescent="0.25">
      <c r="A79" s="25" t="s">
        <v>2</v>
      </c>
      <c r="B79" s="183" t="s">
        <v>461</v>
      </c>
      <c r="C79" s="183" t="s">
        <v>56</v>
      </c>
      <c r="D79" s="23">
        <v>0</v>
      </c>
      <c r="E79" s="23">
        <v>0</v>
      </c>
      <c r="F79" s="23">
        <v>0</v>
      </c>
      <c r="G79" s="23">
        <v>0</v>
      </c>
      <c r="H79" s="23">
        <v>0</v>
      </c>
      <c r="I79" s="23">
        <v>0</v>
      </c>
      <c r="J79" s="23">
        <v>0</v>
      </c>
      <c r="K79" s="23">
        <v>0</v>
      </c>
      <c r="L79" s="23">
        <v>0</v>
      </c>
      <c r="M79" s="23">
        <v>0</v>
      </c>
      <c r="N79" s="23">
        <v>0</v>
      </c>
      <c r="O79" s="23">
        <v>0</v>
      </c>
    </row>
  </sheetData>
  <pageMargins left="0.7" right="0.7" top="0.75" bottom="0.75" header="0.3" footer="0.3"/>
  <pageSetup orientation="portrait" horizontalDpi="1200" verticalDpi="1200"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K1"/>
  <sheetViews>
    <sheetView workbookViewId="0">
      <selection activeCell="F30" sqref="F30"/>
    </sheetView>
  </sheetViews>
  <sheetFormatPr defaultRowHeight="15" x14ac:dyDescent="0.25"/>
  <cols>
    <col min="1" max="1" width="16.85546875" bestFit="1" customWidth="1"/>
    <col min="4" max="5" width="11" bestFit="1" customWidth="1"/>
  </cols>
  <sheetData>
    <row r="1" spans="1:11" x14ac:dyDescent="0.25">
      <c r="A1" s="30">
        <v>650000</v>
      </c>
      <c r="J1" t="s">
        <v>517</v>
      </c>
      <c r="K1">
        <v>50000</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C26"/>
  <sheetViews>
    <sheetView workbookViewId="0">
      <selection activeCell="K39" sqref="K39"/>
    </sheetView>
  </sheetViews>
  <sheetFormatPr defaultRowHeight="15" x14ac:dyDescent="0.25"/>
  <cols>
    <col min="1" max="1" width="13.28515625" bestFit="1" customWidth="1"/>
    <col min="4" max="5" width="11" bestFit="1" customWidth="1"/>
  </cols>
  <sheetData>
    <row r="1" spans="1:3" x14ac:dyDescent="0.25">
      <c r="A1" s="183" t="s">
        <v>61</v>
      </c>
      <c r="B1" s="183" t="s">
        <v>31</v>
      </c>
      <c r="C1">
        <v>7</v>
      </c>
    </row>
    <row r="2" spans="1:3" x14ac:dyDescent="0.25">
      <c r="A2" s="183" t="s">
        <v>31</v>
      </c>
      <c r="B2" s="183" t="s">
        <v>32</v>
      </c>
      <c r="C2">
        <v>7</v>
      </c>
    </row>
    <row r="3" spans="1:3" x14ac:dyDescent="0.25">
      <c r="A3" s="183" t="s">
        <v>32</v>
      </c>
      <c r="B3" s="183" t="s">
        <v>33</v>
      </c>
      <c r="C3">
        <v>7</v>
      </c>
    </row>
    <row r="4" spans="1:3" x14ac:dyDescent="0.25">
      <c r="A4" s="183" t="s">
        <v>7</v>
      </c>
      <c r="B4" s="183" t="s">
        <v>33</v>
      </c>
      <c r="C4" s="22">
        <v>7</v>
      </c>
    </row>
    <row r="5" spans="1:3" x14ac:dyDescent="0.25">
      <c r="A5" s="183" t="s">
        <v>33</v>
      </c>
      <c r="B5" s="183" t="s">
        <v>8</v>
      </c>
      <c r="C5" s="22">
        <v>7</v>
      </c>
    </row>
    <row r="6" spans="1:3" x14ac:dyDescent="0.25">
      <c r="A6" s="183" t="s">
        <v>8</v>
      </c>
      <c r="B6" s="183" t="s">
        <v>34</v>
      </c>
      <c r="C6" s="22">
        <v>7</v>
      </c>
    </row>
    <row r="7" spans="1:3" x14ac:dyDescent="0.25">
      <c r="A7" s="183" t="s">
        <v>34</v>
      </c>
      <c r="B7" s="183" t="s">
        <v>36</v>
      </c>
      <c r="C7" s="22">
        <v>7</v>
      </c>
    </row>
    <row r="8" spans="1:3" x14ac:dyDescent="0.25">
      <c r="A8" s="183" t="s">
        <v>36</v>
      </c>
      <c r="B8" s="183" t="s">
        <v>39</v>
      </c>
      <c r="C8" s="22">
        <v>7</v>
      </c>
    </row>
    <row r="9" spans="1:3" x14ac:dyDescent="0.25">
      <c r="A9" s="183" t="s">
        <v>39</v>
      </c>
      <c r="B9" s="183" t="s">
        <v>41</v>
      </c>
      <c r="C9" s="22">
        <v>7</v>
      </c>
    </row>
    <row r="10" spans="1:3" x14ac:dyDescent="0.25">
      <c r="A10" s="183" t="s">
        <v>41</v>
      </c>
      <c r="B10" s="183" t="s">
        <v>44</v>
      </c>
      <c r="C10" s="22">
        <v>7</v>
      </c>
    </row>
    <row r="11" spans="1:3" x14ac:dyDescent="0.25">
      <c r="A11" s="183" t="s">
        <v>44</v>
      </c>
      <c r="B11" s="183" t="s">
        <v>9</v>
      </c>
      <c r="C11" s="22">
        <v>7</v>
      </c>
    </row>
    <row r="12" spans="1:3" x14ac:dyDescent="0.25">
      <c r="A12" s="183" t="s">
        <v>45</v>
      </c>
      <c r="B12" s="183" t="s">
        <v>9</v>
      </c>
      <c r="C12" s="22">
        <v>7</v>
      </c>
    </row>
    <row r="13" spans="1:3" x14ac:dyDescent="0.25">
      <c r="A13" s="183" t="s">
        <v>9</v>
      </c>
      <c r="B13" s="183" t="s">
        <v>46</v>
      </c>
      <c r="C13" s="22">
        <v>7</v>
      </c>
    </row>
    <row r="14" spans="1:3" x14ac:dyDescent="0.25">
      <c r="A14" s="183" t="s">
        <v>46</v>
      </c>
      <c r="B14" s="183" t="s">
        <v>48</v>
      </c>
      <c r="C14" s="22">
        <v>7</v>
      </c>
    </row>
    <row r="15" spans="1:3" x14ac:dyDescent="0.25">
      <c r="A15" s="183" t="s">
        <v>455</v>
      </c>
      <c r="B15" s="183" t="s">
        <v>56</v>
      </c>
      <c r="C15" s="22">
        <v>7</v>
      </c>
    </row>
    <row r="16" spans="1:3" x14ac:dyDescent="0.25">
      <c r="A16" s="183" t="s">
        <v>58</v>
      </c>
      <c r="B16" s="183" t="s">
        <v>57</v>
      </c>
      <c r="C16" s="22">
        <v>7</v>
      </c>
    </row>
    <row r="17" spans="1:3" x14ac:dyDescent="0.25">
      <c r="A17" s="183" t="s">
        <v>59</v>
      </c>
      <c r="B17" s="183" t="s">
        <v>455</v>
      </c>
      <c r="C17" s="22">
        <v>7</v>
      </c>
    </row>
    <row r="18" spans="1:3" x14ac:dyDescent="0.25">
      <c r="A18" s="183" t="s">
        <v>55</v>
      </c>
      <c r="B18" s="183" t="s">
        <v>54</v>
      </c>
      <c r="C18" s="22">
        <v>7</v>
      </c>
    </row>
    <row r="19" spans="1:3" x14ac:dyDescent="0.25">
      <c r="A19" s="183" t="s">
        <v>54</v>
      </c>
      <c r="B19" s="183" t="s">
        <v>50</v>
      </c>
      <c r="C19" s="22">
        <v>7</v>
      </c>
    </row>
    <row r="20" spans="1:3" x14ac:dyDescent="0.25">
      <c r="A20" s="183" t="s">
        <v>56</v>
      </c>
      <c r="B20" s="183" t="s">
        <v>10</v>
      </c>
      <c r="C20" s="183">
        <v>7</v>
      </c>
    </row>
    <row r="21" spans="1:3" x14ac:dyDescent="0.25">
      <c r="A21" s="183" t="s">
        <v>57</v>
      </c>
      <c r="B21" s="183" t="s">
        <v>458</v>
      </c>
      <c r="C21" s="183">
        <v>7</v>
      </c>
    </row>
    <row r="22" spans="1:3" x14ac:dyDescent="0.25">
      <c r="A22" s="183" t="s">
        <v>10</v>
      </c>
      <c r="B22" s="183" t="s">
        <v>49</v>
      </c>
      <c r="C22" s="183">
        <v>7</v>
      </c>
    </row>
    <row r="23" spans="1:3" x14ac:dyDescent="0.25">
      <c r="A23" s="183" t="s">
        <v>50</v>
      </c>
      <c r="B23" s="183" t="s">
        <v>49</v>
      </c>
      <c r="C23" s="183">
        <v>7</v>
      </c>
    </row>
    <row r="24" spans="1:3" x14ac:dyDescent="0.25">
      <c r="A24" s="183" t="s">
        <v>49</v>
      </c>
      <c r="B24" s="183" t="s">
        <v>34</v>
      </c>
      <c r="C24" s="183">
        <v>7</v>
      </c>
    </row>
    <row r="25" spans="1:3" x14ac:dyDescent="0.25">
      <c r="A25" s="183" t="s">
        <v>458</v>
      </c>
      <c r="B25" s="183" t="s">
        <v>461</v>
      </c>
      <c r="C25" s="183">
        <v>7</v>
      </c>
    </row>
    <row r="26" spans="1:3" x14ac:dyDescent="0.25">
      <c r="A26" t="s">
        <v>461</v>
      </c>
      <c r="B26" t="s">
        <v>56</v>
      </c>
      <c r="C26">
        <v>7</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M27"/>
  <sheetViews>
    <sheetView workbookViewId="0">
      <selection activeCell="M1" sqref="M1"/>
    </sheetView>
  </sheetViews>
  <sheetFormatPr defaultRowHeight="15" x14ac:dyDescent="0.25"/>
  <cols>
    <col min="1" max="1" width="13.28515625" bestFit="1" customWidth="1"/>
    <col min="4" max="5" width="11" bestFit="1" customWidth="1"/>
  </cols>
  <sheetData>
    <row r="1" spans="1:13" x14ac:dyDescent="0.25">
      <c r="A1" s="183" t="s">
        <v>61</v>
      </c>
      <c r="B1" s="183" t="s">
        <v>31</v>
      </c>
      <c r="C1" s="21">
        <v>0</v>
      </c>
      <c r="J1" s="183">
        <v>0.5</v>
      </c>
      <c r="L1" t="s">
        <v>489</v>
      </c>
      <c r="M1" s="21">
        <v>8.6592000000000002</v>
      </c>
    </row>
    <row r="2" spans="1:13" x14ac:dyDescent="0.25">
      <c r="A2" s="183" t="s">
        <v>31</v>
      </c>
      <c r="B2" s="183" t="s">
        <v>32</v>
      </c>
      <c r="C2" s="21">
        <v>0</v>
      </c>
      <c r="J2" s="183">
        <v>0.5</v>
      </c>
      <c r="M2" s="21">
        <v>0.470914</v>
      </c>
    </row>
    <row r="3" spans="1:13" x14ac:dyDescent="0.25">
      <c r="A3" s="183" t="s">
        <v>32</v>
      </c>
      <c r="B3" s="183" t="s">
        <v>33</v>
      </c>
      <c r="C3" s="21">
        <v>0</v>
      </c>
      <c r="J3" s="183">
        <v>2</v>
      </c>
      <c r="M3" s="21">
        <v>11.079796999999999</v>
      </c>
    </row>
    <row r="4" spans="1:13" x14ac:dyDescent="0.25">
      <c r="A4" s="183" t="s">
        <v>7</v>
      </c>
      <c r="B4" s="183" t="s">
        <v>33</v>
      </c>
      <c r="C4" s="21">
        <v>0</v>
      </c>
      <c r="J4" s="183">
        <v>0.1</v>
      </c>
      <c r="M4" s="21">
        <v>1.0496970000000001</v>
      </c>
    </row>
    <row r="5" spans="1:13" x14ac:dyDescent="0.25">
      <c r="A5" s="183" t="s">
        <v>33</v>
      </c>
      <c r="B5" s="183" t="s">
        <v>8</v>
      </c>
      <c r="C5" s="21">
        <v>0</v>
      </c>
      <c r="J5" s="183">
        <v>0.3</v>
      </c>
      <c r="M5" s="21">
        <v>0.68312600000000001</v>
      </c>
    </row>
    <row r="6" spans="1:13" x14ac:dyDescent="0.25">
      <c r="A6" s="183" t="s">
        <v>8</v>
      </c>
      <c r="B6" s="183" t="s">
        <v>34</v>
      </c>
      <c r="C6" s="21">
        <v>0</v>
      </c>
      <c r="J6" s="183">
        <v>0.4</v>
      </c>
      <c r="M6" s="21">
        <v>4.4568089999999998</v>
      </c>
    </row>
    <row r="7" spans="1:13" x14ac:dyDescent="0.25">
      <c r="A7" s="183" t="s">
        <v>34</v>
      </c>
      <c r="B7" s="183" t="s">
        <v>36</v>
      </c>
      <c r="C7" s="21">
        <v>0</v>
      </c>
      <c r="J7" s="183">
        <v>0.15</v>
      </c>
      <c r="M7" s="21">
        <v>1.0004580000000001</v>
      </c>
    </row>
    <row r="8" spans="1:13" x14ac:dyDescent="0.25">
      <c r="A8" s="183" t="s">
        <v>36</v>
      </c>
      <c r="B8" s="183" t="s">
        <v>39</v>
      </c>
      <c r="C8" s="21">
        <v>0</v>
      </c>
      <c r="J8" s="183">
        <v>0.1</v>
      </c>
      <c r="M8" s="21">
        <v>1.5411250000000001</v>
      </c>
    </row>
    <row r="9" spans="1:13" x14ac:dyDescent="0.25">
      <c r="A9" s="183" t="s">
        <v>39</v>
      </c>
      <c r="B9" s="183" t="s">
        <v>41</v>
      </c>
      <c r="C9" s="21">
        <v>0</v>
      </c>
      <c r="J9" s="183">
        <v>0.1</v>
      </c>
      <c r="M9" s="21">
        <v>5.9093679999999997</v>
      </c>
    </row>
    <row r="10" spans="1:13" x14ac:dyDescent="0.25">
      <c r="A10" s="183" t="s">
        <v>41</v>
      </c>
      <c r="B10" s="183" t="s">
        <v>44</v>
      </c>
      <c r="C10" s="21">
        <v>0</v>
      </c>
      <c r="J10" s="183">
        <v>0.05</v>
      </c>
      <c r="M10" s="21">
        <v>0.74018600000000001</v>
      </c>
    </row>
    <row r="11" spans="1:13" x14ac:dyDescent="0.25">
      <c r="A11" s="183" t="s">
        <v>44</v>
      </c>
      <c r="B11" s="183" t="s">
        <v>9</v>
      </c>
      <c r="C11" s="21">
        <v>0</v>
      </c>
      <c r="J11" s="183">
        <v>0.2</v>
      </c>
      <c r="M11" s="21">
        <v>2.2245020000000002</v>
      </c>
    </row>
    <row r="12" spans="1:13" x14ac:dyDescent="0.25">
      <c r="A12" s="183" t="s">
        <v>45</v>
      </c>
      <c r="B12" s="183" t="s">
        <v>9</v>
      </c>
      <c r="C12" s="21">
        <v>0</v>
      </c>
      <c r="J12" s="183">
        <v>0.1</v>
      </c>
      <c r="M12" s="21">
        <v>0.47776800000000003</v>
      </c>
    </row>
    <row r="13" spans="1:13" x14ac:dyDescent="0.25">
      <c r="A13" s="183" t="s">
        <v>9</v>
      </c>
      <c r="B13" s="183" t="s">
        <v>46</v>
      </c>
      <c r="C13" s="21">
        <v>0</v>
      </c>
      <c r="J13" s="183">
        <v>0.1</v>
      </c>
      <c r="M13" s="21">
        <v>1.160083</v>
      </c>
    </row>
    <row r="14" spans="1:13" x14ac:dyDescent="0.25">
      <c r="A14" s="183" t="s">
        <v>46</v>
      </c>
      <c r="B14" s="183" t="s">
        <v>48</v>
      </c>
      <c r="C14" s="21">
        <v>0</v>
      </c>
      <c r="J14" s="183">
        <v>0.1</v>
      </c>
      <c r="M14" s="21">
        <v>1.6566050000000001</v>
      </c>
    </row>
    <row r="15" spans="1:13" x14ac:dyDescent="0.25">
      <c r="A15" s="183" t="s">
        <v>455</v>
      </c>
      <c r="B15" s="183" t="s">
        <v>56</v>
      </c>
      <c r="C15" s="21">
        <v>0</v>
      </c>
      <c r="J15" s="183">
        <v>0.1</v>
      </c>
      <c r="M15" s="21">
        <v>5.4212129999999998</v>
      </c>
    </row>
    <row r="16" spans="1:13" x14ac:dyDescent="0.25">
      <c r="A16" s="183" t="s">
        <v>58</v>
      </c>
      <c r="B16" s="183" t="s">
        <v>57</v>
      </c>
      <c r="C16" s="21">
        <v>0</v>
      </c>
      <c r="J16" s="183">
        <v>0.15</v>
      </c>
      <c r="M16" s="21">
        <v>1.1869970000000001</v>
      </c>
    </row>
    <row r="17" spans="1:13" x14ac:dyDescent="0.25">
      <c r="A17" s="183" t="s">
        <v>59</v>
      </c>
      <c r="B17" s="183" t="s">
        <v>455</v>
      </c>
      <c r="C17" s="21">
        <v>0</v>
      </c>
      <c r="J17" s="183">
        <v>0.2</v>
      </c>
      <c r="M17" s="21">
        <v>10.585025999999999</v>
      </c>
    </row>
    <row r="18" spans="1:13" x14ac:dyDescent="0.25">
      <c r="A18" s="183" t="s">
        <v>55</v>
      </c>
      <c r="B18" s="183" t="s">
        <v>54</v>
      </c>
      <c r="C18" s="21">
        <v>0</v>
      </c>
      <c r="J18" s="183">
        <v>0.05</v>
      </c>
      <c r="M18" s="21">
        <v>1.036975</v>
      </c>
    </row>
    <row r="19" spans="1:13" x14ac:dyDescent="0.25">
      <c r="A19" s="183" t="s">
        <v>54</v>
      </c>
      <c r="B19" s="183" t="s">
        <v>50</v>
      </c>
      <c r="C19" s="21">
        <v>0</v>
      </c>
      <c r="J19" s="183">
        <v>0.05</v>
      </c>
      <c r="M19" s="21">
        <v>33.647488000000003</v>
      </c>
    </row>
    <row r="20" spans="1:13" x14ac:dyDescent="0.25">
      <c r="A20" s="183" t="s">
        <v>56</v>
      </c>
      <c r="B20" s="183" t="s">
        <v>10</v>
      </c>
      <c r="C20" s="21">
        <v>0</v>
      </c>
      <c r="J20" s="183">
        <v>0.2</v>
      </c>
      <c r="M20" s="21">
        <v>0.64456000000000002</v>
      </c>
    </row>
    <row r="21" spans="1:13" x14ac:dyDescent="0.25">
      <c r="A21" s="183" t="s">
        <v>57</v>
      </c>
      <c r="B21" s="183" t="s">
        <v>458</v>
      </c>
      <c r="C21" s="21">
        <v>0</v>
      </c>
      <c r="J21" s="183">
        <v>0.1</v>
      </c>
      <c r="M21" s="21">
        <v>0.54898800000000003</v>
      </c>
    </row>
    <row r="22" spans="1:13" x14ac:dyDescent="0.25">
      <c r="A22" s="183" t="s">
        <v>10</v>
      </c>
      <c r="B22" s="183" t="s">
        <v>49</v>
      </c>
      <c r="C22" s="21">
        <v>0</v>
      </c>
      <c r="J22" s="183">
        <v>0.1</v>
      </c>
      <c r="M22" s="21">
        <v>1.493862</v>
      </c>
    </row>
    <row r="23" spans="1:13" x14ac:dyDescent="0.25">
      <c r="A23" s="183" t="s">
        <v>50</v>
      </c>
      <c r="B23" s="183" t="s">
        <v>49</v>
      </c>
      <c r="C23" s="21">
        <v>0</v>
      </c>
      <c r="J23" s="183">
        <v>0.1</v>
      </c>
      <c r="M23" s="21">
        <v>0.22342300000000001</v>
      </c>
    </row>
    <row r="24" spans="1:13" x14ac:dyDescent="0.25">
      <c r="A24" s="183" t="s">
        <v>49</v>
      </c>
      <c r="B24" s="183" t="s">
        <v>34</v>
      </c>
      <c r="C24" s="21">
        <v>0</v>
      </c>
      <c r="J24" s="183">
        <v>0.5</v>
      </c>
      <c r="M24" s="21">
        <v>1.788421</v>
      </c>
    </row>
    <row r="25" spans="1:13" x14ac:dyDescent="0.25">
      <c r="A25" s="183" t="s">
        <v>458</v>
      </c>
      <c r="B25" s="183" t="s">
        <v>461</v>
      </c>
      <c r="C25" s="21">
        <v>0</v>
      </c>
      <c r="J25" s="183">
        <v>0.1</v>
      </c>
      <c r="M25" s="21">
        <v>0.60298399999999996</v>
      </c>
    </row>
    <row r="26" spans="1:13" x14ac:dyDescent="0.25">
      <c r="A26" t="s">
        <v>461</v>
      </c>
      <c r="B26" t="s">
        <v>56</v>
      </c>
      <c r="C26" s="21">
        <v>0</v>
      </c>
      <c r="J26" s="183">
        <v>0.1</v>
      </c>
      <c r="M26" s="21">
        <v>0.27528399999999997</v>
      </c>
    </row>
    <row r="27" spans="1:13" x14ac:dyDescent="0.25">
      <c r="C27" s="21"/>
      <c r="M27" s="21">
        <v>0.88316499999999998</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K1"/>
  <sheetViews>
    <sheetView workbookViewId="0">
      <selection activeCell="B1" sqref="B1"/>
    </sheetView>
  </sheetViews>
  <sheetFormatPr defaultRowHeight="15" x14ac:dyDescent="0.25"/>
  <cols>
    <col min="1" max="1" width="13.28515625" bestFit="1" customWidth="1"/>
    <col min="2" max="2" width="10.5703125" bestFit="1" customWidth="1"/>
  </cols>
  <sheetData>
    <row r="1" spans="1:11" x14ac:dyDescent="0.25">
      <c r="A1" t="s">
        <v>4</v>
      </c>
      <c r="B1" s="30">
        <v>10000</v>
      </c>
      <c r="J1" t="s">
        <v>378</v>
      </c>
      <c r="K1">
        <v>100</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1:A30"/>
  <sheetViews>
    <sheetView workbookViewId="0">
      <selection activeCell="V39" sqref="V39"/>
    </sheetView>
  </sheetViews>
  <sheetFormatPr defaultColWidth="9.140625" defaultRowHeight="15" x14ac:dyDescent="0.25"/>
  <cols>
    <col min="1" max="16384" width="9.140625" style="22"/>
  </cols>
  <sheetData>
    <row r="1" spans="1:1" x14ac:dyDescent="0.25">
      <c r="A1" s="22" t="s">
        <v>358</v>
      </c>
    </row>
    <row r="2" spans="1:1" x14ac:dyDescent="0.25">
      <c r="A2" s="22" t="s">
        <v>359</v>
      </c>
    </row>
    <row r="3" spans="1:1" x14ac:dyDescent="0.25">
      <c r="A3" s="22" t="s">
        <v>360</v>
      </c>
    </row>
    <row r="4" spans="1:1" x14ac:dyDescent="0.25">
      <c r="A4" s="22" t="s">
        <v>361</v>
      </c>
    </row>
    <row r="5" spans="1:1" x14ac:dyDescent="0.25">
      <c r="A5" s="22" t="s">
        <v>362</v>
      </c>
    </row>
    <row r="6" spans="1:1" x14ac:dyDescent="0.25">
      <c r="A6" s="22" t="s">
        <v>363</v>
      </c>
    </row>
    <row r="7" spans="1:1" x14ac:dyDescent="0.25">
      <c r="A7" s="22" t="s">
        <v>364</v>
      </c>
    </row>
    <row r="8" spans="1:1" x14ac:dyDescent="0.25">
      <c r="A8" s="22" t="s">
        <v>365</v>
      </c>
    </row>
    <row r="9" spans="1:1" x14ac:dyDescent="0.25">
      <c r="A9" s="22" t="s">
        <v>366</v>
      </c>
    </row>
    <row r="10" spans="1:1" x14ac:dyDescent="0.25">
      <c r="A10" s="22" t="s">
        <v>367</v>
      </c>
    </row>
    <row r="11" spans="1:1" x14ac:dyDescent="0.25">
      <c r="A11" s="22" t="s">
        <v>368</v>
      </c>
    </row>
    <row r="12" spans="1:1" x14ac:dyDescent="0.25">
      <c r="A12" s="22" t="s">
        <v>369</v>
      </c>
    </row>
    <row r="13" spans="1:1" x14ac:dyDescent="0.25">
      <c r="A13" s="22" t="s">
        <v>370</v>
      </c>
    </row>
    <row r="14" spans="1:1" x14ac:dyDescent="0.25">
      <c r="A14" s="22" t="s">
        <v>371</v>
      </c>
    </row>
    <row r="15" spans="1:1" x14ac:dyDescent="0.25">
      <c r="A15" s="22" t="s">
        <v>372</v>
      </c>
    </row>
    <row r="16" spans="1:1" x14ac:dyDescent="0.25">
      <c r="A16" s="22" t="s">
        <v>373</v>
      </c>
    </row>
    <row r="17" spans="1:1" x14ac:dyDescent="0.25">
      <c r="A17" s="22" t="s">
        <v>374</v>
      </c>
    </row>
    <row r="18" spans="1:1" x14ac:dyDescent="0.25">
      <c r="A18" s="22" t="s">
        <v>375</v>
      </c>
    </row>
    <row r="19" spans="1:1" x14ac:dyDescent="0.25">
      <c r="A19" s="22" t="s">
        <v>376</v>
      </c>
    </row>
    <row r="20" spans="1:1" x14ac:dyDescent="0.25">
      <c r="A20" s="22" t="s">
        <v>377</v>
      </c>
    </row>
    <row r="21" spans="1:1" x14ac:dyDescent="0.25">
      <c r="A21" s="22" t="s">
        <v>410</v>
      </c>
    </row>
    <row r="22" spans="1:1" x14ac:dyDescent="0.25">
      <c r="A22" s="22" t="s">
        <v>411</v>
      </c>
    </row>
    <row r="23" spans="1:1" x14ac:dyDescent="0.25">
      <c r="A23" s="22" t="s">
        <v>412</v>
      </c>
    </row>
    <row r="24" spans="1:1" x14ac:dyDescent="0.25">
      <c r="A24" s="22" t="s">
        <v>413</v>
      </c>
    </row>
    <row r="25" spans="1:1" x14ac:dyDescent="0.25">
      <c r="A25" s="22" t="s">
        <v>414</v>
      </c>
    </row>
    <row r="26" spans="1:1" x14ac:dyDescent="0.25">
      <c r="A26" s="22" t="s">
        <v>415</v>
      </c>
    </row>
    <row r="27" spans="1:1" x14ac:dyDescent="0.25">
      <c r="A27" s="22" t="s">
        <v>416</v>
      </c>
    </row>
    <row r="28" spans="1:1" x14ac:dyDescent="0.25">
      <c r="A28" s="22" t="s">
        <v>417</v>
      </c>
    </row>
    <row r="29" spans="1:1" x14ac:dyDescent="0.25">
      <c r="A29" s="22" t="s">
        <v>418</v>
      </c>
    </row>
    <row r="30" spans="1:1" x14ac:dyDescent="0.25">
      <c r="A30" s="22" t="s">
        <v>419</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dimension ref="A1:B14"/>
  <sheetViews>
    <sheetView zoomScale="85" zoomScaleNormal="85" workbookViewId="0">
      <selection activeCell="D18" sqref="D18"/>
    </sheetView>
  </sheetViews>
  <sheetFormatPr defaultColWidth="9.140625" defaultRowHeight="15" x14ac:dyDescent="0.25"/>
  <cols>
    <col min="1" max="16384" width="9.140625" style="22"/>
  </cols>
  <sheetData>
    <row r="1" spans="1:2" x14ac:dyDescent="0.25">
      <c r="A1" s="22" t="s">
        <v>358</v>
      </c>
      <c r="B1" s="22">
        <v>0.1</v>
      </c>
    </row>
    <row r="2" spans="1:2" x14ac:dyDescent="0.25">
      <c r="A2" s="22" t="s">
        <v>359</v>
      </c>
      <c r="B2" s="22">
        <v>0.2</v>
      </c>
    </row>
    <row r="3" spans="1:2" x14ac:dyDescent="0.25">
      <c r="A3" s="22" t="s">
        <v>360</v>
      </c>
      <c r="B3" s="22">
        <v>0.3</v>
      </c>
    </row>
    <row r="4" spans="1:2" x14ac:dyDescent="0.25">
      <c r="A4" s="22" t="s">
        <v>361</v>
      </c>
      <c r="B4" s="22">
        <v>0.4</v>
      </c>
    </row>
    <row r="5" spans="1:2" x14ac:dyDescent="0.25">
      <c r="A5" s="22" t="s">
        <v>362</v>
      </c>
      <c r="B5" s="22">
        <v>0.5</v>
      </c>
    </row>
    <row r="6" spans="1:2" x14ac:dyDescent="0.25">
      <c r="A6" s="22" t="s">
        <v>363</v>
      </c>
      <c r="B6" s="22">
        <v>0.6</v>
      </c>
    </row>
    <row r="7" spans="1:2" x14ac:dyDescent="0.25">
      <c r="A7" s="22" t="s">
        <v>364</v>
      </c>
      <c r="B7" s="22">
        <v>0.7</v>
      </c>
    </row>
    <row r="8" spans="1:2" x14ac:dyDescent="0.25">
      <c r="A8" s="22" t="s">
        <v>365</v>
      </c>
      <c r="B8" s="22">
        <v>0.8</v>
      </c>
    </row>
    <row r="9" spans="1:2" x14ac:dyDescent="0.25">
      <c r="A9" s="22" t="s">
        <v>366</v>
      </c>
      <c r="B9" s="22">
        <v>0.9</v>
      </c>
    </row>
    <row r="10" spans="1:2" x14ac:dyDescent="0.25">
      <c r="A10" s="22" t="s">
        <v>367</v>
      </c>
      <c r="B10" s="183">
        <v>1</v>
      </c>
    </row>
    <row r="11" spans="1:2" x14ac:dyDescent="0.25">
      <c r="A11" s="22" t="s">
        <v>368</v>
      </c>
      <c r="B11" s="183">
        <v>1.1000000000000001</v>
      </c>
    </row>
    <row r="12" spans="1:2" x14ac:dyDescent="0.25">
      <c r="A12" s="22" t="s">
        <v>369</v>
      </c>
      <c r="B12" s="183">
        <v>1.2</v>
      </c>
    </row>
    <row r="13" spans="1:2" x14ac:dyDescent="0.25">
      <c r="A13" s="22" t="s">
        <v>370</v>
      </c>
      <c r="B13" s="183">
        <v>1.3</v>
      </c>
    </row>
    <row r="14" spans="1:2" x14ac:dyDescent="0.25">
      <c r="A14" s="22" t="s">
        <v>371</v>
      </c>
      <c r="B14" s="183">
        <v>1.4</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dimension ref="A1:A10"/>
  <sheetViews>
    <sheetView workbookViewId="0">
      <selection activeCell="N13" sqref="N13"/>
    </sheetView>
  </sheetViews>
  <sheetFormatPr defaultRowHeight="15" x14ac:dyDescent="0.25"/>
  <sheetData>
    <row r="1" spans="1:1" x14ac:dyDescent="0.25">
      <c r="A1" s="22" t="s">
        <v>420</v>
      </c>
    </row>
    <row r="2" spans="1:1" x14ac:dyDescent="0.25">
      <c r="A2" s="22" t="s">
        <v>421</v>
      </c>
    </row>
    <row r="3" spans="1:1" x14ac:dyDescent="0.25">
      <c r="A3" s="22" t="s">
        <v>422</v>
      </c>
    </row>
    <row r="4" spans="1:1" x14ac:dyDescent="0.25">
      <c r="A4" s="22" t="s">
        <v>423</v>
      </c>
    </row>
    <row r="5" spans="1:1" x14ac:dyDescent="0.25">
      <c r="A5" s="22" t="s">
        <v>424</v>
      </c>
    </row>
    <row r="6" spans="1:1" x14ac:dyDescent="0.25">
      <c r="A6" s="22" t="s">
        <v>425</v>
      </c>
    </row>
    <row r="7" spans="1:1" x14ac:dyDescent="0.25">
      <c r="A7" s="22" t="s">
        <v>426</v>
      </c>
    </row>
    <row r="8" spans="1:1" x14ac:dyDescent="0.25">
      <c r="A8" s="22" t="s">
        <v>427</v>
      </c>
    </row>
    <row r="9" spans="1:1" x14ac:dyDescent="0.25">
      <c r="A9" s="22" t="s">
        <v>428</v>
      </c>
    </row>
    <row r="10" spans="1:1" x14ac:dyDescent="0.25">
      <c r="A10" s="22" t="s">
        <v>429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43"/>
  <sheetViews>
    <sheetView workbookViewId="0">
      <selection activeCell="A43" sqref="A1:A43"/>
    </sheetView>
  </sheetViews>
  <sheetFormatPr defaultRowHeight="15" x14ac:dyDescent="0.25"/>
  <cols>
    <col min="1" max="1" width="12.42578125" bestFit="1" customWidth="1"/>
    <col min="2" max="2" width="23" customWidth="1"/>
    <col min="6" max="6" width="15.85546875" bestFit="1" customWidth="1"/>
  </cols>
  <sheetData>
    <row r="1" spans="1:1" x14ac:dyDescent="0.25">
      <c r="A1" s="22" t="s">
        <v>31</v>
      </c>
    </row>
    <row r="2" spans="1:1" x14ac:dyDescent="0.25">
      <c r="A2" s="22" t="s">
        <v>5</v>
      </c>
    </row>
    <row r="3" spans="1:1" x14ac:dyDescent="0.25">
      <c r="A3" s="22" t="s">
        <v>6</v>
      </c>
    </row>
    <row r="4" spans="1:1" x14ac:dyDescent="0.25">
      <c r="A4" s="22" t="s">
        <v>32</v>
      </c>
    </row>
    <row r="5" spans="1:1" x14ac:dyDescent="0.25">
      <c r="A5" s="22" t="s">
        <v>33</v>
      </c>
    </row>
    <row r="6" spans="1:1" x14ac:dyDescent="0.25">
      <c r="A6" s="22" t="s">
        <v>7</v>
      </c>
    </row>
    <row r="7" spans="1:1" x14ac:dyDescent="0.25">
      <c r="A7" s="22" t="s">
        <v>34</v>
      </c>
    </row>
    <row r="8" spans="1:1" x14ac:dyDescent="0.25">
      <c r="A8" s="22" t="s">
        <v>35</v>
      </c>
    </row>
    <row r="9" spans="1:1" x14ac:dyDescent="0.25">
      <c r="A9" s="22" t="s">
        <v>36</v>
      </c>
    </row>
    <row r="10" spans="1:1" x14ac:dyDescent="0.25">
      <c r="A10" s="22" t="s">
        <v>39</v>
      </c>
    </row>
    <row r="11" spans="1:1" x14ac:dyDescent="0.25">
      <c r="A11" s="22" t="s">
        <v>40</v>
      </c>
    </row>
    <row r="12" spans="1:1" x14ac:dyDescent="0.25">
      <c r="A12" s="22" t="s">
        <v>41</v>
      </c>
    </row>
    <row r="13" spans="1:1" x14ac:dyDescent="0.25">
      <c r="A13" s="22" t="s">
        <v>42</v>
      </c>
    </row>
    <row r="14" spans="1:1" x14ac:dyDescent="0.25">
      <c r="A14" s="22" t="s">
        <v>43</v>
      </c>
    </row>
    <row r="15" spans="1:1" x14ac:dyDescent="0.25">
      <c r="A15" s="22" t="s">
        <v>44</v>
      </c>
    </row>
    <row r="16" spans="1:1" x14ac:dyDescent="0.25">
      <c r="A16" s="22" t="s">
        <v>8</v>
      </c>
    </row>
    <row r="17" spans="1:1" x14ac:dyDescent="0.25">
      <c r="A17" s="22" t="s">
        <v>45</v>
      </c>
    </row>
    <row r="18" spans="1:1" x14ac:dyDescent="0.25">
      <c r="A18" s="22" t="s">
        <v>9</v>
      </c>
    </row>
    <row r="19" spans="1:1" x14ac:dyDescent="0.25">
      <c r="A19" s="22" t="s">
        <v>46</v>
      </c>
    </row>
    <row r="20" spans="1:1" x14ac:dyDescent="0.25">
      <c r="A20" s="22" t="s">
        <v>47</v>
      </c>
    </row>
    <row r="21" spans="1:1" x14ac:dyDescent="0.25">
      <c r="A21" s="22" t="s">
        <v>48</v>
      </c>
    </row>
    <row r="22" spans="1:1" x14ac:dyDescent="0.25">
      <c r="A22" s="22" t="s">
        <v>49</v>
      </c>
    </row>
    <row r="23" spans="1:1" x14ac:dyDescent="0.25">
      <c r="A23" s="22" t="s">
        <v>50</v>
      </c>
    </row>
    <row r="24" spans="1:1" x14ac:dyDescent="0.25">
      <c r="A24" s="22" t="s">
        <v>51</v>
      </c>
    </row>
    <row r="25" spans="1:1" x14ac:dyDescent="0.25">
      <c r="A25" s="22" t="s">
        <v>52</v>
      </c>
    </row>
    <row r="26" spans="1:1" x14ac:dyDescent="0.25">
      <c r="A26" s="22" t="s">
        <v>53</v>
      </c>
    </row>
    <row r="27" spans="1:1" x14ac:dyDescent="0.25">
      <c r="A27" s="22" t="s">
        <v>10</v>
      </c>
    </row>
    <row r="28" spans="1:1" x14ac:dyDescent="0.25">
      <c r="A28" s="22" t="s">
        <v>54</v>
      </c>
    </row>
    <row r="29" spans="1:1" x14ac:dyDescent="0.25">
      <c r="A29" s="22" t="s">
        <v>55</v>
      </c>
    </row>
    <row r="30" spans="1:1" x14ac:dyDescent="0.25">
      <c r="A30" s="22" t="s">
        <v>56</v>
      </c>
    </row>
    <row r="31" spans="1:1" x14ac:dyDescent="0.25">
      <c r="A31" s="22" t="s">
        <v>57</v>
      </c>
    </row>
    <row r="32" spans="1:1" x14ac:dyDescent="0.25">
      <c r="A32" s="22" t="s">
        <v>58</v>
      </c>
    </row>
    <row r="33" spans="1:1" x14ac:dyDescent="0.25">
      <c r="A33" s="22" t="s">
        <v>59</v>
      </c>
    </row>
    <row r="34" spans="1:1" x14ac:dyDescent="0.25">
      <c r="A34" s="22" t="s">
        <v>60</v>
      </c>
    </row>
    <row r="35" spans="1:1" x14ac:dyDescent="0.25">
      <c r="A35" s="22" t="s">
        <v>61</v>
      </c>
    </row>
    <row r="36" spans="1:1" x14ac:dyDescent="0.25">
      <c r="A36" s="22" t="s">
        <v>62</v>
      </c>
    </row>
    <row r="37" spans="1:1" x14ac:dyDescent="0.25">
      <c r="A37" s="22" t="s">
        <v>63</v>
      </c>
    </row>
    <row r="38" spans="1:1" x14ac:dyDescent="0.25">
      <c r="A38" t="s">
        <v>455</v>
      </c>
    </row>
    <row r="39" spans="1:1" x14ac:dyDescent="0.25">
      <c r="A39" t="s">
        <v>456</v>
      </c>
    </row>
    <row r="40" spans="1:1" x14ac:dyDescent="0.25">
      <c r="A40" t="s">
        <v>457</v>
      </c>
    </row>
    <row r="41" spans="1:1" x14ac:dyDescent="0.25">
      <c r="A41" t="s">
        <v>458</v>
      </c>
    </row>
    <row r="42" spans="1:1" x14ac:dyDescent="0.25">
      <c r="A42" t="s">
        <v>459</v>
      </c>
    </row>
    <row r="43" spans="1:1" x14ac:dyDescent="0.25">
      <c r="A43" t="s">
        <v>461</v>
      </c>
    </row>
  </sheetData>
  <pageMargins left="0.7" right="0.7" top="0.75" bottom="0.75" header="0.3" footer="0.3"/>
  <pageSetup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dimension ref="A1:B10"/>
  <sheetViews>
    <sheetView workbookViewId="0">
      <selection activeCell="F31" sqref="F31"/>
    </sheetView>
  </sheetViews>
  <sheetFormatPr defaultColWidth="9.140625" defaultRowHeight="15" x14ac:dyDescent="0.25"/>
  <cols>
    <col min="1" max="16384" width="9.140625" style="22"/>
  </cols>
  <sheetData>
    <row r="1" spans="1:2" x14ac:dyDescent="0.25">
      <c r="A1" s="22" t="s">
        <v>420</v>
      </c>
      <c r="B1" s="22">
        <v>22.339834539269997</v>
      </c>
    </row>
    <row r="2" spans="1:2" x14ac:dyDescent="0.25">
      <c r="A2" s="22" t="s">
        <v>421</v>
      </c>
      <c r="B2" s="22">
        <v>26.063140295815</v>
      </c>
    </row>
    <row r="3" spans="1:2" x14ac:dyDescent="0.25">
      <c r="A3" s="22" t="s">
        <v>422</v>
      </c>
      <c r="B3" s="22">
        <v>29.786446052359999</v>
      </c>
    </row>
    <row r="4" spans="1:2" x14ac:dyDescent="0.25">
      <c r="A4" s="22" t="s">
        <v>423</v>
      </c>
      <c r="B4" s="22">
        <v>33.509751808905001</v>
      </c>
    </row>
    <row r="5" spans="1:2" x14ac:dyDescent="0.25">
      <c r="A5" s="22" t="s">
        <v>424</v>
      </c>
      <c r="B5" s="22">
        <v>37.233057565449997</v>
      </c>
    </row>
    <row r="6" spans="1:2" x14ac:dyDescent="0.25">
      <c r="A6" s="22" t="s">
        <v>425</v>
      </c>
      <c r="B6" s="22">
        <v>40.956363321994999</v>
      </c>
    </row>
    <row r="7" spans="1:2" x14ac:dyDescent="0.25">
      <c r="A7" s="22" t="s">
        <v>426</v>
      </c>
      <c r="B7" s="22">
        <v>44.679669078539995</v>
      </c>
    </row>
    <row r="8" spans="1:2" x14ac:dyDescent="0.25">
      <c r="A8" s="22" t="s">
        <v>427</v>
      </c>
      <c r="B8" s="22">
        <v>48.402974835084997</v>
      </c>
    </row>
    <row r="9" spans="1:2" x14ac:dyDescent="0.25">
      <c r="A9" s="22" t="s">
        <v>428</v>
      </c>
      <c r="B9" s="22">
        <v>52.12628059163</v>
      </c>
    </row>
    <row r="10" spans="1:2" x14ac:dyDescent="0.25">
      <c r="A10" s="22" t="s">
        <v>429</v>
      </c>
      <c r="B10" s="22">
        <v>55.849586348174995</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2">
    <tabColor rgb="FF0070C0"/>
  </sheetPr>
  <dimension ref="A1:X87"/>
  <sheetViews>
    <sheetView topLeftCell="P26" zoomScaleNormal="100" workbookViewId="0">
      <selection activeCell="AD49" sqref="AD49"/>
    </sheetView>
  </sheetViews>
  <sheetFormatPr defaultColWidth="9.140625" defaultRowHeight="15" x14ac:dyDescent="0.25"/>
  <cols>
    <col min="1" max="1" width="11.85546875" style="22" customWidth="1"/>
    <col min="2" max="2" width="16" style="22" customWidth="1"/>
    <col min="3" max="3" width="14.5703125" style="22" bestFit="1" customWidth="1"/>
    <col min="4" max="6" width="15.28515625" style="22" bestFit="1" customWidth="1"/>
    <col min="7" max="7" width="14.5703125" style="22" bestFit="1" customWidth="1"/>
    <col min="8" max="11" width="15.28515625" style="22" bestFit="1" customWidth="1"/>
    <col min="12" max="12" width="14.5703125" style="22" bestFit="1" customWidth="1"/>
    <col min="13" max="23" width="9.140625" style="22"/>
    <col min="24" max="24" width="14.28515625" style="22" bestFit="1" customWidth="1"/>
    <col min="25" max="16384" width="9.140625" style="22"/>
  </cols>
  <sheetData>
    <row r="1" spans="1:24" x14ac:dyDescent="0.25">
      <c r="A1" s="50" t="s">
        <v>232</v>
      </c>
      <c r="B1" s="51"/>
      <c r="C1" s="51"/>
    </row>
    <row r="2" spans="1:24" x14ac:dyDescent="0.25">
      <c r="I2" s="52"/>
    </row>
    <row r="3" spans="1:24" s="29" customFormat="1" x14ac:dyDescent="0.25">
      <c r="B3" s="53">
        <v>1992</v>
      </c>
      <c r="C3" s="54">
        <v>1996</v>
      </c>
      <c r="D3" s="54">
        <v>1997</v>
      </c>
      <c r="E3" s="54">
        <v>2004</v>
      </c>
      <c r="F3" s="45">
        <v>2005</v>
      </c>
      <c r="G3" s="54">
        <v>2006</v>
      </c>
      <c r="H3" s="45">
        <v>2007</v>
      </c>
      <c r="I3" s="45">
        <v>2008</v>
      </c>
      <c r="J3" s="45">
        <v>2009</v>
      </c>
      <c r="K3" s="45">
        <v>2010</v>
      </c>
      <c r="L3" s="46">
        <v>2011</v>
      </c>
    </row>
    <row r="4" spans="1:24" x14ac:dyDescent="0.25">
      <c r="A4" s="55" t="s">
        <v>233</v>
      </c>
      <c r="B4" s="56">
        <v>5453.1723120451197</v>
      </c>
      <c r="C4" s="57">
        <v>7541.1533099672642</v>
      </c>
      <c r="D4" s="57">
        <v>20902.563132122876</v>
      </c>
      <c r="E4" s="57">
        <v>6593.8637108373105</v>
      </c>
      <c r="F4" s="57">
        <v>9404.6365325952011</v>
      </c>
      <c r="G4" s="57">
        <v>13735.31996816928</v>
      </c>
      <c r="H4" s="57">
        <v>9904.4717810452075</v>
      </c>
      <c r="I4" s="57">
        <v>6433.0747636671358</v>
      </c>
      <c r="J4" s="57">
        <v>7865.0065195977595</v>
      </c>
      <c r="K4" s="57">
        <v>7386.431870237473</v>
      </c>
      <c r="L4" s="58">
        <v>9982.5176847801595</v>
      </c>
    </row>
    <row r="5" spans="1:24" x14ac:dyDescent="0.25">
      <c r="A5" s="59" t="s">
        <v>234</v>
      </c>
      <c r="B5" s="60">
        <v>5520.7467295868155</v>
      </c>
      <c r="C5" s="61">
        <v>9885.1439766643198</v>
      </c>
      <c r="D5" s="61">
        <v>12960.978796846082</v>
      </c>
      <c r="E5" s="61">
        <v>7083.3256215321599</v>
      </c>
      <c r="F5" s="61">
        <v>6960.0182122598399</v>
      </c>
      <c r="G5" s="61">
        <v>10857.902427590401</v>
      </c>
      <c r="H5" s="61">
        <v>10226.685780393984</v>
      </c>
      <c r="I5" s="61">
        <v>7706.7130795200001</v>
      </c>
      <c r="J5" s="61">
        <v>6458.5680812190722</v>
      </c>
      <c r="K5" s="61">
        <v>6702.4427351132153</v>
      </c>
      <c r="L5" s="62">
        <v>8821.3729141324784</v>
      </c>
    </row>
    <row r="6" spans="1:24" x14ac:dyDescent="0.25">
      <c r="A6" s="59" t="s">
        <v>235</v>
      </c>
      <c r="B6" s="60">
        <v>7117.9446660004796</v>
      </c>
      <c r="C6" s="61">
        <v>14031.110955887998</v>
      </c>
      <c r="D6" s="61">
        <v>20204.799776478718</v>
      </c>
      <c r="E6" s="61">
        <v>11846.808277349759</v>
      </c>
      <c r="F6" s="61">
        <v>16928.345758671359</v>
      </c>
      <c r="G6" s="61">
        <v>18960.960751200004</v>
      </c>
      <c r="H6" s="61">
        <v>14312.466941460481</v>
      </c>
      <c r="I6" s="61">
        <v>10140.321809741761</v>
      </c>
      <c r="J6" s="61">
        <v>14539.264704020157</v>
      </c>
      <c r="K6" s="61">
        <v>8850.9764786601609</v>
      </c>
      <c r="L6" s="62">
        <v>18339.530553676799</v>
      </c>
    </row>
    <row r="7" spans="1:24" x14ac:dyDescent="0.25">
      <c r="A7" s="59" t="s">
        <v>236</v>
      </c>
      <c r="B7" s="60">
        <v>4681.2777163027195</v>
      </c>
      <c r="C7" s="61">
        <v>20433.799250841595</v>
      </c>
      <c r="D7" s="61">
        <v>28191.890417558403</v>
      </c>
      <c r="E7" s="61">
        <v>8051.6802364127998</v>
      </c>
      <c r="F7" s="61">
        <v>22855.909075833602</v>
      </c>
      <c r="G7" s="61">
        <v>36463.762456243203</v>
      </c>
      <c r="H7" s="61">
        <v>10584.375125153218</v>
      </c>
      <c r="I7" s="61">
        <v>9835.2338348159992</v>
      </c>
      <c r="J7" s="61">
        <v>19215.4046116032</v>
      </c>
      <c r="K7" s="61">
        <v>11339.877817007999</v>
      </c>
      <c r="L7" s="62">
        <v>28431.654824476802</v>
      </c>
    </row>
    <row r="8" spans="1:24" x14ac:dyDescent="0.25">
      <c r="A8" s="59" t="s">
        <v>237</v>
      </c>
      <c r="B8" s="60">
        <v>544.55879277446388</v>
      </c>
      <c r="C8" s="61">
        <v>20250.306082281597</v>
      </c>
      <c r="D8" s="61">
        <v>42222.267400772158</v>
      </c>
      <c r="E8" s="61">
        <v>3070.9172032643514</v>
      </c>
      <c r="F8" s="61">
        <v>44467.245153714241</v>
      </c>
      <c r="G8" s="61">
        <v>29222.632709749443</v>
      </c>
      <c r="H8" s="61">
        <v>3502.762208562217</v>
      </c>
      <c r="I8" s="61">
        <v>10777.410090982079</v>
      </c>
      <c r="J8" s="61">
        <v>19529.789573736001</v>
      </c>
      <c r="K8" s="61">
        <v>7445.590067781216</v>
      </c>
      <c r="L8" s="62">
        <v>40287.760089033603</v>
      </c>
    </row>
    <row r="9" spans="1:24" x14ac:dyDescent="0.25">
      <c r="A9" s="59" t="s">
        <v>238</v>
      </c>
      <c r="B9" s="60">
        <v>569.56279521023998</v>
      </c>
      <c r="C9" s="61">
        <v>18305.278495545597</v>
      </c>
      <c r="D9" s="61">
        <v>36250.910380713598</v>
      </c>
      <c r="E9" s="61">
        <v>3689.68063340448</v>
      </c>
      <c r="F9" s="61">
        <v>23788.0543721184</v>
      </c>
      <c r="G9" s="61">
        <v>8815.0118176223987</v>
      </c>
      <c r="H9" s="61">
        <v>787.55266811215881</v>
      </c>
      <c r="I9" s="61">
        <v>8734.2748234560004</v>
      </c>
      <c r="J9" s="61">
        <v>22239.372029471997</v>
      </c>
      <c r="K9" s="61">
        <v>11890.357322688</v>
      </c>
      <c r="L9" s="62">
        <v>40143.412129766402</v>
      </c>
    </row>
    <row r="10" spans="1:24" x14ac:dyDescent="0.25">
      <c r="A10" s="59" t="s">
        <v>239</v>
      </c>
      <c r="B10" s="60">
        <v>613.5766899088319</v>
      </c>
      <c r="C10" s="61">
        <v>1932.5011197623041</v>
      </c>
      <c r="D10" s="61">
        <v>10678.81309507584</v>
      </c>
      <c r="E10" s="61">
        <v>326.12852492064002</v>
      </c>
      <c r="F10" s="61">
        <v>1849.072892457024</v>
      </c>
      <c r="G10" s="61">
        <v>929.84551523884795</v>
      </c>
      <c r="H10" s="61">
        <v>586.19950071349251</v>
      </c>
      <c r="I10" s="61">
        <v>646.18954240089613</v>
      </c>
      <c r="J10" s="61">
        <v>1894.5791982599039</v>
      </c>
      <c r="K10" s="61">
        <v>923.01956936841611</v>
      </c>
      <c r="L10" s="62">
        <v>18660.031954761598</v>
      </c>
    </row>
    <row r="11" spans="1:24" x14ac:dyDescent="0.25">
      <c r="A11" s="59" t="s">
        <v>240</v>
      </c>
      <c r="B11" s="60">
        <v>418.65801338649607</v>
      </c>
      <c r="C11" s="61">
        <v>992.03746650278424</v>
      </c>
      <c r="D11" s="61">
        <v>11952.98965755648</v>
      </c>
      <c r="E11" s="61">
        <v>354.19074683241604</v>
      </c>
      <c r="F11" s="61">
        <v>1297.6881538121279</v>
      </c>
      <c r="G11" s="61">
        <v>1131.590137631616</v>
      </c>
      <c r="H11" s="61">
        <v>573.47730787663875</v>
      </c>
      <c r="I11" s="61">
        <v>648.46485769104004</v>
      </c>
      <c r="J11" s="61">
        <v>1085.3253933986878</v>
      </c>
      <c r="K11" s="61">
        <v>892.6820321664959</v>
      </c>
      <c r="L11" s="62">
        <v>10367.119366081921</v>
      </c>
    </row>
    <row r="12" spans="1:24" x14ac:dyDescent="0.25">
      <c r="A12" s="59" t="s">
        <v>241</v>
      </c>
      <c r="B12" s="60">
        <v>456.53100337728</v>
      </c>
      <c r="C12" s="61">
        <v>3202.3227777091197</v>
      </c>
      <c r="D12" s="61">
        <v>13637.2122873792</v>
      </c>
      <c r="E12" s="61">
        <v>965.17406662559995</v>
      </c>
      <c r="F12" s="61">
        <v>2180.6328151670396</v>
      </c>
      <c r="G12" s="61">
        <v>4698.1590878102397</v>
      </c>
      <c r="H12" s="61">
        <v>1101.9376257151796</v>
      </c>
      <c r="I12" s="61">
        <v>1446.6601409270397</v>
      </c>
      <c r="J12" s="61">
        <v>1909.0629256982402</v>
      </c>
      <c r="K12" s="61">
        <v>1552.3522060176001</v>
      </c>
      <c r="L12" s="62">
        <v>10209.559898678401</v>
      </c>
    </row>
    <row r="13" spans="1:24" x14ac:dyDescent="0.25">
      <c r="A13" s="59" t="s">
        <v>242</v>
      </c>
      <c r="B13" s="60">
        <v>725.06713912588793</v>
      </c>
      <c r="C13" s="61">
        <v>5337.1312322477761</v>
      </c>
      <c r="D13" s="61">
        <v>18642.416610579836</v>
      </c>
      <c r="E13" s="61">
        <v>4095.5675222592004</v>
      </c>
      <c r="F13" s="61">
        <v>5883.965340312383</v>
      </c>
      <c r="G13" s="61">
        <v>8426.2509578332792</v>
      </c>
      <c r="H13" s="61">
        <v>3552.6723496914128</v>
      </c>
      <c r="I13" s="61">
        <v>6012.8998734205443</v>
      </c>
      <c r="J13" s="61">
        <v>7253.7051449790697</v>
      </c>
      <c r="K13" s="61">
        <v>3926.4357523584963</v>
      </c>
      <c r="L13" s="62">
        <v>14892.305560329602</v>
      </c>
    </row>
    <row r="14" spans="1:24" x14ac:dyDescent="0.25">
      <c r="A14" s="59" t="s">
        <v>243</v>
      </c>
      <c r="B14" s="60">
        <v>4891.9278738095991</v>
      </c>
      <c r="C14" s="61">
        <v>8014.9816027008001</v>
      </c>
      <c r="D14" s="61">
        <v>20184.248541599998</v>
      </c>
      <c r="E14" s="61">
        <v>5471.0323137849591</v>
      </c>
      <c r="F14" s="61">
        <v>6392.1680199561579</v>
      </c>
      <c r="G14" s="61">
        <v>9519.6255848928013</v>
      </c>
      <c r="H14" s="61">
        <v>4598.8280529680796</v>
      </c>
      <c r="I14" s="61">
        <v>6594.7444780463993</v>
      </c>
      <c r="J14" s="61">
        <v>7596.617178384</v>
      </c>
      <c r="K14" s="61">
        <v>5610.48712189056</v>
      </c>
      <c r="L14" s="62">
        <v>16223.242676284799</v>
      </c>
    </row>
    <row r="15" spans="1:24" x14ac:dyDescent="0.25">
      <c r="A15" s="59" t="s">
        <v>244</v>
      </c>
      <c r="B15" s="63">
        <v>4847.938444866817</v>
      </c>
      <c r="C15" s="64">
        <v>15775.519344998398</v>
      </c>
      <c r="D15" s="64">
        <v>18088.756556644799</v>
      </c>
      <c r="E15" s="64">
        <v>8009.1098213068817</v>
      </c>
      <c r="F15" s="64">
        <v>9017.8329332707199</v>
      </c>
      <c r="G15" s="64">
        <v>10724.319400878721</v>
      </c>
      <c r="H15" s="64">
        <v>5535.1325142496053</v>
      </c>
      <c r="I15" s="64">
        <v>6782.7148799192637</v>
      </c>
      <c r="J15" s="64">
        <v>7353.06057931536</v>
      </c>
      <c r="K15" s="64">
        <v>10762.241322381122</v>
      </c>
      <c r="L15" s="65">
        <v>9595.4694278975985</v>
      </c>
      <c r="X15" s="66"/>
    </row>
    <row r="17" spans="1:12" x14ac:dyDescent="0.25">
      <c r="B17" s="30"/>
      <c r="C17" s="67"/>
      <c r="D17" s="67"/>
      <c r="E17" s="67"/>
      <c r="F17" s="67"/>
      <c r="G17" s="67"/>
      <c r="H17" s="67"/>
      <c r="I17" s="68"/>
      <c r="J17" s="67"/>
    </row>
    <row r="18" spans="1:12" x14ac:dyDescent="0.25">
      <c r="A18" s="50" t="s">
        <v>245</v>
      </c>
      <c r="B18" s="51"/>
      <c r="C18" s="51"/>
    </row>
    <row r="19" spans="1:12" x14ac:dyDescent="0.25">
      <c r="I19" s="52"/>
    </row>
    <row r="20" spans="1:12" x14ac:dyDescent="0.25">
      <c r="A20" s="29"/>
      <c r="B20" s="53">
        <v>1992</v>
      </c>
      <c r="C20" s="54">
        <v>1996</v>
      </c>
      <c r="D20" s="54">
        <v>1997</v>
      </c>
      <c r="E20" s="54">
        <v>2004</v>
      </c>
      <c r="F20" s="45">
        <v>2005</v>
      </c>
      <c r="G20" s="54">
        <v>2006</v>
      </c>
      <c r="H20" s="45">
        <v>2007</v>
      </c>
      <c r="I20" s="45">
        <v>2008</v>
      </c>
      <c r="J20" s="45">
        <v>2009</v>
      </c>
      <c r="K20" s="45">
        <v>2010</v>
      </c>
      <c r="L20" s="46">
        <v>2011</v>
      </c>
    </row>
    <row r="21" spans="1:12" x14ac:dyDescent="0.25">
      <c r="A21" s="55" t="s">
        <v>233</v>
      </c>
      <c r="B21" s="69">
        <f>B4*10000/1000000</f>
        <v>54.531723120451197</v>
      </c>
      <c r="C21" s="69">
        <f t="shared" ref="C21:L21" si="0">C4*10000/1000000</f>
        <v>75.411533099672639</v>
      </c>
      <c r="D21" s="69">
        <f t="shared" si="0"/>
        <v>209.02563132122873</v>
      </c>
      <c r="E21" s="69">
        <f t="shared" si="0"/>
        <v>65.938637108373101</v>
      </c>
      <c r="F21" s="69">
        <f t="shared" si="0"/>
        <v>94.04636532595201</v>
      </c>
      <c r="G21" s="69">
        <f t="shared" si="0"/>
        <v>137.35319968169281</v>
      </c>
      <c r="H21" s="69">
        <f t="shared" si="0"/>
        <v>99.04471781045207</v>
      </c>
      <c r="I21" s="69">
        <f t="shared" si="0"/>
        <v>64.330747636671362</v>
      </c>
      <c r="J21" s="69">
        <f t="shared" si="0"/>
        <v>78.650065195977604</v>
      </c>
      <c r="K21" s="69">
        <f t="shared" si="0"/>
        <v>73.864318702374732</v>
      </c>
      <c r="L21" s="69">
        <f t="shared" si="0"/>
        <v>99.8251768478016</v>
      </c>
    </row>
    <row r="22" spans="1:12" x14ac:dyDescent="0.25">
      <c r="A22" s="59" t="s">
        <v>234</v>
      </c>
      <c r="B22" s="69">
        <f t="shared" ref="B22:L32" si="1">B5*10000/1000000</f>
        <v>55.207467295868156</v>
      </c>
      <c r="C22" s="69">
        <f t="shared" si="1"/>
        <v>98.851439766643196</v>
      </c>
      <c r="D22" s="69">
        <f t="shared" si="1"/>
        <v>129.60978796846084</v>
      </c>
      <c r="E22" s="69">
        <f t="shared" si="1"/>
        <v>70.833256215321597</v>
      </c>
      <c r="F22" s="69">
        <f t="shared" si="1"/>
        <v>69.600182122598397</v>
      </c>
      <c r="G22" s="69">
        <f t="shared" si="1"/>
        <v>108.57902427590402</v>
      </c>
      <c r="H22" s="69">
        <f t="shared" si="1"/>
        <v>102.26685780393983</v>
      </c>
      <c r="I22" s="69">
        <f t="shared" si="1"/>
        <v>77.067130795200001</v>
      </c>
      <c r="J22" s="69">
        <f t="shared" si="1"/>
        <v>64.585680812190716</v>
      </c>
      <c r="K22" s="69">
        <f t="shared" si="1"/>
        <v>67.024427351132161</v>
      </c>
      <c r="L22" s="69">
        <f t="shared" si="1"/>
        <v>88.213729141324791</v>
      </c>
    </row>
    <row r="23" spans="1:12" x14ac:dyDescent="0.25">
      <c r="A23" s="59" t="s">
        <v>235</v>
      </c>
      <c r="B23" s="69">
        <f t="shared" si="1"/>
        <v>71.1794466600048</v>
      </c>
      <c r="C23" s="69">
        <f t="shared" si="1"/>
        <v>140.31110955887996</v>
      </c>
      <c r="D23" s="69">
        <f t="shared" si="1"/>
        <v>202.04799776478717</v>
      </c>
      <c r="E23" s="69">
        <f t="shared" si="1"/>
        <v>118.4680827734976</v>
      </c>
      <c r="F23" s="69">
        <f t="shared" si="1"/>
        <v>169.28345758671358</v>
      </c>
      <c r="G23" s="69">
        <f t="shared" si="1"/>
        <v>189.60960751200003</v>
      </c>
      <c r="H23" s="69">
        <f t="shared" si="1"/>
        <v>143.12466941460482</v>
      </c>
      <c r="I23" s="69">
        <f t="shared" si="1"/>
        <v>101.40321809741761</v>
      </c>
      <c r="J23" s="69">
        <f t="shared" si="1"/>
        <v>145.39264704020158</v>
      </c>
      <c r="K23" s="69">
        <f t="shared" si="1"/>
        <v>88.509764786601608</v>
      </c>
      <c r="L23" s="69">
        <f t="shared" si="1"/>
        <v>183.39530553676798</v>
      </c>
    </row>
    <row r="24" spans="1:12" x14ac:dyDescent="0.25">
      <c r="A24" s="59" t="s">
        <v>236</v>
      </c>
      <c r="B24" s="69">
        <f t="shared" si="1"/>
        <v>46.812777163027199</v>
      </c>
      <c r="C24" s="69">
        <f t="shared" si="1"/>
        <v>204.33799250841597</v>
      </c>
      <c r="D24" s="69">
        <f t="shared" si="1"/>
        <v>281.91890417558403</v>
      </c>
      <c r="E24" s="69">
        <f t="shared" si="1"/>
        <v>80.516802364127997</v>
      </c>
      <c r="F24" s="69">
        <f t="shared" si="1"/>
        <v>228.55909075833603</v>
      </c>
      <c r="G24" s="69">
        <f t="shared" si="1"/>
        <v>364.63762456243205</v>
      </c>
      <c r="H24" s="69">
        <f t="shared" si="1"/>
        <v>105.84375125153218</v>
      </c>
      <c r="I24" s="69">
        <f t="shared" si="1"/>
        <v>98.352338348160004</v>
      </c>
      <c r="J24" s="69">
        <f t="shared" si="1"/>
        <v>192.15404611603199</v>
      </c>
      <c r="K24" s="69">
        <f t="shared" si="1"/>
        <v>113.39877817007999</v>
      </c>
      <c r="L24" s="69">
        <f t="shared" si="1"/>
        <v>284.316548244768</v>
      </c>
    </row>
    <row r="25" spans="1:12" x14ac:dyDescent="0.25">
      <c r="A25" s="59" t="s">
        <v>237</v>
      </c>
      <c r="B25" s="69">
        <f t="shared" si="1"/>
        <v>5.4455879277446391</v>
      </c>
      <c r="C25" s="69">
        <f t="shared" si="1"/>
        <v>202.50306082281597</v>
      </c>
      <c r="D25" s="69">
        <f t="shared" si="1"/>
        <v>422.22267400772159</v>
      </c>
      <c r="E25" s="69">
        <f t="shared" si="1"/>
        <v>30.709172032643515</v>
      </c>
      <c r="F25" s="69">
        <f t="shared" si="1"/>
        <v>444.67245153714242</v>
      </c>
      <c r="G25" s="69">
        <f t="shared" si="1"/>
        <v>292.22632709749445</v>
      </c>
      <c r="H25" s="69">
        <f t="shared" si="1"/>
        <v>35.02762208562217</v>
      </c>
      <c r="I25" s="69">
        <f t="shared" si="1"/>
        <v>107.77410090982079</v>
      </c>
      <c r="J25" s="69">
        <f t="shared" si="1"/>
        <v>195.29789573735999</v>
      </c>
      <c r="K25" s="69">
        <f t="shared" si="1"/>
        <v>74.455900677812153</v>
      </c>
      <c r="L25" s="69">
        <f t="shared" si="1"/>
        <v>402.87760089033605</v>
      </c>
    </row>
    <row r="26" spans="1:12" x14ac:dyDescent="0.25">
      <c r="A26" s="59" t="s">
        <v>238</v>
      </c>
      <c r="B26" s="69">
        <f t="shared" si="1"/>
        <v>5.6956279521023996</v>
      </c>
      <c r="C26" s="69">
        <f t="shared" si="1"/>
        <v>183.05278495545596</v>
      </c>
      <c r="D26" s="69">
        <f t="shared" si="1"/>
        <v>362.509103807136</v>
      </c>
      <c r="E26" s="69">
        <f t="shared" si="1"/>
        <v>36.896806334044797</v>
      </c>
      <c r="F26" s="69">
        <f t="shared" si="1"/>
        <v>237.88054372118401</v>
      </c>
      <c r="G26" s="69">
        <f t="shared" si="1"/>
        <v>88.150118176223998</v>
      </c>
      <c r="H26" s="69">
        <f t="shared" si="1"/>
        <v>7.8755266811215874</v>
      </c>
      <c r="I26" s="69">
        <f t="shared" si="1"/>
        <v>87.342748234559991</v>
      </c>
      <c r="J26" s="69">
        <f t="shared" si="1"/>
        <v>222.39372029471997</v>
      </c>
      <c r="K26" s="69">
        <f t="shared" si="1"/>
        <v>118.90357322688</v>
      </c>
      <c r="L26" s="69">
        <f t="shared" si="1"/>
        <v>401.43412129766403</v>
      </c>
    </row>
    <row r="27" spans="1:12" x14ac:dyDescent="0.25">
      <c r="A27" s="59" t="s">
        <v>239</v>
      </c>
      <c r="B27" s="69">
        <f t="shared" si="1"/>
        <v>6.1357668990883196</v>
      </c>
      <c r="C27" s="69">
        <f t="shared" si="1"/>
        <v>19.325011197623041</v>
      </c>
      <c r="D27" s="69">
        <f t="shared" si="1"/>
        <v>106.7881309507584</v>
      </c>
      <c r="E27" s="69">
        <f t="shared" si="1"/>
        <v>3.2612852492063999</v>
      </c>
      <c r="F27" s="69">
        <f t="shared" si="1"/>
        <v>18.490728924570242</v>
      </c>
      <c r="G27" s="69">
        <f t="shared" si="1"/>
        <v>9.2984551523884793</v>
      </c>
      <c r="H27" s="69">
        <f t="shared" si="1"/>
        <v>5.8619950071349258</v>
      </c>
      <c r="I27" s="69">
        <f t="shared" si="1"/>
        <v>6.4618954240089606</v>
      </c>
      <c r="J27" s="69">
        <f t="shared" si="1"/>
        <v>18.94579198259904</v>
      </c>
      <c r="K27" s="69">
        <f t="shared" si="1"/>
        <v>9.2301956936841609</v>
      </c>
      <c r="L27" s="69">
        <f t="shared" si="1"/>
        <v>186.60031954761598</v>
      </c>
    </row>
    <row r="28" spans="1:12" x14ac:dyDescent="0.25">
      <c r="A28" s="59" t="s">
        <v>240</v>
      </c>
      <c r="B28" s="69">
        <f t="shared" si="1"/>
        <v>4.1865801338649602</v>
      </c>
      <c r="C28" s="69">
        <f t="shared" si="1"/>
        <v>9.9203746650278415</v>
      </c>
      <c r="D28" s="69">
        <f t="shared" si="1"/>
        <v>119.52989657556481</v>
      </c>
      <c r="E28" s="69">
        <f t="shared" si="1"/>
        <v>3.54190746832416</v>
      </c>
      <c r="F28" s="69">
        <f t="shared" si="1"/>
        <v>12.97688153812128</v>
      </c>
      <c r="G28" s="69">
        <f t="shared" si="1"/>
        <v>11.315901376316161</v>
      </c>
      <c r="H28" s="69">
        <f t="shared" si="1"/>
        <v>5.7347730787663878</v>
      </c>
      <c r="I28" s="69">
        <f t="shared" si="1"/>
        <v>6.4846485769104012</v>
      </c>
      <c r="J28" s="69">
        <f t="shared" si="1"/>
        <v>10.853253933986878</v>
      </c>
      <c r="K28" s="69">
        <f t="shared" si="1"/>
        <v>8.9268203216649589</v>
      </c>
      <c r="L28" s="69">
        <f t="shared" si="1"/>
        <v>103.6711936608192</v>
      </c>
    </row>
    <row r="29" spans="1:12" x14ac:dyDescent="0.25">
      <c r="A29" s="59" t="s">
        <v>241</v>
      </c>
      <c r="B29" s="69">
        <f t="shared" si="1"/>
        <v>4.5653100337727999</v>
      </c>
      <c r="C29" s="69">
        <f t="shared" si="1"/>
        <v>32.023227777091201</v>
      </c>
      <c r="D29" s="69">
        <f t="shared" si="1"/>
        <v>136.37212287379199</v>
      </c>
      <c r="E29" s="69">
        <f t="shared" si="1"/>
        <v>9.6517406662559999</v>
      </c>
      <c r="F29" s="69">
        <f t="shared" si="1"/>
        <v>21.806328151670396</v>
      </c>
      <c r="G29" s="69">
        <f t="shared" si="1"/>
        <v>46.981590878102402</v>
      </c>
      <c r="H29" s="69">
        <f t="shared" si="1"/>
        <v>11.019376257151796</v>
      </c>
      <c r="I29" s="69">
        <f t="shared" si="1"/>
        <v>14.466601409270396</v>
      </c>
      <c r="J29" s="69">
        <f t="shared" si="1"/>
        <v>19.0906292569824</v>
      </c>
      <c r="K29" s="69">
        <f t="shared" si="1"/>
        <v>15.523522060176003</v>
      </c>
      <c r="L29" s="69">
        <f t="shared" si="1"/>
        <v>102.09559898678401</v>
      </c>
    </row>
    <row r="30" spans="1:12" x14ac:dyDescent="0.25">
      <c r="A30" s="59" t="s">
        <v>242</v>
      </c>
      <c r="B30" s="69">
        <f t="shared" si="1"/>
        <v>7.2506713912588792</v>
      </c>
      <c r="C30" s="69">
        <f t="shared" si="1"/>
        <v>53.371312322477756</v>
      </c>
      <c r="D30" s="69">
        <f t="shared" si="1"/>
        <v>186.42416610579838</v>
      </c>
      <c r="E30" s="69">
        <f t="shared" si="1"/>
        <v>40.955675222592006</v>
      </c>
      <c r="F30" s="69">
        <f t="shared" si="1"/>
        <v>58.839653403123833</v>
      </c>
      <c r="G30" s="69">
        <f t="shared" si="1"/>
        <v>84.262509578332796</v>
      </c>
      <c r="H30" s="69">
        <f t="shared" si="1"/>
        <v>35.526723496914123</v>
      </c>
      <c r="I30" s="69">
        <f t="shared" si="1"/>
        <v>60.128998734205439</v>
      </c>
      <c r="J30" s="69">
        <f t="shared" si="1"/>
        <v>72.537051449790695</v>
      </c>
      <c r="K30" s="69">
        <f t="shared" si="1"/>
        <v>39.264357523584962</v>
      </c>
      <c r="L30" s="69">
        <f t="shared" si="1"/>
        <v>148.92305560329601</v>
      </c>
    </row>
    <row r="31" spans="1:12" x14ac:dyDescent="0.25">
      <c r="A31" s="59" t="s">
        <v>243</v>
      </c>
      <c r="B31" s="69">
        <f t="shared" si="1"/>
        <v>48.91927873809599</v>
      </c>
      <c r="C31" s="69">
        <f t="shared" si="1"/>
        <v>80.149816027008001</v>
      </c>
      <c r="D31" s="69">
        <f t="shared" si="1"/>
        <v>201.84248541599999</v>
      </c>
      <c r="E31" s="69">
        <f t="shared" si="1"/>
        <v>54.710323137849592</v>
      </c>
      <c r="F31" s="69">
        <f t="shared" si="1"/>
        <v>63.921680199561578</v>
      </c>
      <c r="G31" s="69">
        <f t="shared" si="1"/>
        <v>95.196255848928018</v>
      </c>
      <c r="H31" s="69">
        <f t="shared" si="1"/>
        <v>45.988280529680793</v>
      </c>
      <c r="I31" s="69">
        <f t="shared" si="1"/>
        <v>65.947444780463996</v>
      </c>
      <c r="J31" s="69">
        <f t="shared" si="1"/>
        <v>75.966171783839997</v>
      </c>
      <c r="K31" s="69">
        <f t="shared" si="1"/>
        <v>56.1048712189056</v>
      </c>
      <c r="L31" s="69">
        <f t="shared" si="1"/>
        <v>162.23242676284798</v>
      </c>
    </row>
    <row r="32" spans="1:12" x14ac:dyDescent="0.25">
      <c r="A32" s="59" t="s">
        <v>244</v>
      </c>
      <c r="B32" s="69">
        <f t="shared" si="1"/>
        <v>48.479384448668164</v>
      </c>
      <c r="C32" s="69">
        <f t="shared" si="1"/>
        <v>157.75519344998398</v>
      </c>
      <c r="D32" s="69">
        <f t="shared" si="1"/>
        <v>180.88756556644799</v>
      </c>
      <c r="E32" s="69">
        <f t="shared" si="1"/>
        <v>80.091098213068818</v>
      </c>
      <c r="F32" s="69">
        <f t="shared" si="1"/>
        <v>90.178329332707193</v>
      </c>
      <c r="G32" s="69">
        <f t="shared" si="1"/>
        <v>107.24319400878721</v>
      </c>
      <c r="H32" s="69">
        <f t="shared" si="1"/>
        <v>55.351325142496052</v>
      </c>
      <c r="I32" s="69">
        <f t="shared" si="1"/>
        <v>67.827148799192642</v>
      </c>
      <c r="J32" s="69">
        <f t="shared" si="1"/>
        <v>73.530605793153597</v>
      </c>
      <c r="K32" s="69">
        <f t="shared" si="1"/>
        <v>107.62241322381122</v>
      </c>
      <c r="L32" s="69">
        <f t="shared" si="1"/>
        <v>95.954694278975978</v>
      </c>
    </row>
    <row r="33" spans="1:12" s="183" customFormat="1" x14ac:dyDescent="0.25">
      <c r="A33" s="70"/>
      <c r="B33" s="192"/>
      <c r="C33" s="192"/>
      <c r="D33" s="192"/>
      <c r="E33" s="192"/>
      <c r="F33" s="192"/>
      <c r="G33" s="192"/>
      <c r="H33" s="192"/>
      <c r="I33" s="192"/>
      <c r="J33" s="192"/>
      <c r="K33" s="192"/>
      <c r="L33" s="192"/>
    </row>
    <row r="34" spans="1:12" s="183" customFormat="1" x14ac:dyDescent="0.25">
      <c r="A34" s="70"/>
      <c r="B34" s="192"/>
      <c r="C34" s="192"/>
      <c r="D34" s="192"/>
      <c r="E34" s="192"/>
      <c r="F34" s="192"/>
      <c r="G34" s="192"/>
      <c r="H34" s="192"/>
      <c r="I34" s="192"/>
      <c r="J34" s="192"/>
      <c r="K34" s="192"/>
      <c r="L34" s="192"/>
    </row>
    <row r="35" spans="1:12" s="183" customFormat="1" x14ac:dyDescent="0.25">
      <c r="A35" s="70"/>
      <c r="B35" s="192"/>
      <c r="C35" s="192"/>
      <c r="D35" s="192"/>
      <c r="E35" s="192"/>
      <c r="F35" s="192"/>
      <c r="G35" s="192"/>
      <c r="H35" s="192"/>
      <c r="I35" s="192"/>
      <c r="J35" s="192"/>
      <c r="K35" s="192"/>
      <c r="L35" s="192"/>
    </row>
    <row r="36" spans="1:12" s="183" customFormat="1" x14ac:dyDescent="0.25">
      <c r="A36" s="70" t="s">
        <v>486</v>
      </c>
      <c r="B36" s="192"/>
      <c r="C36" s="192"/>
      <c r="D36" s="192"/>
      <c r="E36" s="192"/>
      <c r="F36" s="192"/>
      <c r="G36" s="192"/>
      <c r="H36" s="192"/>
      <c r="I36" s="192"/>
      <c r="J36" s="192"/>
      <c r="K36" s="192"/>
      <c r="L36" s="192"/>
    </row>
    <row r="37" spans="1:12" s="183" customFormat="1" x14ac:dyDescent="0.25">
      <c r="A37" s="133"/>
      <c r="B37" s="195">
        <v>1992</v>
      </c>
      <c r="C37" s="195">
        <v>1996</v>
      </c>
      <c r="D37" s="195">
        <v>1997</v>
      </c>
      <c r="E37" s="195">
        <v>2004</v>
      </c>
      <c r="F37" s="195">
        <v>2005</v>
      </c>
      <c r="G37" s="195">
        <v>2006</v>
      </c>
      <c r="H37" s="195">
        <v>2007</v>
      </c>
      <c r="I37" s="195">
        <v>2008</v>
      </c>
      <c r="J37" s="195">
        <v>2009</v>
      </c>
      <c r="K37" s="195">
        <v>2010</v>
      </c>
      <c r="L37" s="195">
        <v>2011</v>
      </c>
    </row>
    <row r="38" spans="1:12" s="183" customFormat="1" x14ac:dyDescent="0.25">
      <c r="A38" s="44" t="s">
        <v>233</v>
      </c>
      <c r="B38" s="193">
        <v>66.945282030416692</v>
      </c>
      <c r="C38" s="193">
        <v>73.610179254926678</v>
      </c>
      <c r="D38" s="193">
        <v>82.499512114689111</v>
      </c>
      <c r="E38" s="193">
        <v>71.348109087478946</v>
      </c>
      <c r="F38" s="193">
        <v>76.619963256965534</v>
      </c>
      <c r="G38" s="193">
        <v>79.994103385783021</v>
      </c>
      <c r="H38" s="193">
        <v>77.201108304016898</v>
      </c>
      <c r="I38" s="193">
        <v>70.037742007964866</v>
      </c>
      <c r="J38" s="193">
        <v>74.251306431454324</v>
      </c>
      <c r="K38" s="193">
        <v>73.281973351058753</v>
      </c>
      <c r="L38" s="193">
        <v>77.285319919001552</v>
      </c>
    </row>
    <row r="39" spans="1:12" s="183" customFormat="1" x14ac:dyDescent="0.25">
      <c r="A39" s="44" t="s">
        <v>234</v>
      </c>
      <c r="B39" s="193">
        <v>78.134914136049034</v>
      </c>
      <c r="C39" s="193">
        <v>81.427388785276221</v>
      </c>
      <c r="D39" s="193">
        <v>84.861491080230493</v>
      </c>
      <c r="E39" s="193">
        <v>79.897230966607651</v>
      </c>
      <c r="F39" s="193">
        <v>81.047650030067203</v>
      </c>
      <c r="G39" s="193">
        <v>83.323611119848522</v>
      </c>
      <c r="H39" s="193">
        <v>82.243755200003434</v>
      </c>
      <c r="I39" s="193">
        <v>80.131180041204047</v>
      </c>
      <c r="J39" s="193">
        <v>80.206963768465229</v>
      </c>
      <c r="K39" s="193">
        <v>80.096942620944276</v>
      </c>
      <c r="L39" s="193">
        <v>81.864286970549941</v>
      </c>
    </row>
    <row r="40" spans="1:12" s="183" customFormat="1" x14ac:dyDescent="0.25">
      <c r="A40" s="44" t="s">
        <v>235</v>
      </c>
      <c r="B40" s="193">
        <v>57.715546934255023</v>
      </c>
      <c r="C40" s="193">
        <v>59.689718319993275</v>
      </c>
      <c r="D40" s="193">
        <v>60.457701116747671</v>
      </c>
      <c r="E40" s="193">
        <v>59.016294601683441</v>
      </c>
      <c r="F40" s="193">
        <v>59.859422719487938</v>
      </c>
      <c r="G40" s="193">
        <v>60.492137378546481</v>
      </c>
      <c r="H40" s="193">
        <v>60.001054706931754</v>
      </c>
      <c r="I40" s="193">
        <v>58.797968284727339</v>
      </c>
      <c r="J40" s="193">
        <v>59.400429714433201</v>
      </c>
      <c r="K40" s="193">
        <v>58.584030623135419</v>
      </c>
      <c r="L40" s="193">
        <v>60.174010147497604</v>
      </c>
    </row>
    <row r="41" spans="1:12" s="183" customFormat="1" x14ac:dyDescent="0.25">
      <c r="A41" s="44" t="s">
        <v>236</v>
      </c>
      <c r="B41" s="193">
        <v>14.728418460117565</v>
      </c>
      <c r="C41" s="193">
        <v>14.559622385282051</v>
      </c>
      <c r="D41" s="193">
        <v>15.261488875093262</v>
      </c>
      <c r="E41" s="193">
        <v>13.588960803596907</v>
      </c>
      <c r="F41" s="193">
        <v>13.915883174718131</v>
      </c>
      <c r="G41" s="193">
        <v>14.724703145175216</v>
      </c>
      <c r="H41" s="193">
        <v>15.193432323799186</v>
      </c>
      <c r="I41" s="193">
        <v>14.903173227780753</v>
      </c>
      <c r="J41" s="193">
        <v>13.140957619925926</v>
      </c>
      <c r="K41" s="193">
        <v>14.23898433023477</v>
      </c>
      <c r="L41" s="193">
        <v>15.202112125401042</v>
      </c>
    </row>
    <row r="42" spans="1:12" s="183" customFormat="1" x14ac:dyDescent="0.25">
      <c r="A42" s="44" t="s">
        <v>237</v>
      </c>
      <c r="B42" s="193">
        <v>6.278647664945999</v>
      </c>
      <c r="C42" s="193">
        <v>6.2565701426445086</v>
      </c>
      <c r="D42" s="193">
        <v>6.5181641450489352</v>
      </c>
      <c r="E42" s="193">
        <v>4.2874801103569036</v>
      </c>
      <c r="F42" s="193">
        <v>6.4276178322874911</v>
      </c>
      <c r="G42" s="193">
        <v>6.4106363954248557</v>
      </c>
      <c r="H42" s="193">
        <v>6.4495971886494088</v>
      </c>
      <c r="I42" s="193">
        <v>5.5960915673559626</v>
      </c>
      <c r="J42" s="193">
        <v>4.1338122875873227</v>
      </c>
      <c r="K42" s="193">
        <v>6.1606395873846171</v>
      </c>
      <c r="L42" s="193">
        <v>6.3157520037445707</v>
      </c>
    </row>
    <row r="43" spans="1:12" s="183" customFormat="1" x14ac:dyDescent="0.25">
      <c r="A43" s="44" t="s">
        <v>238</v>
      </c>
      <c r="B43" s="193">
        <v>6.4693992365985462</v>
      </c>
      <c r="C43" s="193">
        <v>4.5143327771290336</v>
      </c>
      <c r="D43" s="193">
        <v>6.5834021371067575</v>
      </c>
      <c r="E43" s="193">
        <v>3.3837202842565124</v>
      </c>
      <c r="F43" s="193">
        <v>6.4761150242065861</v>
      </c>
      <c r="G43" s="193">
        <v>5.8525285356603938</v>
      </c>
      <c r="H43" s="193">
        <v>2.8157616523055964</v>
      </c>
      <c r="I43" s="193">
        <v>4.3978294167792411</v>
      </c>
      <c r="J43" s="193">
        <v>4.4173819892723838</v>
      </c>
      <c r="K43" s="193">
        <v>6.1269578891169747</v>
      </c>
      <c r="L43" s="193">
        <v>6.6361617039274154</v>
      </c>
    </row>
    <row r="44" spans="1:12" s="183" customFormat="1" x14ac:dyDescent="0.25">
      <c r="A44" s="44" t="s">
        <v>239</v>
      </c>
      <c r="B44" s="193">
        <v>5.9266844111822516</v>
      </c>
      <c r="C44" s="193">
        <v>4.7894073035494413</v>
      </c>
      <c r="D44" s="193">
        <v>7.4595108240163501</v>
      </c>
      <c r="E44" s="193">
        <v>4.1283578901555718</v>
      </c>
      <c r="F44" s="193">
        <v>6.969474639463372</v>
      </c>
      <c r="G44" s="193">
        <v>7.4324005903042574</v>
      </c>
      <c r="H44" s="193">
        <v>3.3050529094110788</v>
      </c>
      <c r="I44" s="193">
        <v>4.9258315350485713</v>
      </c>
      <c r="J44" s="193">
        <v>4.8303799150866231</v>
      </c>
      <c r="K44" s="193">
        <v>5.8689375299365123</v>
      </c>
      <c r="L44" s="193">
        <v>7.587564636442389</v>
      </c>
    </row>
    <row r="45" spans="1:12" s="183" customFormat="1" x14ac:dyDescent="0.25">
      <c r="A45" s="44" t="s">
        <v>240</v>
      </c>
      <c r="B45" s="193">
        <v>4.0588660911996985</v>
      </c>
      <c r="C45" s="193">
        <v>4.6303849250424856</v>
      </c>
      <c r="D45" s="193">
        <v>7.0751084691687085</v>
      </c>
      <c r="E45" s="193">
        <v>2.7174623153874169</v>
      </c>
      <c r="F45" s="193">
        <v>4.590106336372636</v>
      </c>
      <c r="G45" s="193">
        <v>7.4761622317190604</v>
      </c>
      <c r="H45" s="193">
        <v>2.7938137024291927</v>
      </c>
      <c r="I45" s="193">
        <v>3.4502641879646414</v>
      </c>
      <c r="J45" s="193">
        <v>6.1346548932227707</v>
      </c>
      <c r="K45" s="193">
        <v>5.8690134935411509</v>
      </c>
      <c r="L45" s="193">
        <v>7.549083822833988</v>
      </c>
    </row>
    <row r="46" spans="1:12" x14ac:dyDescent="0.25">
      <c r="A46" s="44" t="s">
        <v>241</v>
      </c>
      <c r="B46" s="194">
        <v>3.5608207148307374</v>
      </c>
      <c r="C46" s="194">
        <v>8.7625813144078162</v>
      </c>
      <c r="D46" s="194">
        <v>10.486250405102908</v>
      </c>
      <c r="E46" s="194">
        <v>4.5057750033362147</v>
      </c>
      <c r="F46" s="194">
        <v>7.1216897487769275</v>
      </c>
      <c r="G46" s="194">
        <v>10.397278258908246</v>
      </c>
      <c r="H46" s="194">
        <v>4.1452986748645779</v>
      </c>
      <c r="I46" s="194">
        <v>5.7422789307026596</v>
      </c>
      <c r="J46" s="194">
        <v>8.5942938706352265</v>
      </c>
      <c r="K46" s="194">
        <v>6.1151007770364965</v>
      </c>
      <c r="L46" s="194">
        <v>6.9915833083524594</v>
      </c>
    </row>
    <row r="47" spans="1:12" x14ac:dyDescent="0.25">
      <c r="A47" s="44" t="s">
        <v>242</v>
      </c>
      <c r="B47" s="194">
        <v>6.2566210582459849</v>
      </c>
      <c r="C47" s="194">
        <v>12.708514829085649</v>
      </c>
      <c r="D47" s="194">
        <v>16.433062822006207</v>
      </c>
      <c r="E47" s="194">
        <v>11.070230400995682</v>
      </c>
      <c r="F47" s="194">
        <v>11.660930963580006</v>
      </c>
      <c r="G47" s="194">
        <v>16.289537043677729</v>
      </c>
      <c r="H47" s="194">
        <v>10.918633001538714</v>
      </c>
      <c r="I47" s="194">
        <v>11.649015137884899</v>
      </c>
      <c r="J47" s="194">
        <v>15.322088694866482</v>
      </c>
      <c r="K47" s="194">
        <v>13.56716952839918</v>
      </c>
      <c r="L47" s="194">
        <v>15.138825612292292</v>
      </c>
    </row>
    <row r="48" spans="1:12" x14ac:dyDescent="0.25">
      <c r="A48" s="44" t="s">
        <v>243</v>
      </c>
      <c r="B48" s="194">
        <v>80.730162519714924</v>
      </c>
      <c r="C48" s="194">
        <v>95.998506183360433</v>
      </c>
      <c r="D48" s="194">
        <v>101.21840626663966</v>
      </c>
      <c r="E48" s="194">
        <v>89.951792438276257</v>
      </c>
      <c r="F48" s="194">
        <v>94.80935636277674</v>
      </c>
      <c r="G48" s="194">
        <v>101.21889132934253</v>
      </c>
      <c r="H48" s="194">
        <v>88.652547835449155</v>
      </c>
      <c r="I48" s="194">
        <v>93.926383495615426</v>
      </c>
      <c r="J48" s="194">
        <v>97.277190249136893</v>
      </c>
      <c r="K48" s="194">
        <v>91.799692120723478</v>
      </c>
      <c r="L48" s="194">
        <v>101.19917249754965</v>
      </c>
    </row>
    <row r="49" spans="1:12" x14ac:dyDescent="0.25">
      <c r="A49" s="44" t="s">
        <v>244</v>
      </c>
      <c r="B49" s="194">
        <v>91.208518026077186</v>
      </c>
      <c r="C49" s="194">
        <v>100.06234689566374</v>
      </c>
      <c r="D49" s="194">
        <v>101.21838894903442</v>
      </c>
      <c r="E49" s="194">
        <v>95.781829867770256</v>
      </c>
      <c r="F49" s="194">
        <v>98.001549610939563</v>
      </c>
      <c r="G49" s="194">
        <v>101.21887401173727</v>
      </c>
      <c r="H49" s="194">
        <v>94.159524727552466</v>
      </c>
      <c r="I49" s="194">
        <v>96.806689623462901</v>
      </c>
      <c r="J49" s="194">
        <v>99.176172640705275</v>
      </c>
      <c r="K49" s="194">
        <v>97.310894533233153</v>
      </c>
      <c r="L49" s="194">
        <v>101.22265552000729</v>
      </c>
    </row>
    <row r="50" spans="1:12" x14ac:dyDescent="0.25">
      <c r="A50" s="70"/>
      <c r="B50" s="61"/>
      <c r="C50" s="61"/>
      <c r="D50" s="61"/>
      <c r="E50" s="61"/>
      <c r="F50" s="61"/>
      <c r="G50" s="61"/>
      <c r="H50" s="61"/>
      <c r="I50" s="61"/>
      <c r="J50" s="61"/>
      <c r="K50" s="61"/>
      <c r="L50" s="61"/>
    </row>
    <row r="51" spans="1:12" x14ac:dyDescent="0.25">
      <c r="A51" s="70"/>
      <c r="B51" s="61"/>
      <c r="C51" s="61"/>
      <c r="D51" s="61"/>
      <c r="E51" s="61"/>
      <c r="F51" s="61"/>
      <c r="G51" s="61"/>
      <c r="H51" s="61"/>
      <c r="I51" s="61"/>
      <c r="J51" s="61"/>
      <c r="K51" s="61"/>
      <c r="L51" s="61"/>
    </row>
    <row r="52" spans="1:12" x14ac:dyDescent="0.25">
      <c r="A52" s="50" t="s">
        <v>246</v>
      </c>
    </row>
    <row r="53" spans="1:12" x14ac:dyDescent="0.25">
      <c r="B53" s="53">
        <v>1992</v>
      </c>
      <c r="C53" s="54">
        <v>1996</v>
      </c>
      <c r="D53" s="54">
        <v>1997</v>
      </c>
      <c r="E53" s="54">
        <v>2004</v>
      </c>
      <c r="F53" s="45">
        <v>2005</v>
      </c>
      <c r="G53" s="54">
        <v>2006</v>
      </c>
      <c r="H53" s="45">
        <v>2007</v>
      </c>
      <c r="I53" s="45">
        <v>2008</v>
      </c>
      <c r="J53" s="45">
        <v>2009</v>
      </c>
      <c r="K53" s="45">
        <v>2010</v>
      </c>
      <c r="L53" s="46">
        <v>2011</v>
      </c>
    </row>
    <row r="54" spans="1:12" x14ac:dyDescent="0.25">
      <c r="A54" s="55" t="s">
        <v>233</v>
      </c>
      <c r="B54" s="71">
        <f>B38/aw!$D$1</f>
        <v>0.56541623336500579</v>
      </c>
      <c r="C54" s="71">
        <f>C38/aw!$D$1</f>
        <v>0.62170759505850226</v>
      </c>
      <c r="D54" s="71">
        <f>D38/aw!$D$1</f>
        <v>0.69678641988757695</v>
      </c>
      <c r="E54" s="71">
        <f>E38/aw!$D$1</f>
        <v>0.60260227269830191</v>
      </c>
      <c r="F54" s="71">
        <f>F38/aw!$D$1</f>
        <v>0.64712806804869538</v>
      </c>
      <c r="G54" s="71">
        <f>G38/aw!$D$1</f>
        <v>0.67562587319073497</v>
      </c>
      <c r="H54" s="71">
        <f>H38/aw!$D$1</f>
        <v>0.65203638770284544</v>
      </c>
      <c r="I54" s="71">
        <f>I38/aw!$D$1</f>
        <v>0.59153498317537889</v>
      </c>
      <c r="J54" s="71">
        <f>J38/aw!$D$1</f>
        <v>0.62712252053593176</v>
      </c>
      <c r="K54" s="71">
        <f>K38/aw!$D$1</f>
        <v>0.6189355857352935</v>
      </c>
      <c r="L54" s="71">
        <f>L38/aw!$D$1</f>
        <v>0.65274763445102657</v>
      </c>
    </row>
    <row r="55" spans="1:12" x14ac:dyDescent="0.25">
      <c r="A55" s="59" t="s">
        <v>234</v>
      </c>
      <c r="B55" s="71">
        <f>B39/aw!$D$1</f>
        <v>0.65992326128419787</v>
      </c>
      <c r="C55" s="71">
        <f>C39/aw!$D$1</f>
        <v>0.68773132419996807</v>
      </c>
      <c r="D55" s="71">
        <f>D39/aw!$D$1</f>
        <v>0.71673556655600079</v>
      </c>
      <c r="E55" s="71">
        <f>E39/aw!$D$1</f>
        <v>0.67480769397472673</v>
      </c>
      <c r="F55" s="71">
        <f>F39/aw!$D$1</f>
        <v>0.68452407119989189</v>
      </c>
      <c r="G55" s="71">
        <f>G39/aw!$D$1</f>
        <v>0.70374671553926116</v>
      </c>
      <c r="H55" s="71">
        <f>H39/aw!$D$1</f>
        <v>0.69462631081083981</v>
      </c>
      <c r="I55" s="71">
        <f>I39/aw!$D$1</f>
        <v>0.676783615212872</v>
      </c>
      <c r="J55" s="71">
        <f>J39/aw!$D$1</f>
        <v>0.67742368047690227</v>
      </c>
      <c r="K55" s="71">
        <f>K39/aw!$D$1</f>
        <v>0.67649444781202928</v>
      </c>
      <c r="L55" s="71">
        <f>L39/aw!$D$1</f>
        <v>0.69142134265667177</v>
      </c>
    </row>
    <row r="56" spans="1:12" x14ac:dyDescent="0.25">
      <c r="A56" s="59" t="s">
        <v>235</v>
      </c>
      <c r="B56" s="71">
        <f>B40/aw!$D$1</f>
        <v>0.48746238964742417</v>
      </c>
      <c r="C56" s="71">
        <f>C40/aw!$D$1</f>
        <v>0.50413613445940264</v>
      </c>
      <c r="D56" s="71">
        <f>D40/aw!$D$1</f>
        <v>0.51062247564820662</v>
      </c>
      <c r="E56" s="71">
        <f>E40/aw!$D$1</f>
        <v>0.49844843413583984</v>
      </c>
      <c r="F56" s="71">
        <f>F40/aw!$D$1</f>
        <v>0.50556944864432374</v>
      </c>
      <c r="G56" s="71">
        <f>G40/aw!$D$1</f>
        <v>0.51091332245393983</v>
      </c>
      <c r="H56" s="71">
        <f>H40/aw!$D$1</f>
        <v>0.50676566475449114</v>
      </c>
      <c r="I56" s="71">
        <f>I40/aw!$D$1</f>
        <v>0.49660446186425117</v>
      </c>
      <c r="J56" s="71">
        <f>J40/aw!$D$1</f>
        <v>0.50169281853406422</v>
      </c>
      <c r="K56" s="71">
        <f>K40/aw!$D$1</f>
        <v>0.49479755593864372</v>
      </c>
      <c r="L56" s="71">
        <f>L40/aw!$D$1</f>
        <v>0.50822643705656756</v>
      </c>
    </row>
    <row r="57" spans="1:12" x14ac:dyDescent="0.25">
      <c r="A57" s="59" t="s">
        <v>236</v>
      </c>
      <c r="B57" s="71">
        <f>B41/aw!$D$1</f>
        <v>0.12439542618342538</v>
      </c>
      <c r="C57" s="71">
        <f>C41/aw!$D$1</f>
        <v>0.12296978365947678</v>
      </c>
      <c r="D57" s="71">
        <f>D41/aw!$D$1</f>
        <v>0.12889771009369308</v>
      </c>
      <c r="E57" s="71">
        <f>E41/aw!$D$1</f>
        <v>0.11477162840875765</v>
      </c>
      <c r="F57" s="71">
        <f>F41/aw!$D$1</f>
        <v>0.11753279708376799</v>
      </c>
      <c r="G57" s="71">
        <f>G41/aw!$D$1</f>
        <v>0.12436404683425013</v>
      </c>
      <c r="H57" s="71">
        <f>H41/aw!$D$1</f>
        <v>0.12832290814019581</v>
      </c>
      <c r="I57" s="71">
        <f>I41/aw!$D$1</f>
        <v>0.125871395504905</v>
      </c>
      <c r="J57" s="71">
        <f>J41/aw!$D$1</f>
        <v>0.11098781773586086</v>
      </c>
      <c r="K57" s="71">
        <f>K41/aw!$D$1</f>
        <v>0.1202616919783342</v>
      </c>
      <c r="L57" s="71">
        <f>L41/aw!$D$1</f>
        <v>0.12839621727534664</v>
      </c>
    </row>
    <row r="58" spans="1:12" x14ac:dyDescent="0.25">
      <c r="A58" s="59" t="s">
        <v>237</v>
      </c>
      <c r="B58" s="71">
        <f>B42/aw!$D$1</f>
        <v>5.302911879177364E-2</v>
      </c>
      <c r="C58" s="71">
        <f>C42/aw!$D$1</f>
        <v>5.2842653231794837E-2</v>
      </c>
      <c r="D58" s="71">
        <f>D42/aw!$D$1</f>
        <v>5.5052062035886272E-2</v>
      </c>
      <c r="E58" s="71">
        <f>E42/aw!$D$1</f>
        <v>3.6211825256392764E-2</v>
      </c>
      <c r="F58" s="71">
        <f>F42/aw!$D$1</f>
        <v>5.4287312772698403E-2</v>
      </c>
      <c r="G58" s="71">
        <f>G42/aw!$D$1</f>
        <v>5.4143888474872087E-2</v>
      </c>
      <c r="H58" s="71">
        <f>H42/aw!$D$1</f>
        <v>5.4472949228457843E-2</v>
      </c>
      <c r="I58" s="71">
        <f>I42/aw!$D$1</f>
        <v>4.7264286886452386E-2</v>
      </c>
      <c r="J58" s="71">
        <f>J42/aw!$D$1</f>
        <v>3.4913955131649681E-2</v>
      </c>
      <c r="K58" s="71">
        <f>K42/aw!$D$1</f>
        <v>5.2032428947505212E-2</v>
      </c>
      <c r="L58" s="71">
        <f>L42/aw!$D$1</f>
        <v>5.3342500031626439E-2</v>
      </c>
    </row>
    <row r="59" spans="1:12" x14ac:dyDescent="0.25">
      <c r="A59" s="59" t="s">
        <v>238</v>
      </c>
      <c r="B59" s="71">
        <f>B43/aw!$D$1</f>
        <v>5.4640196255055284E-2</v>
      </c>
      <c r="C59" s="71">
        <f>C43/aw!$D$1</f>
        <v>3.8127810617643865E-2</v>
      </c>
      <c r="D59" s="71">
        <f>D43/aw!$D$1</f>
        <v>5.5603058590428689E-2</v>
      </c>
      <c r="E59" s="71">
        <f>E43/aw!$D$1</f>
        <v>2.8578718617031353E-2</v>
      </c>
      <c r="F59" s="71">
        <f>F43/aw!$D$1</f>
        <v>5.4696917434177247E-2</v>
      </c>
      <c r="G59" s="71">
        <f>G43/aw!$D$1</f>
        <v>4.943013965929386E-2</v>
      </c>
      <c r="H59" s="71">
        <f>H43/aw!$D$1</f>
        <v>2.3781770712040511E-2</v>
      </c>
      <c r="I59" s="71">
        <f>I43/aw!$D$1</f>
        <v>3.7143829533608452E-2</v>
      </c>
      <c r="J59" s="71">
        <f>J43/aw!$D$1</f>
        <v>3.7308969503989729E-2</v>
      </c>
      <c r="K59" s="71">
        <f>K43/aw!$D$1</f>
        <v>5.1747955144569042E-2</v>
      </c>
      <c r="L59" s="71">
        <f>L43/aw!$D$1</f>
        <v>5.604866303992749E-2</v>
      </c>
    </row>
    <row r="60" spans="1:12" x14ac:dyDescent="0.25">
      <c r="A60" s="59" t="s">
        <v>239</v>
      </c>
      <c r="B60" s="71">
        <f>B44/aw!$D$1</f>
        <v>5.0056456175525774E-2</v>
      </c>
      <c r="C60" s="71">
        <f>C44/aw!$D$1</f>
        <v>4.0451075198897304E-2</v>
      </c>
      <c r="D60" s="71">
        <f>D44/aw!$D$1</f>
        <v>6.3002625202840792E-2</v>
      </c>
      <c r="E60" s="71">
        <f>E44/aw!$D$1</f>
        <v>3.4867887585773409E-2</v>
      </c>
      <c r="F60" s="71">
        <f>F44/aw!$D$1</f>
        <v>5.8863806076548744E-2</v>
      </c>
      <c r="G60" s="71">
        <f>G44/aw!$D$1</f>
        <v>6.2773653634326493E-2</v>
      </c>
      <c r="H60" s="71">
        <f>H44/aw!$D$1</f>
        <v>2.7914298221377355E-2</v>
      </c>
      <c r="I60" s="71">
        <f>I44/aw!$D$1</f>
        <v>4.1603306883856175E-2</v>
      </c>
      <c r="J60" s="71">
        <f>J44/aw!$D$1</f>
        <v>4.0797127661204587E-2</v>
      </c>
      <c r="K60" s="71">
        <f>K44/aw!$D$1</f>
        <v>4.9568729137977295E-2</v>
      </c>
      <c r="L60" s="71">
        <f>L44/aw!$D$1</f>
        <v>6.4084160780763413E-2</v>
      </c>
    </row>
    <row r="61" spans="1:12" x14ac:dyDescent="0.25">
      <c r="A61" s="59" t="s">
        <v>240</v>
      </c>
      <c r="B61" s="71">
        <f>B45/aw!$D$1</f>
        <v>3.4280963608105564E-2</v>
      </c>
      <c r="C61" s="71">
        <f>C45/aw!$D$1</f>
        <v>3.9107980785831803E-2</v>
      </c>
      <c r="D61" s="71">
        <f>D45/aw!$D$1</f>
        <v>5.9755983692303276E-2</v>
      </c>
      <c r="E61" s="71">
        <f>E45/aw!$D$1</f>
        <v>2.2951539825907235E-2</v>
      </c>
      <c r="F61" s="71">
        <f>F45/aw!$D$1</f>
        <v>3.8767790003147264E-2</v>
      </c>
      <c r="G61" s="71">
        <f>G45/aw!$D$1</f>
        <v>6.3143262092221791E-2</v>
      </c>
      <c r="H61" s="71">
        <f>H45/aw!$D$1</f>
        <v>2.3596399513760073E-2</v>
      </c>
      <c r="I61" s="71">
        <f>I45/aw!$D$1</f>
        <v>2.9140744830782443E-2</v>
      </c>
      <c r="J61" s="71">
        <f>J45/aw!$D$1</f>
        <v>5.1812963625192318E-2</v>
      </c>
      <c r="K61" s="71">
        <f>K45/aw!$D$1</f>
        <v>4.9569370722475935E-2</v>
      </c>
      <c r="L61" s="71">
        <f>L45/aw!$D$1</f>
        <v>6.3759153909070845E-2</v>
      </c>
    </row>
    <row r="62" spans="1:12" x14ac:dyDescent="0.25">
      <c r="A62" s="59" t="s">
        <v>241</v>
      </c>
      <c r="B62" s="71">
        <f>B46/aw!$D$1</f>
        <v>3.007449928066501E-2</v>
      </c>
      <c r="C62" s="71">
        <f>C46/aw!$D$1</f>
        <v>7.4008288128444386E-2</v>
      </c>
      <c r="D62" s="71">
        <f>D46/aw!$D$1</f>
        <v>8.8566304097152937E-2</v>
      </c>
      <c r="E62" s="71">
        <f>E46/aw!$D$1</f>
        <v>3.805553212277208E-2</v>
      </c>
      <c r="F62" s="71">
        <f>F46/aw!$D$1</f>
        <v>6.0149406661967289E-2</v>
      </c>
      <c r="G62" s="71">
        <f>G46/aw!$D$1</f>
        <v>8.7814850159698019E-2</v>
      </c>
      <c r="H62" s="71">
        <f>H46/aw!$D$1</f>
        <v>3.5010968537707583E-2</v>
      </c>
      <c r="I62" s="71">
        <f>I46/aw!$D$1</f>
        <v>4.8498977455258947E-2</v>
      </c>
      <c r="J62" s="71">
        <f>J46/aw!$D$1</f>
        <v>7.2586941474959685E-2</v>
      </c>
      <c r="K62" s="71">
        <f>K46/aw!$D$1</f>
        <v>5.16478106168623E-2</v>
      </c>
      <c r="L62" s="71">
        <f>L46/aw!$D$1</f>
        <v>5.9050534698922796E-2</v>
      </c>
    </row>
    <row r="63" spans="1:12" x14ac:dyDescent="0.25">
      <c r="A63" s="59" t="s">
        <v>242</v>
      </c>
      <c r="B63" s="71">
        <f>B47/aw!$D$1</f>
        <v>5.2843083262212709E-2</v>
      </c>
      <c r="C63" s="71">
        <f>C47/aw!$D$1</f>
        <v>0.10733542929970986</v>
      </c>
      <c r="D63" s="71">
        <f>D47/aw!$D$1</f>
        <v>0.13879276032099835</v>
      </c>
      <c r="E63" s="71">
        <f>E47/aw!$D$1</f>
        <v>9.3498567575977035E-2</v>
      </c>
      <c r="F63" s="71">
        <f>F47/aw!$D$1</f>
        <v>9.8487592597804097E-2</v>
      </c>
      <c r="G63" s="71">
        <f>G47/aw!$D$1</f>
        <v>0.13758054935538622</v>
      </c>
      <c r="H63" s="71">
        <f>H47/aw!$D$1</f>
        <v>9.2218184134617506E-2</v>
      </c>
      <c r="I63" s="71">
        <f>I47/aw!$D$1</f>
        <v>9.838695217808191E-2</v>
      </c>
      <c r="J63" s="71">
        <f>J47/aw!$D$1</f>
        <v>0.12940953289583176</v>
      </c>
      <c r="K63" s="71">
        <f>K47/aw!$D$1</f>
        <v>0.11458758047634442</v>
      </c>
      <c r="L63" s="71">
        <f>L47/aw!$D$1</f>
        <v>0.12786170280652273</v>
      </c>
    </row>
    <row r="64" spans="1:12" x14ac:dyDescent="0.25">
      <c r="A64" s="59" t="s">
        <v>243</v>
      </c>
      <c r="B64" s="71">
        <f>B48/aw!$D$1</f>
        <v>0.68184258884894355</v>
      </c>
      <c r="C64" s="71">
        <f>C48/aw!$D$1</f>
        <v>0.81079819411621978</v>
      </c>
      <c r="D64" s="71">
        <f>D48/aw!$D$1</f>
        <v>0.85488518806283498</v>
      </c>
      <c r="E64" s="71">
        <f>E48/aw!$D$1</f>
        <v>0.75972797667463055</v>
      </c>
      <c r="F64" s="71">
        <f>F48/aw!$D$1</f>
        <v>0.80075469900993868</v>
      </c>
      <c r="G64" s="71">
        <f>G48/aw!$D$1</f>
        <v>0.85488928487620375</v>
      </c>
      <c r="H64" s="71">
        <f>H48/aw!$D$1</f>
        <v>0.74875462698859085</v>
      </c>
      <c r="I64" s="71">
        <f>I48/aw!$D$1</f>
        <v>0.79329715790215727</v>
      </c>
      <c r="J64" s="71">
        <f>J48/aw!$D$1</f>
        <v>0.82159789061771016</v>
      </c>
      <c r="K64" s="71">
        <f>K48/aw!$D$1</f>
        <v>0.77533523750611044</v>
      </c>
      <c r="L64" s="71">
        <f>L48/aw!$D$1</f>
        <v>0.85472274068876397</v>
      </c>
    </row>
    <row r="65" spans="1:12" x14ac:dyDescent="0.25">
      <c r="A65" s="59" t="s">
        <v>244</v>
      </c>
      <c r="B65" s="71">
        <f>B49/aw!$D$1</f>
        <v>0.77034221305808426</v>
      </c>
      <c r="C65" s="71">
        <f>C49/aw!$D$1</f>
        <v>0.84512117310526802</v>
      </c>
      <c r="D65" s="71">
        <f>D49/aw!$D$1</f>
        <v>0.85488504179927716</v>
      </c>
      <c r="E65" s="71">
        <f>E49/aw!$D$1</f>
        <v>0.80896815766697849</v>
      </c>
      <c r="F65" s="71">
        <f>F49/aw!$D$1</f>
        <v>0.82771579063293543</v>
      </c>
      <c r="G65" s="71">
        <f>G49/aw!$D$1</f>
        <v>0.85488913861264582</v>
      </c>
      <c r="H65" s="71">
        <f>H49/aw!$D$1</f>
        <v>0.79526625614486879</v>
      </c>
      <c r="I65" s="71">
        <f>I49/aw!$D$1</f>
        <v>0.81762406776573393</v>
      </c>
      <c r="J65" s="71">
        <f>J49/aw!$D$1</f>
        <v>0.83763659324919992</v>
      </c>
      <c r="K65" s="71">
        <f>K49/aw!$D$1</f>
        <v>0.82188255517933406</v>
      </c>
      <c r="L65" s="71">
        <f>L49/aw!$D$1</f>
        <v>0.85492107702708864</v>
      </c>
    </row>
    <row r="74" spans="1:12" x14ac:dyDescent="0.25">
      <c r="A74" s="22" t="s">
        <v>487</v>
      </c>
    </row>
    <row r="75" spans="1:12" x14ac:dyDescent="0.25">
      <c r="B75" s="22">
        <v>1992</v>
      </c>
      <c r="C75" s="22">
        <v>1996</v>
      </c>
      <c r="D75" s="22">
        <v>1997</v>
      </c>
      <c r="E75" s="22">
        <v>2004</v>
      </c>
      <c r="F75" s="22">
        <v>2005</v>
      </c>
      <c r="G75" s="22">
        <v>2006</v>
      </c>
      <c r="H75" s="22">
        <v>2007</v>
      </c>
      <c r="I75" s="22">
        <v>2008</v>
      </c>
      <c r="J75" s="22">
        <v>2009</v>
      </c>
      <c r="K75" s="22">
        <v>2010</v>
      </c>
      <c r="L75" s="22">
        <v>2011</v>
      </c>
    </row>
    <row r="76" spans="1:12" x14ac:dyDescent="0.25">
      <c r="A76" s="22" t="s">
        <v>233</v>
      </c>
      <c r="B76" s="22">
        <v>0.56541623336500579</v>
      </c>
      <c r="C76" s="22">
        <v>0.62170759505850237</v>
      </c>
      <c r="D76" s="22">
        <v>0.69678641988757695</v>
      </c>
      <c r="E76" s="22">
        <v>0.60260227269830191</v>
      </c>
      <c r="F76" s="22">
        <v>0.64712806804869538</v>
      </c>
      <c r="G76" s="22">
        <v>0.67562587319073486</v>
      </c>
      <c r="H76" s="22">
        <v>0.65203638770284533</v>
      </c>
      <c r="I76" s="22">
        <v>0.59153498317537889</v>
      </c>
      <c r="J76" s="22">
        <v>0.62712252053593176</v>
      </c>
      <c r="K76" s="22">
        <v>0.6189355857352935</v>
      </c>
      <c r="L76" s="22">
        <v>0.65274763445102657</v>
      </c>
    </row>
    <row r="77" spans="1:12" x14ac:dyDescent="0.25">
      <c r="A77" s="22" t="s">
        <v>234</v>
      </c>
      <c r="B77" s="22">
        <v>0.65992326128419787</v>
      </c>
      <c r="C77" s="22">
        <v>0.68773132419996796</v>
      </c>
      <c r="D77" s="22">
        <v>0.71673556655600068</v>
      </c>
      <c r="E77" s="22">
        <v>0.67480769397472673</v>
      </c>
      <c r="F77" s="22">
        <v>0.68452407119989189</v>
      </c>
      <c r="G77" s="22">
        <v>0.70374671553926116</v>
      </c>
      <c r="H77" s="22">
        <v>0.69462631081083981</v>
      </c>
      <c r="I77" s="22">
        <v>0.676783615212872</v>
      </c>
      <c r="J77" s="22">
        <v>0.67742368047690227</v>
      </c>
      <c r="K77" s="22">
        <v>0.67649444781202928</v>
      </c>
      <c r="L77" s="22">
        <v>0.69142134265667177</v>
      </c>
    </row>
    <row r="78" spans="1:12" x14ac:dyDescent="0.25">
      <c r="A78" s="22" t="s">
        <v>235</v>
      </c>
      <c r="B78" s="22">
        <v>0.48746238964742417</v>
      </c>
      <c r="C78" s="22">
        <v>0.50413613445940264</v>
      </c>
      <c r="D78" s="22">
        <v>0.51062247564820662</v>
      </c>
      <c r="E78" s="22">
        <v>0.49844843413583984</v>
      </c>
      <c r="F78" s="22">
        <v>0.50556944864432374</v>
      </c>
      <c r="G78" s="22">
        <v>0.51091332245393983</v>
      </c>
      <c r="H78" s="22">
        <v>0.50676566475449114</v>
      </c>
      <c r="I78" s="22">
        <v>0.49660446186425117</v>
      </c>
      <c r="J78" s="22">
        <v>0.50169281853406411</v>
      </c>
      <c r="K78" s="22">
        <v>0.49479755593864372</v>
      </c>
      <c r="L78" s="22">
        <v>0.50822643705656756</v>
      </c>
    </row>
    <row r="79" spans="1:12" x14ac:dyDescent="0.25">
      <c r="A79" s="22" t="s">
        <v>236</v>
      </c>
      <c r="B79" s="22">
        <v>0.12439542618342539</v>
      </c>
      <c r="C79" s="22">
        <v>0.12296978365947678</v>
      </c>
      <c r="D79" s="22">
        <v>0.12889771009369311</v>
      </c>
      <c r="E79" s="22">
        <v>0.11477162840875765</v>
      </c>
      <c r="F79" s="22">
        <v>0.11753279708376799</v>
      </c>
      <c r="G79" s="22">
        <v>0.12436404683425013</v>
      </c>
      <c r="H79" s="22">
        <v>0.12832290814019581</v>
      </c>
      <c r="I79" s="22">
        <v>0.125871395504905</v>
      </c>
      <c r="J79" s="22">
        <v>0.11098781773586085</v>
      </c>
      <c r="K79" s="22">
        <v>0.1202616919783342</v>
      </c>
      <c r="L79" s="22">
        <v>0.12839621727534664</v>
      </c>
    </row>
    <row r="80" spans="1:12" x14ac:dyDescent="0.25">
      <c r="A80" s="22" t="s">
        <v>237</v>
      </c>
      <c r="B80" s="22">
        <v>5.302911879177364E-2</v>
      </c>
      <c r="C80" s="22">
        <v>5.2842653231794837E-2</v>
      </c>
      <c r="D80" s="22">
        <v>5.5052062035886272E-2</v>
      </c>
      <c r="E80" s="22">
        <v>3.6211825256392764E-2</v>
      </c>
      <c r="F80" s="22">
        <v>5.4287312772698403E-2</v>
      </c>
      <c r="G80" s="22">
        <v>5.4143888474872087E-2</v>
      </c>
      <c r="H80" s="22">
        <v>5.4472949228457836E-2</v>
      </c>
      <c r="I80" s="22">
        <v>4.7264286886452386E-2</v>
      </c>
      <c r="J80" s="22">
        <v>3.4913955131649688E-2</v>
      </c>
      <c r="K80" s="22">
        <v>5.2032428947505205E-2</v>
      </c>
      <c r="L80" s="22">
        <v>5.3342500031626439E-2</v>
      </c>
    </row>
    <row r="81" spans="1:12" x14ac:dyDescent="0.25">
      <c r="A81" s="22" t="s">
        <v>238</v>
      </c>
      <c r="B81" s="22">
        <v>5.4640196255055291E-2</v>
      </c>
      <c r="C81" s="22">
        <v>3.8127810617643858E-2</v>
      </c>
      <c r="D81" s="22">
        <v>5.5603058590428696E-2</v>
      </c>
      <c r="E81" s="22">
        <v>2.8578718617031349E-2</v>
      </c>
      <c r="F81" s="22">
        <v>5.4696917434177247E-2</v>
      </c>
      <c r="G81" s="22">
        <v>4.943013965929386E-2</v>
      </c>
      <c r="H81" s="22">
        <v>2.3781770712040511E-2</v>
      </c>
      <c r="I81" s="22">
        <v>3.7143829533608452E-2</v>
      </c>
      <c r="J81" s="22">
        <v>3.7308969503989729E-2</v>
      </c>
      <c r="K81" s="22">
        <v>5.1747955144569036E-2</v>
      </c>
      <c r="L81" s="22">
        <v>5.6048663039927497E-2</v>
      </c>
    </row>
    <row r="82" spans="1:12" x14ac:dyDescent="0.25">
      <c r="A82" s="22" t="s">
        <v>239</v>
      </c>
      <c r="B82" s="22">
        <v>5.0056456175525774E-2</v>
      </c>
      <c r="C82" s="22">
        <v>4.0451075198897304E-2</v>
      </c>
      <c r="D82" s="22">
        <v>6.3002625202840792E-2</v>
      </c>
      <c r="E82" s="22">
        <v>3.4867887585773409E-2</v>
      </c>
      <c r="F82" s="22">
        <v>5.8863806076548744E-2</v>
      </c>
      <c r="G82" s="22">
        <v>6.2773653634326493E-2</v>
      </c>
      <c r="H82" s="22">
        <v>2.7914298221377355E-2</v>
      </c>
      <c r="I82" s="22">
        <v>4.1603306883856175E-2</v>
      </c>
      <c r="J82" s="22">
        <v>4.0797127661204587E-2</v>
      </c>
      <c r="K82" s="22">
        <v>4.9568729137977295E-2</v>
      </c>
      <c r="L82" s="22">
        <v>6.4084160780763427E-2</v>
      </c>
    </row>
    <row r="83" spans="1:12" x14ac:dyDescent="0.25">
      <c r="A83" s="22" t="s">
        <v>240</v>
      </c>
      <c r="B83" s="22">
        <v>3.4280963608105564E-2</v>
      </c>
      <c r="C83" s="22">
        <v>3.9107980785831803E-2</v>
      </c>
      <c r="D83" s="22">
        <v>5.9755983692303276E-2</v>
      </c>
      <c r="E83" s="22">
        <v>2.2951539825907238E-2</v>
      </c>
      <c r="F83" s="22">
        <v>3.8767790003147271E-2</v>
      </c>
      <c r="G83" s="22">
        <v>6.3143262092221791E-2</v>
      </c>
      <c r="H83" s="22">
        <v>2.3596399513760073E-2</v>
      </c>
      <c r="I83" s="22">
        <v>2.9140744830782446E-2</v>
      </c>
      <c r="J83" s="22">
        <v>5.1812963625192318E-2</v>
      </c>
      <c r="K83" s="22">
        <v>4.9569370722475935E-2</v>
      </c>
      <c r="L83" s="22">
        <v>6.3759153909070845E-2</v>
      </c>
    </row>
    <row r="84" spans="1:12" x14ac:dyDescent="0.25">
      <c r="A84" s="22" t="s">
        <v>241</v>
      </c>
      <c r="B84" s="22">
        <v>3.0074499280665013E-2</v>
      </c>
      <c r="C84" s="22">
        <v>7.4008288128444386E-2</v>
      </c>
      <c r="D84" s="22">
        <v>8.8566304097152937E-2</v>
      </c>
      <c r="E84" s="22">
        <v>3.805553212277208E-2</v>
      </c>
      <c r="F84" s="22">
        <v>6.0149406661967289E-2</v>
      </c>
      <c r="G84" s="22">
        <v>8.7814850159698019E-2</v>
      </c>
      <c r="H84" s="22">
        <v>3.5010968537707583E-2</v>
      </c>
      <c r="I84" s="22">
        <v>4.8498977455258947E-2</v>
      </c>
      <c r="J84" s="22">
        <v>7.2586941474959671E-2</v>
      </c>
      <c r="K84" s="22">
        <v>5.16478106168623E-2</v>
      </c>
      <c r="L84" s="22">
        <v>5.9050534698922796E-2</v>
      </c>
    </row>
    <row r="85" spans="1:12" x14ac:dyDescent="0.25">
      <c r="A85" s="22" t="s">
        <v>242</v>
      </c>
      <c r="B85" s="22">
        <v>5.2843083262212709E-2</v>
      </c>
      <c r="C85" s="22">
        <v>0.10733542929970988</v>
      </c>
      <c r="D85" s="22">
        <v>0.13879276032099835</v>
      </c>
      <c r="E85" s="22">
        <v>9.3498567575977035E-2</v>
      </c>
      <c r="F85" s="22">
        <v>9.8487592597804097E-2</v>
      </c>
      <c r="G85" s="22">
        <v>0.13758054935538622</v>
      </c>
      <c r="H85" s="22">
        <v>9.221818413461752E-2</v>
      </c>
      <c r="I85" s="22">
        <v>9.838695217808191E-2</v>
      </c>
      <c r="J85" s="22">
        <v>0.12940953289583176</v>
      </c>
      <c r="K85" s="22">
        <v>0.11458758047634443</v>
      </c>
      <c r="L85" s="22">
        <v>0.12786170280652273</v>
      </c>
    </row>
    <row r="86" spans="1:12" x14ac:dyDescent="0.25">
      <c r="A86" s="22" t="s">
        <v>243</v>
      </c>
      <c r="B86" s="22">
        <v>0.68184258884894355</v>
      </c>
      <c r="C86" s="22">
        <v>0.81079819411621978</v>
      </c>
      <c r="D86" s="22">
        <v>0.85488518806283498</v>
      </c>
      <c r="E86" s="22">
        <v>0.75972797667463055</v>
      </c>
      <c r="F86" s="22">
        <v>0.80075469900993868</v>
      </c>
      <c r="G86" s="22">
        <v>0.85488928487620375</v>
      </c>
      <c r="H86" s="22">
        <v>0.74875462698859085</v>
      </c>
      <c r="I86" s="22">
        <v>0.79329715790215727</v>
      </c>
      <c r="J86" s="22">
        <v>0.82159789061771016</v>
      </c>
      <c r="K86" s="22">
        <v>0.77533523750611033</v>
      </c>
      <c r="L86" s="22">
        <v>0.85472274068876386</v>
      </c>
    </row>
    <row r="87" spans="1:12" x14ac:dyDescent="0.25">
      <c r="A87" s="22" t="s">
        <v>244</v>
      </c>
      <c r="B87" s="22">
        <v>0.77034221305808426</v>
      </c>
      <c r="C87" s="22">
        <v>0.84512117310526802</v>
      </c>
      <c r="D87" s="22">
        <v>0.85488504179927716</v>
      </c>
      <c r="E87" s="22">
        <v>0.80896815766697838</v>
      </c>
      <c r="F87" s="22">
        <v>0.82771579063293543</v>
      </c>
      <c r="G87" s="22">
        <v>0.85488913861264582</v>
      </c>
      <c r="H87" s="22">
        <v>0.79526625614486868</v>
      </c>
      <c r="I87" s="22">
        <v>0.81762406776573393</v>
      </c>
      <c r="J87" s="22">
        <v>0.83763659324919992</v>
      </c>
      <c r="K87" s="22">
        <v>0.82188255517933406</v>
      </c>
      <c r="L87" s="22">
        <v>0.85492107702708864</v>
      </c>
    </row>
  </sheetData>
  <pageMargins left="0.7" right="0.7" top="0.75" bottom="0.75" header="0.3" footer="0.3"/>
  <pageSetup orientation="portrait" verticalDpi="0" r:id="rId1"/>
  <drawing r:id="rId2"/>
  <legacyDrawing r:id="rId3"/>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3">
    <tabColor theme="4" tint="-0.249977111117893"/>
  </sheetPr>
  <dimension ref="A2:S49"/>
  <sheetViews>
    <sheetView topLeftCell="G1" zoomScale="43" zoomScaleNormal="85" workbookViewId="0">
      <selection activeCell="AN17" sqref="AN17"/>
    </sheetView>
  </sheetViews>
  <sheetFormatPr defaultColWidth="8.85546875" defaultRowHeight="15" x14ac:dyDescent="0.25"/>
  <cols>
    <col min="1" max="1" width="10.140625" style="22" customWidth="1"/>
    <col min="2" max="2" width="10.85546875" style="74" bestFit="1" customWidth="1"/>
    <col min="3" max="3" width="17.140625" style="22" customWidth="1"/>
    <col min="4" max="4" width="21.85546875" style="22" customWidth="1"/>
    <col min="5" max="5" width="24" style="22" customWidth="1"/>
    <col min="6" max="6" width="22.28515625" style="22" customWidth="1"/>
    <col min="7" max="7" width="29" style="22" customWidth="1"/>
    <col min="8" max="8" width="25.5703125" style="22" bestFit="1" customWidth="1"/>
    <col min="9" max="9" width="15.85546875" style="22" customWidth="1"/>
    <col min="10" max="10" width="14.5703125" style="22" customWidth="1"/>
    <col min="11" max="11" width="12.5703125" style="22" customWidth="1"/>
    <col min="12" max="12" width="12.140625" style="22" bestFit="1" customWidth="1"/>
    <col min="13" max="13" width="8.85546875" style="22"/>
    <col min="14" max="14" width="25.140625" style="22" bestFit="1" customWidth="1"/>
    <col min="15" max="15" width="10.85546875" style="22" bestFit="1" customWidth="1"/>
    <col min="16" max="16" width="8.85546875" style="22"/>
    <col min="17" max="17" width="16" style="22" bestFit="1" customWidth="1"/>
    <col min="18" max="18" width="14.85546875" style="22" bestFit="1" customWidth="1"/>
    <col min="19" max="43" width="8.85546875" style="22"/>
    <col min="44" max="44" width="16" style="22" bestFit="1" customWidth="1"/>
    <col min="45" max="16384" width="8.85546875" style="22"/>
  </cols>
  <sheetData>
    <row r="2" spans="1:19" ht="11.25" customHeight="1" x14ac:dyDescent="0.7">
      <c r="A2" s="72"/>
      <c r="B2" s="72"/>
      <c r="C2" s="72"/>
      <c r="D2" s="72"/>
      <c r="E2" s="72"/>
      <c r="F2" s="72"/>
      <c r="G2" s="72"/>
      <c r="H2" s="72"/>
    </row>
    <row r="3" spans="1:19" ht="14.25" hidden="1" customHeight="1" x14ac:dyDescent="0.7">
      <c r="A3" s="72"/>
      <c r="B3" s="72"/>
      <c r="C3" s="72"/>
      <c r="D3" s="72"/>
      <c r="E3" s="72"/>
      <c r="F3" s="72"/>
      <c r="G3" s="72"/>
      <c r="H3" s="72"/>
    </row>
    <row r="4" spans="1:19" ht="37.5" customHeight="1" x14ac:dyDescent="0.7">
      <c r="A4" s="72"/>
      <c r="B4" s="72"/>
      <c r="C4" s="72"/>
      <c r="D4" s="72"/>
      <c r="E4" s="72"/>
      <c r="F4" s="73"/>
      <c r="G4" s="72"/>
      <c r="H4" s="72"/>
    </row>
    <row r="5" spans="1:19" x14ac:dyDescent="0.25">
      <c r="C5" s="75"/>
      <c r="D5" s="75" t="s">
        <v>247</v>
      </c>
      <c r="E5" s="75" t="s">
        <v>248</v>
      </c>
      <c r="F5" s="75" t="s">
        <v>249</v>
      </c>
      <c r="G5" s="75" t="s">
        <v>250</v>
      </c>
      <c r="H5" s="75" t="s">
        <v>251</v>
      </c>
      <c r="I5" s="152" t="s">
        <v>252</v>
      </c>
      <c r="J5" s="75" t="s">
        <v>253</v>
      </c>
      <c r="K5" s="75" t="s">
        <v>254</v>
      </c>
      <c r="L5" s="75" t="s">
        <v>255</v>
      </c>
      <c r="N5" s="75" t="s">
        <v>256</v>
      </c>
    </row>
    <row r="6" spans="1:19" x14ac:dyDescent="0.25">
      <c r="C6" s="250" t="s">
        <v>257</v>
      </c>
      <c r="D6" s="76">
        <v>41137</v>
      </c>
      <c r="E6" s="77">
        <v>36.060185971549998</v>
      </c>
      <c r="F6" s="52">
        <v>360601.85971549997</v>
      </c>
      <c r="G6" s="78">
        <f t="shared" ref="G6:G11" si="0">0.3048*J6</f>
        <v>4.16052</v>
      </c>
      <c r="H6" s="79">
        <f>0.3048*J28</f>
        <v>13.444728000000001</v>
      </c>
      <c r="I6" s="80">
        <f t="shared" ref="H6:I11" si="1">0.3048*K28</f>
        <v>4.4927520000000003</v>
      </c>
      <c r="J6" s="80">
        <v>13.65</v>
      </c>
      <c r="K6" s="80">
        <v>4.8425000000000002</v>
      </c>
      <c r="L6" s="80"/>
      <c r="N6" s="81">
        <f>F6/1000000</f>
        <v>0.36060185971549996</v>
      </c>
      <c r="Q6" s="22" t="s">
        <v>258</v>
      </c>
      <c r="R6" s="22" t="s">
        <v>250</v>
      </c>
      <c r="S6" s="22" t="s">
        <v>251</v>
      </c>
    </row>
    <row r="7" spans="1:19" x14ac:dyDescent="0.25">
      <c r="C7" s="251"/>
      <c r="D7" s="76">
        <v>41230</v>
      </c>
      <c r="E7" s="77">
        <v>180.77378929175998</v>
      </c>
      <c r="F7" s="52">
        <v>1807737.8929175998</v>
      </c>
      <c r="G7" s="78">
        <f t="shared" si="0"/>
        <v>3.8366700000000002</v>
      </c>
      <c r="H7" s="79">
        <f t="shared" si="1"/>
        <v>12.3444</v>
      </c>
      <c r="I7" s="80">
        <f t="shared" si="1"/>
        <v>4.4561760000000001</v>
      </c>
      <c r="J7" s="80">
        <v>12.5875</v>
      </c>
      <c r="K7" s="80">
        <v>24.276</v>
      </c>
      <c r="L7" s="80"/>
      <c r="N7" s="81">
        <f>F7/1000000</f>
        <v>1.8077378929175998</v>
      </c>
      <c r="Q7" s="22">
        <v>57440674.212417349</v>
      </c>
      <c r="R7" s="22">
        <f>0.00000001*Q7+3.2147</f>
        <v>3.7891067421241735</v>
      </c>
      <c r="S7" s="22">
        <f>0.00000000000004*Q7^2-0.000004*Q7+111.54</f>
        <v>13.754545309413302</v>
      </c>
    </row>
    <row r="8" spans="1:19" x14ac:dyDescent="0.25">
      <c r="C8" s="251"/>
      <c r="D8" s="76">
        <v>41401</v>
      </c>
      <c r="E8" s="77">
        <v>1088.72347543304</v>
      </c>
      <c r="F8" s="52">
        <v>10887234.754330399</v>
      </c>
      <c r="G8" s="82">
        <f t="shared" si="0"/>
        <v>4.006596</v>
      </c>
      <c r="H8" s="83">
        <f t="shared" si="1"/>
        <v>14.353032000000002</v>
      </c>
      <c r="I8" s="80">
        <f t="shared" si="1"/>
        <v>4.5720000000000001</v>
      </c>
      <c r="J8" s="80">
        <v>13.145</v>
      </c>
      <c r="K8" s="80">
        <v>146.20399999999998</v>
      </c>
      <c r="L8" s="80"/>
      <c r="N8" s="84">
        <f t="shared" ref="N8:N22" si="2">F8/1000000</f>
        <v>10.887234754330398</v>
      </c>
      <c r="Q8" s="22">
        <v>33629372.000015043</v>
      </c>
      <c r="R8" s="22">
        <f>0.00000001*Q8+3.2147</f>
        <v>3.5509937200001507</v>
      </c>
      <c r="S8" s="22">
        <f>0.00000000000004*Q8^2-0.000004*Q8+111.54</f>
        <v>22.259898444555674</v>
      </c>
    </row>
    <row r="9" spans="1:19" x14ac:dyDescent="0.25">
      <c r="C9" s="251"/>
      <c r="D9" s="76">
        <v>41501</v>
      </c>
      <c r="E9" s="77">
        <v>22.518534306239999</v>
      </c>
      <c r="F9" s="52">
        <v>225185.34306239997</v>
      </c>
      <c r="G9" s="78">
        <f t="shared" si="0"/>
        <v>4.265506666666667</v>
      </c>
      <c r="H9" s="79">
        <f t="shared" si="1"/>
        <v>14.426184000000001</v>
      </c>
      <c r="I9" s="80">
        <f t="shared" si="1"/>
        <v>4.1087040000000004</v>
      </c>
      <c r="J9" s="80">
        <v>13.994444444444444</v>
      </c>
      <c r="K9" s="80">
        <v>3.024</v>
      </c>
      <c r="L9" s="80"/>
      <c r="N9" s="81">
        <f t="shared" si="2"/>
        <v>0.22518534306239998</v>
      </c>
      <c r="Q9" s="22">
        <v>42310065.916728549</v>
      </c>
      <c r="R9" s="22">
        <f>0.00000001*Q9+3.2147</f>
        <v>3.6378006591672856</v>
      </c>
      <c r="S9" s="22">
        <f>0.00000000000004*Q9^2-0.000004*Q9+111.54</f>
        <v>13.905403448202406</v>
      </c>
    </row>
    <row r="10" spans="1:19" x14ac:dyDescent="0.25">
      <c r="C10" s="251"/>
      <c r="D10" s="85">
        <v>41594</v>
      </c>
      <c r="E10" s="77">
        <v>219.53978071059828</v>
      </c>
      <c r="F10" s="52">
        <v>2195397.8071059827</v>
      </c>
      <c r="G10" s="82">
        <f t="shared" si="0"/>
        <v>3.7901880000000006</v>
      </c>
      <c r="H10" s="83">
        <f t="shared" si="1"/>
        <v>11.131296000000001</v>
      </c>
      <c r="I10" s="80">
        <f t="shared" si="1"/>
        <v>3.420112032</v>
      </c>
      <c r="J10" s="80">
        <v>12.435</v>
      </c>
      <c r="K10" s="80">
        <v>29.481860934656055</v>
      </c>
      <c r="L10" s="80"/>
      <c r="N10" s="84">
        <f t="shared" si="2"/>
        <v>2.1953978071059828</v>
      </c>
      <c r="Q10" s="22">
        <v>62645907.138696797</v>
      </c>
      <c r="R10" s="22">
        <f>0.00000001*Q10+3.2147</f>
        <v>3.8411590713869681</v>
      </c>
      <c r="S10" s="22">
        <f>0.00000000000004*Q10^2-0.000004*Q10+111.54</f>
        <v>17.936758694421727</v>
      </c>
    </row>
    <row r="11" spans="1:19" x14ac:dyDescent="0.25">
      <c r="C11" s="252"/>
      <c r="D11" s="85">
        <v>41764</v>
      </c>
      <c r="E11" s="77">
        <v>2035.8274120313999</v>
      </c>
      <c r="F11" s="52">
        <v>20358274.120313998</v>
      </c>
      <c r="G11" s="82">
        <f t="shared" si="0"/>
        <v>7.2702197397084269</v>
      </c>
      <c r="H11" s="83">
        <f t="shared" si="1"/>
        <v>17.907</v>
      </c>
      <c r="I11" s="80">
        <f t="shared" si="1"/>
        <v>4.7701200000000012</v>
      </c>
      <c r="J11" s="80">
        <v>23.852426967547331</v>
      </c>
      <c r="K11" s="80">
        <v>273.39</v>
      </c>
      <c r="L11" s="80"/>
      <c r="N11" s="84">
        <f t="shared" si="2"/>
        <v>20.358274120313997</v>
      </c>
      <c r="Q11" s="22">
        <v>28729951.338749684</v>
      </c>
      <c r="R11" s="22">
        <f>0.00000001*Q11+3.2147</f>
        <v>3.501999513387497</v>
      </c>
      <c r="S11" s="22">
        <f>0.00000000000004*Q11^2-0.000004*Q11+111.54</f>
        <v>29.636598802078268</v>
      </c>
    </row>
    <row r="12" spans="1:19" ht="18.75" customHeight="1" x14ac:dyDescent="0.25">
      <c r="C12" s="75"/>
      <c r="D12" s="86"/>
      <c r="E12" s="77"/>
      <c r="F12" s="52"/>
      <c r="G12" s="82"/>
      <c r="H12" s="83"/>
      <c r="I12" s="52"/>
      <c r="K12" s="87"/>
      <c r="L12" s="80"/>
      <c r="N12" s="84"/>
    </row>
    <row r="13" spans="1:19" x14ac:dyDescent="0.25">
      <c r="C13" s="250" t="s">
        <v>259</v>
      </c>
      <c r="D13" s="76">
        <v>41137</v>
      </c>
      <c r="E13" s="77">
        <v>5744.0674212417352</v>
      </c>
      <c r="F13" s="52">
        <v>57440674.212417349</v>
      </c>
      <c r="G13" s="82">
        <f>0.3048*J13</f>
        <v>3.9753540000000003</v>
      </c>
      <c r="H13" s="83">
        <f t="shared" ref="H13:I18" si="3">0.3048*J34</f>
        <v>44.378880000000002</v>
      </c>
      <c r="I13" s="80">
        <f t="shared" si="3"/>
        <v>3.8727887999999999</v>
      </c>
      <c r="J13" s="80">
        <v>13.0425</v>
      </c>
      <c r="K13" s="80">
        <v>771.36725000000001</v>
      </c>
      <c r="L13" s="80"/>
      <c r="N13" s="84">
        <f t="shared" si="2"/>
        <v>57.440674212417349</v>
      </c>
    </row>
    <row r="14" spans="1:19" x14ac:dyDescent="0.25">
      <c r="C14" s="251"/>
      <c r="D14" s="76">
        <v>41230</v>
      </c>
      <c r="E14" s="77">
        <v>3362.9372000015046</v>
      </c>
      <c r="F14" s="52">
        <v>33629372.000015043</v>
      </c>
      <c r="G14" s="82">
        <f>0.3048*J14</f>
        <v>3.6644579999999998</v>
      </c>
      <c r="H14" s="83">
        <f t="shared" si="3"/>
        <v>32.125920000000001</v>
      </c>
      <c r="I14" s="80">
        <f t="shared" si="3"/>
        <v>3.9380159999999997</v>
      </c>
      <c r="J14" s="80">
        <v>12.022499999999999</v>
      </c>
      <c r="K14" s="80">
        <v>451.60674999999998</v>
      </c>
      <c r="L14" s="80"/>
      <c r="N14" s="84">
        <f t="shared" si="2"/>
        <v>33.629372000015046</v>
      </c>
    </row>
    <row r="15" spans="1:19" x14ac:dyDescent="0.25">
      <c r="C15" s="251"/>
      <c r="D15" s="76">
        <v>41401</v>
      </c>
      <c r="E15" s="77">
        <v>4231.0065916728554</v>
      </c>
      <c r="F15" s="52">
        <v>42310065.916728549</v>
      </c>
      <c r="G15" s="82">
        <f>0.3048*J15</f>
        <v>3.8320979999999998</v>
      </c>
      <c r="H15" s="83">
        <f t="shared" si="3"/>
        <v>35.326320000000003</v>
      </c>
      <c r="I15" s="80">
        <f t="shared" si="3"/>
        <v>4.2885360000000006</v>
      </c>
      <c r="J15" s="80">
        <v>12.572499999999998</v>
      </c>
      <c r="K15" s="80">
        <v>568.17925000000002</v>
      </c>
      <c r="L15" s="80"/>
      <c r="N15" s="84">
        <f t="shared" si="2"/>
        <v>42.310065916728547</v>
      </c>
      <c r="Q15" s="22" t="s">
        <v>256</v>
      </c>
      <c r="R15" s="22" t="s">
        <v>250</v>
      </c>
      <c r="S15" s="22" t="s">
        <v>251</v>
      </c>
    </row>
    <row r="16" spans="1:19" x14ac:dyDescent="0.25">
      <c r="C16" s="251"/>
      <c r="D16" s="88">
        <v>41501</v>
      </c>
      <c r="E16" s="77">
        <v>6264.5907138696803</v>
      </c>
      <c r="F16" s="52">
        <v>62645907.138696797</v>
      </c>
      <c r="G16" s="82">
        <f>0.3048*J16</f>
        <v>4.1013888000000005</v>
      </c>
      <c r="H16" s="83">
        <f t="shared" si="3"/>
        <v>35.000184000000004</v>
      </c>
      <c r="I16" s="80">
        <f t="shared" si="3"/>
        <v>3.7703760000000006</v>
      </c>
      <c r="J16" s="80">
        <v>13.456</v>
      </c>
      <c r="K16" s="80">
        <v>841.26800000000003</v>
      </c>
      <c r="L16" s="80"/>
      <c r="N16" s="84">
        <f t="shared" si="2"/>
        <v>62.645907138696799</v>
      </c>
      <c r="Q16" s="22">
        <v>57.440674212417349</v>
      </c>
      <c r="R16" s="22">
        <f>0.0138*Q16+3.2147</f>
        <v>4.0073813041313597</v>
      </c>
      <c r="S16" s="22">
        <f>0.0411*Q16^2-3.6309*Q16+111.54</f>
        <v>38.585272320591329</v>
      </c>
    </row>
    <row r="17" spans="1:19" x14ac:dyDescent="0.25">
      <c r="C17" s="251"/>
      <c r="D17" s="88">
        <v>41594</v>
      </c>
      <c r="E17" s="77">
        <v>2872.9951338749684</v>
      </c>
      <c r="F17" s="52">
        <v>28729951.338749684</v>
      </c>
      <c r="G17" s="82">
        <f>0.3048*J17</f>
        <v>3.6126420000000001</v>
      </c>
      <c r="H17" s="83">
        <f t="shared" si="3"/>
        <v>42.153840000000002</v>
      </c>
      <c r="I17" s="80">
        <f t="shared" si="3"/>
        <v>3.9079200480000003</v>
      </c>
      <c r="J17" s="80">
        <v>11.852499999999999</v>
      </c>
      <c r="K17" s="80">
        <v>385.8127339322628</v>
      </c>
      <c r="L17" s="80"/>
      <c r="N17" s="84">
        <f t="shared" si="2"/>
        <v>28.729951338749686</v>
      </c>
      <c r="Q17" s="22">
        <v>33.629372000015046</v>
      </c>
      <c r="R17" s="22">
        <f>0.0138*Q17+3.2147</f>
        <v>3.6787853336002079</v>
      </c>
      <c r="S17" s="22">
        <f>0.0411*Q17^2-3.6309*Q17+111.54</f>
        <v>35.916527776988147</v>
      </c>
    </row>
    <row r="18" spans="1:19" x14ac:dyDescent="0.25">
      <c r="C18" s="252"/>
      <c r="D18" s="85">
        <v>41764</v>
      </c>
      <c r="E18" s="77">
        <v>7180.0167916920009</v>
      </c>
      <c r="F18" s="52">
        <v>71800167.916920006</v>
      </c>
      <c r="G18" s="82"/>
      <c r="H18" s="83">
        <f t="shared" si="3"/>
        <v>66.226944000000003</v>
      </c>
      <c r="I18" s="80">
        <f t="shared" si="3"/>
        <v>3.8953439999999993</v>
      </c>
      <c r="J18" s="80"/>
      <c r="K18" s="80">
        <v>964.2</v>
      </c>
      <c r="L18" s="80"/>
      <c r="N18" s="84">
        <f t="shared" si="2"/>
        <v>71.800167916920003</v>
      </c>
      <c r="Q18" s="22">
        <v>42.310065916728547</v>
      </c>
      <c r="R18" s="22">
        <f>0.0138*Q18+3.2147</f>
        <v>3.7985789096508542</v>
      </c>
      <c r="S18" s="22">
        <f>0.0411*Q18^2-3.6309*Q18+111.54</f>
        <v>31.4912046237326</v>
      </c>
    </row>
    <row r="19" spans="1:19" ht="13.5" customHeight="1" x14ac:dyDescent="0.25">
      <c r="C19" s="75"/>
      <c r="D19" s="86"/>
      <c r="E19" s="77"/>
      <c r="F19" s="52"/>
      <c r="G19" s="82"/>
      <c r="H19" s="83"/>
      <c r="I19" s="80"/>
      <c r="L19" s="80"/>
      <c r="N19" s="84"/>
      <c r="Q19" s="22">
        <v>62.645907138696799</v>
      </c>
      <c r="R19" s="22">
        <f>0.0138*Q19+3.2147</f>
        <v>4.0792135185140159</v>
      </c>
      <c r="S19" s="22">
        <f>0.0411*Q19^2-3.6309*Q19+111.54</f>
        <v>45.376323668667951</v>
      </c>
    </row>
    <row r="20" spans="1:19" x14ac:dyDescent="0.25">
      <c r="C20" s="250" t="s">
        <v>260</v>
      </c>
      <c r="D20" s="88">
        <v>41500</v>
      </c>
      <c r="E20" s="77">
        <v>6364.1760276629739</v>
      </c>
      <c r="F20" s="52">
        <v>63641760.276629739</v>
      </c>
      <c r="G20" s="82">
        <f>J20*0.3048</f>
        <v>4.5399960000000004</v>
      </c>
      <c r="H20" s="83">
        <f t="shared" ref="H20:I22" si="4">0.3048*J40</f>
        <v>36.950904000000001</v>
      </c>
      <c r="I20" s="80">
        <f t="shared" si="4"/>
        <v>3.2034480000000003</v>
      </c>
      <c r="J20" s="80">
        <v>14.895</v>
      </c>
      <c r="K20" s="80">
        <v>854.6412499999999</v>
      </c>
      <c r="L20" s="80"/>
      <c r="N20" s="84">
        <f t="shared" si="2"/>
        <v>63.641760276629739</v>
      </c>
      <c r="Q20" s="22">
        <v>28.729951338749686</v>
      </c>
      <c r="R20" s="22">
        <f>0.0138*Q20+3.2147</f>
        <v>3.6111733284747456</v>
      </c>
      <c r="S20" s="22">
        <f>0.0411*Q20^2-3.6309*Q20+111.54</f>
        <v>41.148774955530385</v>
      </c>
    </row>
    <row r="21" spans="1:19" x14ac:dyDescent="0.25">
      <c r="C21" s="251"/>
      <c r="D21" s="76">
        <v>41594</v>
      </c>
      <c r="E21" s="77">
        <v>2402.7969371364384</v>
      </c>
      <c r="F21" s="52">
        <v>24027969.371364381</v>
      </c>
      <c r="G21" s="82">
        <f>J21*0.3048</f>
        <v>4.0663368000000002</v>
      </c>
      <c r="H21" s="83">
        <f t="shared" si="4"/>
        <v>34.521648000000006</v>
      </c>
      <c r="I21" s="80">
        <f t="shared" si="4"/>
        <v>2.4932639999999999</v>
      </c>
      <c r="J21" s="80">
        <v>13.340999999999999</v>
      </c>
      <c r="K21" s="80">
        <v>322.6701098342412</v>
      </c>
      <c r="L21" s="80"/>
      <c r="N21" s="84">
        <f t="shared" si="2"/>
        <v>24.027969371364382</v>
      </c>
    </row>
    <row r="22" spans="1:19" x14ac:dyDescent="0.25">
      <c r="C22" s="252"/>
      <c r="D22" s="85">
        <v>41764</v>
      </c>
      <c r="E22" s="77">
        <v>5164.8909422834004</v>
      </c>
      <c r="F22" s="52">
        <v>51648909.422834001</v>
      </c>
      <c r="G22" s="82"/>
      <c r="H22" s="83">
        <f t="shared" si="4"/>
        <v>63.154559999999996</v>
      </c>
      <c r="I22" s="80">
        <f t="shared" si="4"/>
        <v>3.6667440000000004</v>
      </c>
      <c r="J22" s="80"/>
      <c r="K22" s="80">
        <v>693.59</v>
      </c>
      <c r="L22" s="80"/>
      <c r="N22" s="84">
        <f t="shared" si="2"/>
        <v>51.648909422834002</v>
      </c>
    </row>
    <row r="24" spans="1:19" x14ac:dyDescent="0.25">
      <c r="K24" s="22" t="s">
        <v>261</v>
      </c>
    </row>
    <row r="25" spans="1:19" x14ac:dyDescent="0.25">
      <c r="J25" s="29"/>
    </row>
    <row r="26" spans="1:19" x14ac:dyDescent="0.25">
      <c r="A26" s="89" t="s">
        <v>262</v>
      </c>
      <c r="B26" s="90" t="s">
        <v>247</v>
      </c>
      <c r="C26" s="89" t="s">
        <v>263</v>
      </c>
      <c r="D26" s="89" t="s">
        <v>264</v>
      </c>
      <c r="E26" s="89" t="s">
        <v>253</v>
      </c>
      <c r="F26" s="89" t="s">
        <v>265</v>
      </c>
      <c r="G26" s="89" t="s">
        <v>266</v>
      </c>
      <c r="H26" s="89" t="s">
        <v>267</v>
      </c>
      <c r="I26" s="89" t="s">
        <v>268</v>
      </c>
      <c r="J26" s="89" t="s">
        <v>255</v>
      </c>
      <c r="K26" s="151" t="s">
        <v>269</v>
      </c>
    </row>
    <row r="27" spans="1:19" x14ac:dyDescent="0.25">
      <c r="C27" s="22" t="s">
        <v>270</v>
      </c>
      <c r="E27" s="22" t="s">
        <v>271</v>
      </c>
    </row>
    <row r="28" spans="1:19" x14ac:dyDescent="0.25">
      <c r="A28" s="91" t="s">
        <v>257</v>
      </c>
      <c r="B28" s="92">
        <f>'[1]Table of Transects'!B3</f>
        <v>41137</v>
      </c>
      <c r="C28" s="93" t="e">
        <f>AVERAGEIFS('[1]Table of Transects'!$E$3:$E$70,'[1]Table of Transects'!$A$3:$A$70,'Stage-Flow'!A28,'[1]Table of Transects'!$B$3:$B$70,'Stage-Flow'!B28,'[1]Table of Transects'!$J$3:$J$70,"Yes")</f>
        <v>#VALUE!</v>
      </c>
      <c r="D28" s="93" t="e">
        <f>AVERAGEIFS('[1]Table of Transects'!$G$3:$G$53,'[1]Table of Transects'!$A$3:$A$53,'Stage-Flow'!A28,'[1]Table of Transects'!$B$3:$B$53,'Stage-Flow'!B28,'[1]Table of Transects'!$J$3:$J$53,"Yes")</f>
        <v>#VALUE!</v>
      </c>
      <c r="E28" s="93" t="e">
        <f>AVERAGEIFS('[1]Table of Stages'!$H$3:$H$65,'[1]Table of Stages'!$A$3:$A$65,'Stage-Flow'!A28,'[1]Table of Stages'!$B$3:$B$65,'Stage-Flow'!B28)</f>
        <v>#VALUE!</v>
      </c>
      <c r="F28" s="93">
        <f>_xlfn.STDEV.S('[1]Table of Transects'!E3:E6)</f>
        <v>1.2760834285683185</v>
      </c>
      <c r="G28" s="93">
        <f>'[1]Transect Cub 8-16'!E77</f>
        <v>0.67400000000000004</v>
      </c>
      <c r="H28" s="93">
        <f>_xlfn.STDEV.S('[1]Table of Stages'!H3:H6)</f>
        <v>8.8317608663278591E-2</v>
      </c>
      <c r="I28" s="93">
        <v>8</v>
      </c>
      <c r="J28" s="93">
        <v>44.11</v>
      </c>
      <c r="K28" s="94">
        <f>I28+10.71-3.97</f>
        <v>14.74</v>
      </c>
    </row>
    <row r="29" spans="1:19" x14ac:dyDescent="0.25">
      <c r="A29" s="95" t="str">
        <f>A28</f>
        <v>Cub</v>
      </c>
      <c r="B29" s="96">
        <f>'[1]Table of Transects'!B12</f>
        <v>41230</v>
      </c>
      <c r="C29" s="97" t="e">
        <f>AVERAGEIFS('[1]Table of Transects'!$E$3:$E$70,'[1]Table of Transects'!$A$3:$A$70,'Stage-Flow'!A29,'[1]Table of Transects'!$B$3:$B$70,'Stage-Flow'!B29,'[1]Table of Transects'!$J$3:$J$70,"Yes")</f>
        <v>#VALUE!</v>
      </c>
      <c r="D29" s="98" t="e">
        <f>AVERAGEIFS('[1]Table of Transects'!$G$3:$G$53,'[1]Table of Transects'!$A$3:$A$53,'Stage-Flow'!A29,'[1]Table of Transects'!$B$3:$B$53,'Stage-Flow'!B29,'[1]Table of Transects'!$J$3:$J$53,"Yes")</f>
        <v>#VALUE!</v>
      </c>
      <c r="E29" s="70" t="e">
        <f>AVERAGEIFS('[1]Table of Stages'!$H$3:$H$65,'[1]Table of Stages'!$A$3:$A$65,'Stage-Flow'!A29,'[1]Table of Stages'!$B$3:$B$65,'Stage-Flow'!B29)</f>
        <v>#VALUE!</v>
      </c>
      <c r="F29" s="98">
        <f>_xlfn.STDEV.S('[1]Table of Transects'!E12:E18)</f>
        <v>2.0213978190492692</v>
      </c>
      <c r="G29" s="98">
        <f>'[1]Transect 11-17 Cub '!E52</f>
        <v>2.0379999999999998</v>
      </c>
      <c r="H29" s="98">
        <f>_xlfn.STDEV.S('[1]Table of Stages'!H11:H14)</f>
        <v>1.8929694486000511E-2</v>
      </c>
      <c r="I29" s="70">
        <v>6.8</v>
      </c>
      <c r="J29" s="70">
        <v>40.5</v>
      </c>
      <c r="K29" s="99">
        <f>I29+11.91-4.09</f>
        <v>14.620000000000001</v>
      </c>
    </row>
    <row r="30" spans="1:19" x14ac:dyDescent="0.25">
      <c r="A30" s="100" t="str">
        <f>A29</f>
        <v>Cub</v>
      </c>
      <c r="B30" s="101">
        <f>'[1]Table of Transects'!B24</f>
        <v>41401</v>
      </c>
      <c r="C30" s="70" t="e">
        <f>AVERAGEIFS('[1]Table of Transects'!$E$3:$E$70,'[1]Table of Transects'!$A$3:$A$70,'Stage-Flow'!A30,'[1]Table of Transects'!$B$3:$B$70,'Stage-Flow'!B30,'[1]Table of Transects'!$J$3:$J$70,"Yes")</f>
        <v>#VALUE!</v>
      </c>
      <c r="D30" s="70" t="e">
        <f>AVERAGEIFS('[1]Table of Transects'!$G$3:$G$53,'[1]Table of Transects'!$A$3:$A$53,'Stage-Flow'!A30,'[1]Table of Transects'!$B$3:$B$53,'Stage-Flow'!B30,'[1]Table of Transects'!$J$3:$J$53,"Yes")</f>
        <v>#VALUE!</v>
      </c>
      <c r="E30" s="70" t="e">
        <f>AVERAGEIFS('[1]Table of Stages'!$H$3:$H$65,'[1]Table of Stages'!$A$3:$A$65,'Stage-Flow'!A30,'[1]Table of Stages'!$B$3:$B$65,'Stage-Flow'!B30)</f>
        <v>#VALUE!</v>
      </c>
      <c r="F30" s="70">
        <f>_xlfn.STDEV.S('[1]Table of Transects'!E24:E27)</f>
        <v>2.9512402336418919</v>
      </c>
      <c r="G30" s="70">
        <f>'[1]Transect 5-7-13 Cub'!E48</f>
        <v>3.6240000000000001</v>
      </c>
      <c r="H30" s="70">
        <f>_xlfn.STDEV.S('[1]Table of Stages'!H19:H22)</f>
        <v>6.4549722436789372E-2</v>
      </c>
      <c r="I30" s="70">
        <v>7.8</v>
      </c>
      <c r="J30" s="70">
        <v>47.09</v>
      </c>
      <c r="K30" s="99">
        <f>I30+11.59-4.39</f>
        <v>15</v>
      </c>
    </row>
    <row r="31" spans="1:19" x14ac:dyDescent="0.25">
      <c r="A31" s="100" t="s">
        <v>257</v>
      </c>
      <c r="B31" s="101">
        <f>'[1]Table of Transects'!B45</f>
        <v>41501</v>
      </c>
      <c r="C31" s="70" t="e">
        <f>AVERAGEIFS('[1]Table of Transects'!$E$3:$E$70,'[1]Table of Transects'!$A$3:$A$70,'Stage-Flow'!A31,'[1]Table of Transects'!$B$3:$B$70,'Stage-Flow'!B31,'[1]Table of Transects'!$J$3:$J$70,"Yes")</f>
        <v>#VALUE!</v>
      </c>
      <c r="D31" s="70" t="e">
        <f>AVERAGEIFS('[1]Table of Transects'!$G$3:$G$53,'[1]Table of Transects'!$A$3:$A$53,'Stage-Flow'!A31,'[1]Table of Transects'!$B$3:$B$53,'Stage-Flow'!B31,'[1]Table of Transects'!$J$3:$J$53,"Yes")</f>
        <v>#VALUE!</v>
      </c>
      <c r="E31" s="70" t="e">
        <f>AVERAGEIFS('[1]Table of Stages'!$H$3:$H$65,'[1]Table of Stages'!$A$3:$A$65,'Stage-Flow'!A31,'[1]Table of Stages'!$B$3:$B$65,'Stage-Flow'!B31)</f>
        <v>#VALUE!</v>
      </c>
      <c r="F31" s="70">
        <f>_xlfn.STDEV.S('[1]Table of Transects'!E45:E53)</f>
        <v>3.2553564576965557</v>
      </c>
      <c r="G31" s="70">
        <f>'[1]Table of Transects'!K47</f>
        <v>3.6179999999999999</v>
      </c>
      <c r="H31" s="70">
        <f>_xlfn.STDEV.S('[1]Table of Stages'!H40:H48)</f>
        <v>8.9597867038104032E-2</v>
      </c>
      <c r="I31" s="70">
        <v>7.1</v>
      </c>
      <c r="J31" s="102">
        <v>47.33</v>
      </c>
      <c r="K31" s="99">
        <f>I31+10.68-4.3</f>
        <v>13.48</v>
      </c>
    </row>
    <row r="32" spans="1:19" x14ac:dyDescent="0.25">
      <c r="A32" s="103" t="s">
        <v>257</v>
      </c>
      <c r="B32" s="104">
        <f>'[1]Table of Transects'!B63</f>
        <v>41594</v>
      </c>
      <c r="C32" s="70" t="e">
        <f>AVERAGEIFS('[1]Table of Transects'!$E$3:$E$70,'[1]Table of Transects'!$A$3:$A$70,'Stage-Flow'!A32,'[1]Table of Transects'!$B$3:$B$70,'Stage-Flow'!B32,'[1]Table of Transects'!$J$3:$J$70,"Yes")</f>
        <v>#VALUE!</v>
      </c>
      <c r="D32" s="105"/>
      <c r="E32" s="70" t="e">
        <f>AVERAGEIFS('[1]Table of Stages'!$H$3:$H$65,'[1]Table of Stages'!$A$3:$A$65,'Stage-Flow'!A32,'[1]Table of Stages'!$B$3:$B$65,'Stage-Flow'!B32)</f>
        <v>#VALUE!</v>
      </c>
      <c r="F32" s="70">
        <f>'[1]Table of Transects'!K64</f>
        <v>1.5421501586025921</v>
      </c>
      <c r="G32" s="70"/>
      <c r="H32" s="70">
        <f>_xlfn.STDEV.S('[1]Table of Stages'!H58:H65)</f>
        <v>3.7416573867739562E-2</v>
      </c>
      <c r="I32" s="106">
        <f>1*3.28084</f>
        <v>3.28084</v>
      </c>
      <c r="J32" s="102">
        <v>36.520000000000003</v>
      </c>
      <c r="K32" s="107">
        <f>I32+12.19-4.25</f>
        <v>11.220839999999999</v>
      </c>
    </row>
    <row r="33" spans="1:11" x14ac:dyDescent="0.25">
      <c r="A33" s="108" t="s">
        <v>257</v>
      </c>
      <c r="B33" s="109">
        <v>41764</v>
      </c>
      <c r="C33" s="110"/>
      <c r="D33" s="111">
        <v>273.39</v>
      </c>
      <c r="E33" s="110">
        <v>23.852426967547331</v>
      </c>
      <c r="F33" s="112"/>
      <c r="G33" s="112"/>
      <c r="H33" s="112"/>
      <c r="I33" s="112">
        <v>10.3</v>
      </c>
      <c r="J33" s="112">
        <v>58.75</v>
      </c>
      <c r="K33" s="113">
        <f>I33+10.05-4.7</f>
        <v>15.650000000000002</v>
      </c>
    </row>
    <row r="34" spans="1:11" x14ac:dyDescent="0.25">
      <c r="A34" s="91" t="s">
        <v>259</v>
      </c>
      <c r="B34" s="92">
        <f>'[1]Table of Transects'!B8</f>
        <v>41137</v>
      </c>
      <c r="C34" s="93" t="e">
        <f>AVERAGEIFS('[1]Table of Transects'!$E$3:$E$70,'[1]Table of Transects'!$A$3:$A$70,'Stage-Flow'!A34,'[1]Table of Transects'!$B$3:$B$70,'Stage-Flow'!B34,'[1]Table of Transects'!$J$3:$J$70,"Yes")</f>
        <v>#VALUE!</v>
      </c>
      <c r="D34" s="93" t="e">
        <f>AVERAGEIFS('[1]Table of Transects'!$G$3:$G$53,'[1]Table of Transects'!$A$3:$A$53,'Stage-Flow'!A34,'[1]Table of Transects'!$B$3:$B$53,'Stage-Flow'!B34,'[1]Table of Transects'!$J$3:$J$53,"Yes")</f>
        <v>#VALUE!</v>
      </c>
      <c r="E34" s="93" t="e">
        <f>AVERAGEIFS('[1]Table of Stages'!$H$3:$H$65,'[1]Table of Stages'!$A$3:$A$65,'Stage-Flow'!A34,'[1]Table of Stages'!$B$3:$B$65,'Stage-Flow'!B34)</f>
        <v>#VALUE!</v>
      </c>
      <c r="F34" s="93">
        <f>_xlfn.STDEV.S('[1]Table of Transects'!E8:E11)</f>
        <v>20.85580516307153</v>
      </c>
      <c r="G34" s="93">
        <f>'[1]Transect Confluence 8-16'!H60</f>
        <v>21.808</v>
      </c>
      <c r="H34" s="93">
        <f>_xlfn.STDEV.S('[1]Table of Stages'!H7:H10)</f>
        <v>6.4355781921026589E-2</v>
      </c>
      <c r="I34" s="93">
        <v>6.556</v>
      </c>
      <c r="J34" s="93">
        <v>145.6</v>
      </c>
      <c r="K34" s="94">
        <f>I34+11.22-5.07</f>
        <v>12.706</v>
      </c>
    </row>
    <row r="35" spans="1:11" x14ac:dyDescent="0.25">
      <c r="A35" s="100" t="str">
        <f>A34</f>
        <v>Confluence</v>
      </c>
      <c r="B35" s="101">
        <f>'[1]Table of Transects'!B19</f>
        <v>41230</v>
      </c>
      <c r="C35" s="70" t="e">
        <f>AVERAGEIFS('[1]Table of Transects'!$E$3:$E$70,'[1]Table of Transects'!$A$3:$A$70,'Stage-Flow'!A35,'[1]Table of Transects'!$B$3:$B$70,'Stage-Flow'!B35,'[1]Table of Transects'!$J$3:$J$70,"Yes")</f>
        <v>#VALUE!</v>
      </c>
      <c r="D35" s="70" t="e">
        <f>AVERAGEIFS('[1]Table of Transects'!$G$3:$G$53,'[1]Table of Transects'!$A$3:$A$53,'Stage-Flow'!A35,'[1]Table of Transects'!$B$3:$B$53,'Stage-Flow'!B35,'[1]Table of Transects'!$J$3:$J$53,"Yes")</f>
        <v>#VALUE!</v>
      </c>
      <c r="E35" s="70" t="e">
        <f>AVERAGEIFS('[1]Table of Stages'!$H$3:$H$65,'[1]Table of Stages'!$A$3:$A$65,'Stage-Flow'!A35,'[1]Table of Stages'!$B$3:$B$65,'Stage-Flow'!B35)</f>
        <v>#VALUE!</v>
      </c>
      <c r="F35" s="70">
        <f>_xlfn.STDEV.S('[1]Table of Transects'!E19:E23)</f>
        <v>12.270428036543775</v>
      </c>
      <c r="G35" s="70">
        <f>'[1]Transect 11-17 Confluence'!F47</f>
        <v>15.044</v>
      </c>
      <c r="H35" s="70">
        <f>_xlfn.STDEV.S('[1]Table of Stages'!H15:H18)</f>
        <v>5.6199051000291392E-2</v>
      </c>
      <c r="I35" s="70">
        <v>5.2</v>
      </c>
      <c r="J35" s="70">
        <v>105.4</v>
      </c>
      <c r="K35" s="99">
        <f>I35+12.02-4.3</f>
        <v>12.919999999999998</v>
      </c>
    </row>
    <row r="36" spans="1:11" x14ac:dyDescent="0.25">
      <c r="A36" s="100" t="str">
        <f>A35</f>
        <v>Confluence</v>
      </c>
      <c r="B36" s="101">
        <f>'[1]Table of Transects'!B28</f>
        <v>41401</v>
      </c>
      <c r="C36" s="70" t="e">
        <f>AVERAGEIFS('[1]Table of Transects'!$E$3:$E$70,'[1]Table of Transects'!$A$3:$A$70,'Stage-Flow'!A36,'[1]Table of Transects'!$B$3:$B$70,'Stage-Flow'!B36,'[1]Table of Transects'!$J$3:$J$70,"Yes")</f>
        <v>#VALUE!</v>
      </c>
      <c r="D36" s="70" t="e">
        <f>AVERAGEIFS('[1]Table of Transects'!$G$3:$G$53,'[1]Table of Transects'!$A$3:$A$53,'Stage-Flow'!A36,'[1]Table of Transects'!$B$3:$B$53,'Stage-Flow'!B36,'[1]Table of Transects'!$J$3:$J$53,"Yes")</f>
        <v>#VALUE!</v>
      </c>
      <c r="E36" s="70" t="e">
        <f>AVERAGEIFS('[1]Table of Stages'!$H$3:$H$65,'[1]Table of Stages'!$A$3:$A$65,'Stage-Flow'!A36,'[1]Table of Stages'!$B$3:$B$65,'Stage-Flow'!B36)</f>
        <v>#VALUE!</v>
      </c>
      <c r="F36" s="70">
        <f>_xlfn.STDEV.S('[1]Table of Transects'!E28:E31)</f>
        <v>10.415672085852176</v>
      </c>
      <c r="G36" s="70">
        <f>'[1]Transect 5-7-13 Confluence'!F46</f>
        <v>11.33</v>
      </c>
      <c r="H36" s="70">
        <f>_xlfn.STDEV.S('[1]Table of Stages'!H23:H26)</f>
        <v>2.2173557826083445E-2</v>
      </c>
      <c r="I36" s="70">
        <v>6.9</v>
      </c>
      <c r="J36" s="102">
        <v>115.9</v>
      </c>
      <c r="K36" s="99">
        <f>I36+11.71-4.54</f>
        <v>14.07</v>
      </c>
    </row>
    <row r="37" spans="1:11" x14ac:dyDescent="0.25">
      <c r="A37" s="114" t="str">
        <f>A36</f>
        <v>Confluence</v>
      </c>
      <c r="B37" s="115">
        <f>'[1]Table of Transects'!B40</f>
        <v>41501</v>
      </c>
      <c r="C37" s="98" t="e">
        <f>AVERAGEIFS('[1]Table of Transects'!$E$3:$E$70,'[1]Table of Transects'!$A$3:$A$70,'Stage-Flow'!A37,'[1]Table of Transects'!$B$3:$B$70,'Stage-Flow'!B37,'[1]Table of Transects'!$J$3:$J$70,"Yes")</f>
        <v>#VALUE!</v>
      </c>
      <c r="D37" s="97" t="e">
        <f>AVERAGEIFS('[1]Table of Transects'!$G$3:$G$53,'[1]Table of Transects'!$A$3:$A$53,'Stage-Flow'!A37,'[1]Table of Transects'!$B$3:$B$53,'Stage-Flow'!B37,'[1]Table of Transects'!$J$3:$J$53,"Yes")</f>
        <v>#VALUE!</v>
      </c>
      <c r="E37" s="102" t="e">
        <f>AVERAGEIFS('[1]Table of Stages'!$H$3:$H$65,'[1]Table of Stages'!$A$3:$A$65,'Stage-Flow'!A37,'[1]Table of Stages'!$B$3:$B$65,'Stage-Flow'!B37)</f>
        <v>#VALUE!</v>
      </c>
      <c r="F37" s="97">
        <f>_xlfn.STDEV.S('[1]Table of Transects'!E40:E44)</f>
        <v>21.396053374395933</v>
      </c>
      <c r="G37" s="97">
        <f>'[1]Table of Transects'!K40</f>
        <v>25.393999999999998</v>
      </c>
      <c r="H37" s="97">
        <f>_xlfn.STDEV.S('[1]Table of Stages'!H35:H39)</f>
        <v>2.1908902300206177E-2</v>
      </c>
      <c r="I37" s="70">
        <v>6.1</v>
      </c>
      <c r="J37" s="102">
        <v>114.83</v>
      </c>
      <c r="K37" s="99">
        <f>I37+10.81-4.54</f>
        <v>12.370000000000001</v>
      </c>
    </row>
    <row r="38" spans="1:11" x14ac:dyDescent="0.25">
      <c r="A38" s="116" t="s">
        <v>259</v>
      </c>
      <c r="B38" s="117">
        <f>'[1]Table of Transects'!B59</f>
        <v>41594</v>
      </c>
      <c r="C38" s="118" t="e">
        <f>AVERAGEIFS('[1]Table of Transects'!$E$3:$E$70,'[1]Table of Transects'!$A$3:$A$70,'Stage-Flow'!A38,'[1]Table of Transects'!$B$3:$B$70,'Stage-Flow'!B38,'[1]Table of Transects'!$J$3:$J$70,"Yes")</f>
        <v>#VALUE!</v>
      </c>
      <c r="D38" s="119"/>
      <c r="E38" s="102" t="e">
        <f>AVERAGEIFS('[1]Table of Stages'!$H$3:$H$65,'[1]Table of Stages'!$A$3:$A$65,'Stage-Flow'!A38,'[1]Table of Stages'!$B$3:$B$65,'Stage-Flow'!B38)</f>
        <v>#VALUE!</v>
      </c>
      <c r="F38" s="119">
        <f>'[1]Table of Transects'!K59</f>
        <v>7.4830437180118556</v>
      </c>
      <c r="G38" s="119"/>
      <c r="H38" s="119">
        <f>_xlfn.STDEV.S('[1]Table of Stages'!H54:H57)</f>
        <v>2.901149197588191E-2</v>
      </c>
      <c r="I38" s="70">
        <f>1.5*3.28084</f>
        <v>4.9212600000000002</v>
      </c>
      <c r="J38" s="102">
        <v>138.30000000000001</v>
      </c>
      <c r="K38" s="99">
        <f>I38+11.55-3.65</f>
        <v>12.821260000000001</v>
      </c>
    </row>
    <row r="39" spans="1:11" x14ac:dyDescent="0.25">
      <c r="A39" s="120" t="s">
        <v>259</v>
      </c>
      <c r="B39" s="121">
        <v>41764</v>
      </c>
      <c r="C39" s="122"/>
      <c r="D39" s="123">
        <v>964.2</v>
      </c>
      <c r="E39" s="124"/>
      <c r="F39" s="123"/>
      <c r="G39" s="123"/>
      <c r="H39" s="123"/>
      <c r="I39" s="112">
        <v>7.52</v>
      </c>
      <c r="J39" s="112">
        <v>217.28</v>
      </c>
      <c r="K39" s="113">
        <f>I39+9.42-4.16</f>
        <v>12.779999999999998</v>
      </c>
    </row>
    <row r="40" spans="1:11" x14ac:dyDescent="0.25">
      <c r="A40" s="125" t="s">
        <v>272</v>
      </c>
      <c r="B40" s="126">
        <f>'[1]Table of Transects'!B32</f>
        <v>41500</v>
      </c>
      <c r="C40" s="127" t="e">
        <f>AVERAGEIFS('[1]Table of Transects'!$E$3:$E$70,'[1]Table of Transects'!$A$3:$A$70,'Stage-Flow'!A40,'[1]Table of Transects'!$B$3:$B$70,'Stage-Flow'!B40,'[1]Table of Transects'!$J$3:$J$70,"Yes")</f>
        <v>#VALUE!</v>
      </c>
      <c r="D40" s="128" t="e">
        <f>AVERAGEIFS('[1]Table of Transects'!$G$3:$G$53,'[1]Table of Transects'!$A$3:$A$53,'Stage-Flow'!A40,'[1]Table of Transects'!$B$3:$B$53,'Stage-Flow'!B40,'[1]Table of Transects'!$J$3:$J$53,"Yes")</f>
        <v>#VALUE!</v>
      </c>
      <c r="E40" s="129" t="e">
        <f>AVERAGEIFS('[1]Table of Stages'!$H$3:$H$65,'[1]Table of Stages'!$A$3:$A$65,'Stage-Flow'!A40,'[1]Table of Stages'!$B$3:$B$65,'Stage-Flow'!B40)</f>
        <v>#VALUE!</v>
      </c>
      <c r="F40" s="128">
        <f>_xlfn.STDEV.S('[1]Table of Transects'!E32:E39)</f>
        <v>25.843238926541023</v>
      </c>
      <c r="G40" s="128">
        <f>'[1]Table of Transects'!K32</f>
        <v>26.074000000000002</v>
      </c>
      <c r="H40" s="128">
        <f>_xlfn.STDEV.S('[1]Table of Stages'!H27:H34)</f>
        <v>2.1380899352993494E-2</v>
      </c>
      <c r="I40" s="93">
        <v>5.4</v>
      </c>
      <c r="J40" s="93">
        <v>121.23</v>
      </c>
      <c r="K40" s="94">
        <f>I40+9.76-4.65</f>
        <v>10.51</v>
      </c>
    </row>
    <row r="41" spans="1:11" x14ac:dyDescent="0.25">
      <c r="A41" s="100" t="s">
        <v>272</v>
      </c>
      <c r="B41" s="101">
        <f>'[1]Table of Transects'!B54</f>
        <v>41594</v>
      </c>
      <c r="C41" s="70" t="e">
        <f>AVERAGEIFS('[1]Table of Transects'!$E$3:$E$70,'[1]Table of Transects'!$A$3:$A$70,'Stage-Flow'!A41,'[1]Table of Transects'!$B$3:$B$70,'Stage-Flow'!B41,'[1]Table of Transects'!$J$3:$J$70,"Yes")</f>
        <v>#VALUE!</v>
      </c>
      <c r="D41" s="70"/>
      <c r="E41" s="70" t="e">
        <f>AVERAGEIFS('[1]Table of Stages'!$H$3:$H$65,'[1]Table of Stages'!$A$3:$A$65,'Stage-Flow'!A41,'[1]Table of Stages'!$B$3:$B$65,'Stage-Flow'!B41)</f>
        <v>#VALUE!</v>
      </c>
      <c r="F41" s="70">
        <f>'[1]Table of Transects'!K55</f>
        <v>9.3905587905113297</v>
      </c>
      <c r="G41" s="70"/>
      <c r="H41" s="119">
        <f>_xlfn.STDEV.S('[1]Table of Stages'!H49:H53)</f>
        <v>3.7980258029666002E-2</v>
      </c>
      <c r="I41" s="70">
        <v>1.54</v>
      </c>
      <c r="J41" s="102">
        <v>113.26</v>
      </c>
      <c r="K41" s="99">
        <f>I41+10.75-4.11</f>
        <v>8.18</v>
      </c>
    </row>
    <row r="42" spans="1:11" x14ac:dyDescent="0.25">
      <c r="A42" s="130" t="s">
        <v>272</v>
      </c>
      <c r="B42" s="131">
        <v>41764</v>
      </c>
      <c r="C42" s="112"/>
      <c r="D42" s="112">
        <v>693.59</v>
      </c>
      <c r="E42" s="112"/>
      <c r="F42" s="112"/>
      <c r="G42" s="112"/>
      <c r="H42" s="112"/>
      <c r="I42" s="112">
        <v>5.83</v>
      </c>
      <c r="J42" s="112">
        <v>207.2</v>
      </c>
      <c r="K42" s="113">
        <f>I42+10.91-4.71</f>
        <v>12.030000000000001</v>
      </c>
    </row>
    <row r="44" spans="1:11" x14ac:dyDescent="0.25">
      <c r="D44" s="132" t="s">
        <v>273</v>
      </c>
      <c r="E44" s="22" t="s">
        <v>274</v>
      </c>
    </row>
    <row r="45" spans="1:11" x14ac:dyDescent="0.25">
      <c r="A45" s="105" t="s">
        <v>259</v>
      </c>
      <c r="B45" s="104">
        <v>41137</v>
      </c>
      <c r="C45" s="105">
        <v>770.62850000000003</v>
      </c>
      <c r="D45" s="105">
        <v>771.36725000000001</v>
      </c>
      <c r="E45" s="22" t="e">
        <f>AVERAGEIFS('[1]Table of Stages'!$H$3:$H$65,'[1]Table of Stages'!$A$3:$A$65,'Stage-Flow'!A45,'[1]Table of Stages'!$B$3:$B$65,'Stage-Flow'!B45)</f>
        <v>#VALUE!</v>
      </c>
      <c r="F45" s="105">
        <v>20.85580516307153</v>
      </c>
      <c r="G45" s="105">
        <v>21.808</v>
      </c>
      <c r="H45" s="105">
        <v>6.4355781921026589E-2</v>
      </c>
    </row>
    <row r="46" spans="1:11" x14ac:dyDescent="0.25">
      <c r="A46" s="105" t="s">
        <v>259</v>
      </c>
      <c r="B46" s="104">
        <v>41230</v>
      </c>
      <c r="C46" s="105">
        <v>451.15524999999997</v>
      </c>
      <c r="D46" s="105">
        <v>451.60674999999998</v>
      </c>
      <c r="E46" s="22" t="e">
        <f>AVERAGEIFS('[1]Table of Stages'!$H$3:$H$65,'[1]Table of Stages'!$A$3:$A$65,'Stage-Flow'!A46,'[1]Table of Stages'!$B$3:$B$65,'Stage-Flow'!B46)</f>
        <v>#VALUE!</v>
      </c>
      <c r="F46" s="105">
        <v>12.270428036543775</v>
      </c>
      <c r="G46" s="105">
        <v>15.044</v>
      </c>
      <c r="H46" s="105">
        <v>5.6199051000291392E-2</v>
      </c>
    </row>
    <row r="47" spans="1:11" x14ac:dyDescent="0.25">
      <c r="A47" s="105" t="s">
        <v>259</v>
      </c>
      <c r="B47" s="104">
        <v>41401</v>
      </c>
      <c r="C47" s="105">
        <v>565.24750000000006</v>
      </c>
      <c r="D47" s="105">
        <v>568.17925000000002</v>
      </c>
      <c r="E47" s="22" t="e">
        <f>AVERAGEIFS('[1]Table of Stages'!$H$3:$H$65,'[1]Table of Stages'!$A$3:$A$65,'Stage-Flow'!A47,'[1]Table of Stages'!$B$3:$B$65,'Stage-Flow'!B47)</f>
        <v>#VALUE!</v>
      </c>
      <c r="F47" s="105">
        <v>10.415672085852176</v>
      </c>
      <c r="G47" s="105">
        <v>11.323</v>
      </c>
      <c r="H47" s="105">
        <v>2.2173557826083445E-2</v>
      </c>
    </row>
    <row r="48" spans="1:11" x14ac:dyDescent="0.25">
      <c r="A48" s="105" t="s">
        <v>259</v>
      </c>
      <c r="B48" s="104">
        <v>41501</v>
      </c>
      <c r="C48" s="105">
        <v>865.68249999999989</v>
      </c>
      <c r="D48" s="105">
        <v>861.56074999999987</v>
      </c>
      <c r="E48" s="22" t="e">
        <f>AVERAGEIFS('[1]Table of Stages'!$H$3:$H$65,'[1]Table of Stages'!$A$3:$A$65,'Stage-Flow'!A48,'[1]Table of Stages'!$B$3:$B$65,'Stage-Flow'!B48)</f>
        <v>#VALUE!</v>
      </c>
      <c r="F48" s="105">
        <v>21.396053374395933</v>
      </c>
      <c r="G48" s="105">
        <v>25.393999999999998</v>
      </c>
      <c r="H48" s="105">
        <v>2.1908902300206177E-2</v>
      </c>
    </row>
    <row r="49" spans="1:8" x14ac:dyDescent="0.25">
      <c r="A49" s="105" t="s">
        <v>272</v>
      </c>
      <c r="B49" s="104">
        <v>41500</v>
      </c>
      <c r="C49" s="105">
        <v>846.13750000000005</v>
      </c>
      <c r="D49" s="105">
        <v>843.95849999999996</v>
      </c>
      <c r="E49" s="22" t="e">
        <f>AVERAGEIFS('[1]Table of Stages'!$H$3:$H$65,'[1]Table of Stages'!$A$3:$A$65,'Stage-Flow'!A49,'[1]Table of Stages'!$B$3:$B$65,'Stage-Flow'!B49)</f>
        <v>#VALUE!</v>
      </c>
      <c r="F49" s="105">
        <v>25.843238926541023</v>
      </c>
      <c r="G49" s="105">
        <v>26.074000000000002</v>
      </c>
      <c r="H49" s="105">
        <v>2.1380899352994445E-2</v>
      </c>
    </row>
  </sheetData>
  <mergeCells count="3">
    <mergeCell ref="C6:C11"/>
    <mergeCell ref="C13:C18"/>
    <mergeCell ref="C20:C22"/>
  </mergeCells>
  <pageMargins left="0.7" right="0.7" top="0.75" bottom="0.75" header="0.3" footer="0.3"/>
  <pageSetup orientation="portrait" r:id="rId1"/>
  <drawing r:id="rId2"/>
  <legacyDrawing r:id="rId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tabColor theme="4" tint="-0.249977111117893"/>
  </sheetPr>
  <dimension ref="A1:T58"/>
  <sheetViews>
    <sheetView topLeftCell="M6" zoomScale="63" zoomScaleNormal="70" workbookViewId="0">
      <selection activeCell="AI8" sqref="AI8"/>
    </sheetView>
  </sheetViews>
  <sheetFormatPr defaultColWidth="8.85546875" defaultRowHeight="15" x14ac:dyDescent="0.25"/>
  <cols>
    <col min="1" max="1" width="10.140625" style="22" customWidth="1"/>
    <col min="2" max="2" width="10.85546875" style="74" bestFit="1" customWidth="1"/>
    <col min="3" max="3" width="17.140625" style="22" customWidth="1"/>
    <col min="4" max="4" width="21.85546875" style="22" customWidth="1"/>
    <col min="5" max="5" width="12.28515625" style="22" customWidth="1"/>
    <col min="6" max="6" width="11.42578125" style="22" bestFit="1" customWidth="1"/>
    <col min="7" max="7" width="12.28515625" style="22" bestFit="1" customWidth="1"/>
    <col min="8" max="8" width="9.42578125" style="22" customWidth="1"/>
    <col min="9" max="10" width="19.140625" style="22" customWidth="1"/>
    <col min="11" max="11" width="17.85546875" style="22" customWidth="1"/>
    <col min="12" max="12" width="15.85546875" style="22" customWidth="1"/>
    <col min="13" max="14" width="14.5703125" style="22" customWidth="1"/>
    <col min="15" max="15" width="19.85546875" style="22" customWidth="1"/>
    <col min="16" max="16" width="37.28515625" style="22" customWidth="1"/>
    <col min="17" max="17" width="14.28515625" style="22" customWidth="1"/>
    <col min="18" max="18" width="14.140625" style="22" customWidth="1"/>
    <col min="19" max="19" width="10.85546875" style="22" bestFit="1" customWidth="1"/>
    <col min="20" max="20" width="8.85546875" style="22"/>
    <col min="21" max="21" width="16" style="22" bestFit="1" customWidth="1"/>
    <col min="22" max="22" width="14.85546875" style="22" bestFit="1" customWidth="1"/>
    <col min="23" max="47" width="8.85546875" style="22"/>
    <col min="48" max="48" width="16" style="22" bestFit="1" customWidth="1"/>
    <col min="49" max="16384" width="8.85546875" style="22"/>
  </cols>
  <sheetData>
    <row r="1" spans="1:20" x14ac:dyDescent="0.25">
      <c r="P1" s="133" t="s">
        <v>393</v>
      </c>
      <c r="Q1" s="133" t="s">
        <v>386</v>
      </c>
      <c r="R1" s="133" t="s">
        <v>259</v>
      </c>
      <c r="S1" s="133" t="s">
        <v>257</v>
      </c>
    </row>
    <row r="2" spans="1:20" ht="20.100000000000001" customHeight="1" x14ac:dyDescent="0.7">
      <c r="A2" s="72"/>
      <c r="B2" s="72"/>
      <c r="C2" s="72"/>
      <c r="D2" s="72"/>
      <c r="E2" s="72"/>
      <c r="F2" s="72"/>
      <c r="G2" s="72"/>
      <c r="H2" s="72"/>
      <c r="I2" s="72"/>
      <c r="J2" s="72"/>
      <c r="K2" s="72"/>
      <c r="P2" s="133" t="s">
        <v>391</v>
      </c>
      <c r="Q2" s="133">
        <v>3.35</v>
      </c>
      <c r="R2" s="133">
        <v>4.05</v>
      </c>
      <c r="S2" s="133">
        <v>4.28</v>
      </c>
    </row>
    <row r="3" spans="1:20" ht="20.100000000000001" customHeight="1" x14ac:dyDescent="0.7">
      <c r="A3" s="72"/>
      <c r="B3" s="72"/>
      <c r="C3" s="72"/>
      <c r="D3" s="72"/>
      <c r="E3" s="72"/>
      <c r="F3" s="72"/>
      <c r="G3" s="72"/>
      <c r="H3" s="72"/>
      <c r="I3" s="72"/>
      <c r="J3" s="72"/>
      <c r="K3" s="72"/>
      <c r="P3" s="133" t="s">
        <v>392</v>
      </c>
      <c r="Q3" s="133">
        <v>20</v>
      </c>
      <c r="R3" s="133">
        <v>20</v>
      </c>
      <c r="S3" s="133">
        <v>20</v>
      </c>
    </row>
    <row r="4" spans="1:20" ht="20.100000000000001" customHeight="1" x14ac:dyDescent="0.7">
      <c r="A4" s="72"/>
      <c r="B4" s="72"/>
      <c r="C4" s="72"/>
      <c r="D4" s="72"/>
      <c r="E4" s="72"/>
      <c r="F4" s="72"/>
      <c r="G4" s="72"/>
      <c r="H4" s="72"/>
      <c r="I4" s="72"/>
      <c r="J4" s="72"/>
      <c r="K4" s="72"/>
      <c r="P4" s="133" t="s">
        <v>398</v>
      </c>
      <c r="Q4" s="133">
        <v>14.44</v>
      </c>
      <c r="R4" s="133">
        <v>13.19</v>
      </c>
      <c r="S4" s="133">
        <v>11.16</v>
      </c>
    </row>
    <row r="5" spans="1:20" ht="20.100000000000001" customHeight="1" x14ac:dyDescent="0.7">
      <c r="A5" s="72"/>
      <c r="B5" s="72"/>
      <c r="C5" s="72"/>
      <c r="D5" s="72"/>
      <c r="E5" s="72"/>
      <c r="F5" s="72"/>
      <c r="G5" s="72"/>
      <c r="H5" s="72"/>
      <c r="I5" s="72"/>
      <c r="J5" s="72"/>
      <c r="K5" s="72"/>
      <c r="P5" s="133" t="s">
        <v>397</v>
      </c>
      <c r="Q5" s="133">
        <f>Q2+Q3-Q4</f>
        <v>8.9100000000000019</v>
      </c>
      <c r="R5" s="133">
        <f>R2+R3-R4</f>
        <v>10.860000000000001</v>
      </c>
      <c r="S5" s="133">
        <f>S2+S3-S4</f>
        <v>13.120000000000001</v>
      </c>
    </row>
    <row r="6" spans="1:20" ht="26.25" customHeight="1" x14ac:dyDescent="0.7">
      <c r="A6" s="72"/>
      <c r="B6" s="72"/>
      <c r="C6" s="72"/>
      <c r="D6" s="72"/>
      <c r="E6" s="72"/>
      <c r="F6" s="72"/>
      <c r="G6" s="72"/>
      <c r="H6" s="72"/>
      <c r="I6" s="72"/>
      <c r="J6" s="72"/>
      <c r="K6" s="72"/>
      <c r="P6" s="133" t="s">
        <v>400</v>
      </c>
      <c r="Q6" s="133">
        <v>11.52</v>
      </c>
      <c r="R6" s="133">
        <v>12.99</v>
      </c>
      <c r="S6" s="133">
        <v>13.99</v>
      </c>
    </row>
    <row r="7" spans="1:20" ht="20.100000000000001" customHeight="1" x14ac:dyDescent="0.7">
      <c r="A7" s="72"/>
      <c r="B7" s="72"/>
      <c r="C7" s="72"/>
      <c r="D7" s="72"/>
      <c r="E7" s="72"/>
      <c r="F7" s="72"/>
      <c r="G7" s="72"/>
      <c r="H7" s="72"/>
      <c r="I7" s="72"/>
      <c r="J7" s="72"/>
      <c r="K7" s="72"/>
      <c r="P7" s="172" t="s">
        <v>399</v>
      </c>
      <c r="Q7" s="133">
        <f>Q2+Q3-Q6</f>
        <v>11.830000000000002</v>
      </c>
      <c r="R7" s="133">
        <f>R2+R3-R6</f>
        <v>11.06</v>
      </c>
      <c r="S7" s="133">
        <f>S2+S3-S6</f>
        <v>10.290000000000001</v>
      </c>
    </row>
    <row r="8" spans="1:20" ht="20.100000000000001" customHeight="1" x14ac:dyDescent="0.7">
      <c r="A8" s="72"/>
      <c r="B8" s="72"/>
      <c r="C8" s="72"/>
      <c r="D8" s="72"/>
      <c r="E8" s="72"/>
      <c r="F8" s="72"/>
      <c r="G8" s="72"/>
      <c r="H8" s="72"/>
      <c r="I8" s="72"/>
      <c r="J8" s="72"/>
      <c r="K8" s="171"/>
      <c r="P8" s="172" t="s">
        <v>396</v>
      </c>
      <c r="Q8" s="133">
        <v>9.452</v>
      </c>
      <c r="R8" s="133">
        <v>6.73</v>
      </c>
      <c r="S8" s="133">
        <v>7.13</v>
      </c>
    </row>
    <row r="9" spans="1:20" ht="40.9" customHeight="1" x14ac:dyDescent="0.7">
      <c r="A9" s="72"/>
      <c r="B9" s="72"/>
      <c r="C9" s="72"/>
      <c r="D9" s="72"/>
      <c r="E9" s="72"/>
      <c r="F9" s="72"/>
      <c r="G9" s="72"/>
      <c r="H9" s="72"/>
      <c r="I9" s="72"/>
      <c r="J9" s="72"/>
      <c r="K9" s="171"/>
      <c r="P9" s="176" t="s">
        <v>401</v>
      </c>
      <c r="Q9" s="133">
        <f>Q2+Q3-Q5-Q8</f>
        <v>4.9879999999999995</v>
      </c>
      <c r="R9" s="133">
        <f>R2+R3-R5-R8</f>
        <v>6.4599999999999991</v>
      </c>
      <c r="S9" s="133">
        <f>S2+S3-S5-S8</f>
        <v>4.03</v>
      </c>
    </row>
    <row r="10" spans="1:20" ht="20.100000000000001" customHeight="1" x14ac:dyDescent="0.7">
      <c r="A10" s="72"/>
      <c r="B10" s="72"/>
      <c r="C10" s="72"/>
      <c r="D10" s="72"/>
      <c r="E10" s="72"/>
      <c r="F10" s="72"/>
      <c r="G10" s="72"/>
      <c r="H10" s="72"/>
      <c r="I10" s="72"/>
      <c r="J10" s="72"/>
      <c r="K10" s="72"/>
      <c r="P10" s="70"/>
      <c r="R10" s="70"/>
      <c r="S10" s="70"/>
      <c r="T10" s="70"/>
    </row>
    <row r="11" spans="1:20" ht="37.5" customHeight="1" x14ac:dyDescent="0.7">
      <c r="A11" s="72"/>
      <c r="B11" s="72"/>
      <c r="C11" s="72"/>
      <c r="D11" s="72"/>
      <c r="E11" s="72"/>
      <c r="F11" s="73" t="s">
        <v>389</v>
      </c>
      <c r="G11" s="73" t="s">
        <v>390</v>
      </c>
      <c r="H11" s="72"/>
      <c r="I11" s="72"/>
      <c r="J11" s="72"/>
      <c r="K11" s="72"/>
    </row>
    <row r="12" spans="1:20" ht="40.5" customHeight="1" x14ac:dyDescent="0.25">
      <c r="C12" s="167"/>
      <c r="D12" s="168" t="s">
        <v>247</v>
      </c>
      <c r="E12" s="169" t="s">
        <v>254</v>
      </c>
      <c r="F12" s="169" t="s">
        <v>387</v>
      </c>
      <c r="G12" s="169" t="s">
        <v>388</v>
      </c>
      <c r="H12" s="169" t="s">
        <v>255</v>
      </c>
      <c r="I12" s="169" t="s">
        <v>394</v>
      </c>
      <c r="J12" s="170" t="s">
        <v>406</v>
      </c>
      <c r="K12" s="169" t="s">
        <v>256</v>
      </c>
      <c r="L12" s="169" t="s">
        <v>250</v>
      </c>
      <c r="M12" s="170" t="s">
        <v>251</v>
      </c>
      <c r="N12" s="170" t="s">
        <v>405</v>
      </c>
      <c r="O12" s="169" t="s">
        <v>395</v>
      </c>
      <c r="P12" s="169" t="s">
        <v>402</v>
      </c>
      <c r="Q12" s="169" t="s">
        <v>403</v>
      </c>
      <c r="R12" s="154" t="s">
        <v>404</v>
      </c>
    </row>
    <row r="13" spans="1:20" x14ac:dyDescent="0.25">
      <c r="C13" s="253" t="s">
        <v>257</v>
      </c>
      <c r="D13" s="76">
        <v>41137</v>
      </c>
      <c r="E13" s="163">
        <v>4.8425000000000002</v>
      </c>
      <c r="F13" s="163">
        <v>23.65</v>
      </c>
      <c r="G13" s="163">
        <f>F13-10</f>
        <v>13.649999999999999</v>
      </c>
      <c r="H13" s="164"/>
      <c r="I13" s="164">
        <f>G13-$S$7</f>
        <v>3.3599999999999977</v>
      </c>
      <c r="J13" s="164">
        <f>G13-$S$8</f>
        <v>6.5199999999999987</v>
      </c>
      <c r="K13" s="163">
        <f t="shared" ref="K13:K24" si="0">E13*0.0744661151309</f>
        <v>0.36060216252138327</v>
      </c>
      <c r="L13" s="163">
        <f>G13*0.3048</f>
        <v>4.16052</v>
      </c>
      <c r="M13" s="163">
        <f>H13*0.3048</f>
        <v>0</v>
      </c>
      <c r="N13" s="163">
        <f>J13*0.3048</f>
        <v>1.9872959999999997</v>
      </c>
      <c r="O13" s="163">
        <f>I13*0.3048</f>
        <v>1.0241279999999993</v>
      </c>
      <c r="P13" s="163"/>
      <c r="Q13" s="163"/>
      <c r="R13" s="22">
        <v>26.4</v>
      </c>
    </row>
    <row r="14" spans="1:20" x14ac:dyDescent="0.25">
      <c r="C14" s="253"/>
      <c r="D14" s="76">
        <v>41230</v>
      </c>
      <c r="E14" s="163">
        <v>24.276</v>
      </c>
      <c r="F14" s="163">
        <v>22.587499999999999</v>
      </c>
      <c r="G14" s="163">
        <f t="shared" ref="G14:G30" si="1">F14-10</f>
        <v>12.587499999999999</v>
      </c>
      <c r="H14" s="164">
        <v>31.1</v>
      </c>
      <c r="I14" s="164">
        <f t="shared" ref="I14:I19" si="2">G14-$S$7</f>
        <v>2.2974999999999977</v>
      </c>
      <c r="J14" s="164">
        <f t="shared" ref="J14:J19" si="3">G14-$S$8</f>
        <v>5.4574999999999987</v>
      </c>
      <c r="K14" s="163">
        <f t="shared" si="0"/>
        <v>1.8077394109177283</v>
      </c>
      <c r="L14" s="163">
        <f t="shared" ref="L14:L30" si="4">G14*0.3048</f>
        <v>3.8366699999999998</v>
      </c>
      <c r="M14" s="163">
        <f t="shared" ref="M14:M24" si="5">H14*0.3048</f>
        <v>9.479280000000001</v>
      </c>
      <c r="N14" s="163">
        <f t="shared" ref="N14:N19" si="6">J14*0.3048</f>
        <v>1.6634459999999998</v>
      </c>
      <c r="O14" s="163">
        <f t="shared" ref="O14:O19" si="7">I14*0.3048</f>
        <v>0.70027799999999929</v>
      </c>
      <c r="P14" s="163">
        <f t="shared" ref="P14:P19" si="8">H14/$S$9</f>
        <v>7.7171215880893298</v>
      </c>
      <c r="Q14" s="163">
        <f>H14/G14</f>
        <v>2.4707050645481634</v>
      </c>
      <c r="R14" s="153">
        <v>10.9</v>
      </c>
    </row>
    <row r="15" spans="1:20" x14ac:dyDescent="0.25">
      <c r="C15" s="253"/>
      <c r="D15" s="76">
        <v>41401</v>
      </c>
      <c r="E15" s="163">
        <v>146.20399999999998</v>
      </c>
      <c r="F15" s="163">
        <v>23.145</v>
      </c>
      <c r="G15" s="163">
        <f t="shared" si="1"/>
        <v>13.145</v>
      </c>
      <c r="H15" s="164">
        <v>38.9</v>
      </c>
      <c r="I15" s="164">
        <f t="shared" si="2"/>
        <v>2.8549999999999986</v>
      </c>
      <c r="J15" s="164">
        <f t="shared" si="3"/>
        <v>6.0149999999999997</v>
      </c>
      <c r="K15" s="163">
        <f t="shared" si="0"/>
        <v>10.887243896598102</v>
      </c>
      <c r="L15" s="163">
        <f t="shared" si="4"/>
        <v>4.006596</v>
      </c>
      <c r="M15" s="163">
        <f t="shared" si="5"/>
        <v>11.856720000000001</v>
      </c>
      <c r="N15" s="163">
        <f t="shared" si="6"/>
        <v>1.833372</v>
      </c>
      <c r="O15" s="163">
        <f t="shared" si="7"/>
        <v>0.87020399999999964</v>
      </c>
      <c r="P15" s="163">
        <f t="shared" si="8"/>
        <v>9.6526054590570709</v>
      </c>
      <c r="Q15" s="163">
        <f t="shared" ref="Q15:Q30" si="9">H15/G15</f>
        <v>2.9593001141118296</v>
      </c>
      <c r="R15" s="153">
        <v>7.6</v>
      </c>
    </row>
    <row r="16" spans="1:20" x14ac:dyDescent="0.25">
      <c r="C16" s="253"/>
      <c r="D16" s="76">
        <v>41501</v>
      </c>
      <c r="E16" s="163">
        <v>2.1800000000000002</v>
      </c>
      <c r="F16" s="163">
        <v>24.07</v>
      </c>
      <c r="G16" s="163">
        <f t="shared" si="1"/>
        <v>14.07</v>
      </c>
      <c r="H16" s="164">
        <f>76.5-20.5</f>
        <v>56</v>
      </c>
      <c r="I16" s="164">
        <f t="shared" si="2"/>
        <v>3.7799999999999994</v>
      </c>
      <c r="J16" s="164">
        <f t="shared" si="3"/>
        <v>6.94</v>
      </c>
      <c r="K16" s="163">
        <f t="shared" si="0"/>
        <v>0.16233613098536201</v>
      </c>
      <c r="L16" s="163">
        <f t="shared" si="4"/>
        <v>4.2885360000000006</v>
      </c>
      <c r="M16" s="163">
        <f t="shared" si="5"/>
        <v>17.0688</v>
      </c>
      <c r="N16" s="163">
        <f t="shared" si="6"/>
        <v>2.1153120000000003</v>
      </c>
      <c r="O16" s="163">
        <f t="shared" si="7"/>
        <v>1.1521439999999998</v>
      </c>
      <c r="P16" s="163">
        <f t="shared" si="8"/>
        <v>13.895781637717121</v>
      </c>
      <c r="Q16" s="163">
        <f t="shared" si="9"/>
        <v>3.9800995024875623</v>
      </c>
      <c r="R16" s="153">
        <v>29</v>
      </c>
    </row>
    <row r="17" spans="3:18" x14ac:dyDescent="0.25">
      <c r="C17" s="253"/>
      <c r="D17" s="85">
        <v>41594</v>
      </c>
      <c r="E17" s="163">
        <v>29.481860934656055</v>
      </c>
      <c r="F17" s="163">
        <v>22.434999999999999</v>
      </c>
      <c r="G17" s="163">
        <f t="shared" si="1"/>
        <v>12.434999999999999</v>
      </c>
      <c r="H17" s="164"/>
      <c r="I17" s="164">
        <f t="shared" si="2"/>
        <v>2.1449999999999978</v>
      </c>
      <c r="J17" s="164">
        <f t="shared" si="3"/>
        <v>5.3049999999999988</v>
      </c>
      <c r="K17" s="163">
        <f t="shared" si="0"/>
        <v>2.1953996506332807</v>
      </c>
      <c r="L17" s="163">
        <f t="shared" si="4"/>
        <v>3.7901879999999997</v>
      </c>
      <c r="M17" s="163">
        <f t="shared" si="5"/>
        <v>0</v>
      </c>
      <c r="N17" s="163">
        <f t="shared" si="6"/>
        <v>1.6169639999999996</v>
      </c>
      <c r="O17" s="163">
        <f t="shared" si="7"/>
        <v>0.65379599999999938</v>
      </c>
      <c r="P17" s="163"/>
      <c r="Q17" s="163"/>
      <c r="R17" s="153">
        <v>4.2</v>
      </c>
    </row>
    <row r="18" spans="3:18" x14ac:dyDescent="0.25">
      <c r="C18" s="253"/>
      <c r="D18" s="85">
        <v>41764</v>
      </c>
      <c r="E18" s="163">
        <v>273.39</v>
      </c>
      <c r="F18" s="163">
        <v>23.852426967547331</v>
      </c>
      <c r="G18" s="163">
        <f t="shared" si="1"/>
        <v>13.852426967547331</v>
      </c>
      <c r="H18" s="164"/>
      <c r="I18" s="164">
        <f t="shared" si="2"/>
        <v>3.5624269675473297</v>
      </c>
      <c r="J18" s="164">
        <f t="shared" si="3"/>
        <v>6.7224269675473307</v>
      </c>
      <c r="K18" s="163">
        <f t="shared" si="0"/>
        <v>20.358291215636751</v>
      </c>
      <c r="L18" s="163">
        <f t="shared" si="4"/>
        <v>4.2222197397084269</v>
      </c>
      <c r="M18" s="163">
        <f t="shared" si="5"/>
        <v>0</v>
      </c>
      <c r="N18" s="163">
        <f t="shared" si="6"/>
        <v>2.0489957397084266</v>
      </c>
      <c r="O18" s="163">
        <f t="shared" si="7"/>
        <v>1.0858277397084262</v>
      </c>
      <c r="P18" s="163"/>
      <c r="Q18" s="163"/>
      <c r="R18" s="153">
        <v>12.4</v>
      </c>
    </row>
    <row r="19" spans="3:18" ht="18.75" customHeight="1" x14ac:dyDescent="0.25">
      <c r="C19" s="253"/>
      <c r="D19" s="173">
        <v>42237</v>
      </c>
      <c r="E19" s="164">
        <v>4.1900000000000004</v>
      </c>
      <c r="F19" s="164">
        <v>22.93</v>
      </c>
      <c r="G19" s="163">
        <f t="shared" si="1"/>
        <v>12.93</v>
      </c>
      <c r="H19" s="164">
        <f>70-20</f>
        <v>50</v>
      </c>
      <c r="I19" s="164">
        <f t="shared" si="2"/>
        <v>2.6399999999999988</v>
      </c>
      <c r="J19" s="164">
        <f t="shared" si="3"/>
        <v>5.8</v>
      </c>
      <c r="K19" s="163">
        <f t="shared" si="0"/>
        <v>0.31201302239847101</v>
      </c>
      <c r="L19" s="163">
        <f t="shared" si="4"/>
        <v>3.9410639999999999</v>
      </c>
      <c r="M19" s="163">
        <f t="shared" si="5"/>
        <v>15.24</v>
      </c>
      <c r="N19" s="163">
        <f t="shared" si="6"/>
        <v>1.7678400000000001</v>
      </c>
      <c r="O19" s="163">
        <f t="shared" si="7"/>
        <v>0.80467199999999972</v>
      </c>
      <c r="P19" s="163">
        <f t="shared" si="8"/>
        <v>12.406947890818858</v>
      </c>
      <c r="Q19" s="163">
        <f t="shared" si="9"/>
        <v>3.8669760247486464</v>
      </c>
      <c r="R19" s="153"/>
    </row>
    <row r="20" spans="3:18" x14ac:dyDescent="0.25">
      <c r="C20" s="253" t="s">
        <v>259</v>
      </c>
      <c r="D20" s="76">
        <v>41137</v>
      </c>
      <c r="E20" s="174"/>
      <c r="F20" s="174"/>
      <c r="G20" s="82"/>
      <c r="H20" s="82">
        <f>20+86</f>
        <v>106</v>
      </c>
      <c r="I20" s="82"/>
      <c r="J20" s="82"/>
      <c r="K20" s="83">
        <f t="shared" si="0"/>
        <v>0</v>
      </c>
      <c r="L20" s="83">
        <f t="shared" si="4"/>
        <v>0</v>
      </c>
      <c r="M20" s="83">
        <f t="shared" si="5"/>
        <v>32.308800000000005</v>
      </c>
      <c r="N20" s="83"/>
      <c r="O20" s="83"/>
      <c r="P20" s="83"/>
      <c r="Q20" s="83"/>
      <c r="R20" s="153">
        <v>21.4</v>
      </c>
    </row>
    <row r="21" spans="3:18" x14ac:dyDescent="0.25">
      <c r="C21" s="253"/>
      <c r="D21" s="76">
        <v>41230</v>
      </c>
      <c r="E21" s="82">
        <v>450.60674999999998</v>
      </c>
      <c r="F21" s="82">
        <v>22.022500000000001</v>
      </c>
      <c r="G21" s="82">
        <f t="shared" si="1"/>
        <v>12.022500000000001</v>
      </c>
      <c r="H21" s="82">
        <v>105.4</v>
      </c>
      <c r="I21" s="82">
        <f>G21-$R$7</f>
        <v>0.96250000000000036</v>
      </c>
      <c r="J21" s="82">
        <f>G21-$R$8</f>
        <v>5.2925000000000004</v>
      </c>
      <c r="K21" s="83">
        <f t="shared" si="0"/>
        <v>33.554934124260669</v>
      </c>
      <c r="L21" s="83">
        <f t="shared" si="4"/>
        <v>3.6644580000000007</v>
      </c>
      <c r="M21" s="83">
        <f t="shared" si="5"/>
        <v>32.125920000000001</v>
      </c>
      <c r="N21" s="83">
        <f>J21*0.3048</f>
        <v>1.6131540000000002</v>
      </c>
      <c r="O21" s="83">
        <f>I21*0.3048</f>
        <v>0.29337000000000013</v>
      </c>
      <c r="P21" s="83">
        <f t="shared" ref="P21:P26" si="10">H21/$R$9</f>
        <v>16.315789473684212</v>
      </c>
      <c r="Q21" s="83">
        <f t="shared" si="9"/>
        <v>8.7668954044499898</v>
      </c>
      <c r="R21" s="153">
        <v>12.8</v>
      </c>
    </row>
    <row r="22" spans="3:18" x14ac:dyDescent="0.25">
      <c r="C22" s="253"/>
      <c r="D22" s="76">
        <v>41401</v>
      </c>
      <c r="E22" s="82">
        <v>568.17925000000002</v>
      </c>
      <c r="F22" s="82">
        <v>22.752500000000001</v>
      </c>
      <c r="G22" s="82">
        <f t="shared" si="1"/>
        <v>12.752500000000001</v>
      </c>
      <c r="H22" s="82">
        <f>20+98.2</f>
        <v>118.2</v>
      </c>
      <c r="I22" s="82">
        <f>G22-$R$7</f>
        <v>1.6925000000000008</v>
      </c>
      <c r="J22" s="82">
        <f>G22-$R$8</f>
        <v>6.0225000000000009</v>
      </c>
      <c r="K22" s="83">
        <f t="shared" si="0"/>
        <v>42.310101445488414</v>
      </c>
      <c r="L22" s="83">
        <f t="shared" si="4"/>
        <v>3.8869620000000005</v>
      </c>
      <c r="M22" s="83">
        <f t="shared" si="5"/>
        <v>36.027360000000002</v>
      </c>
      <c r="N22" s="83">
        <f>J22*0.3048</f>
        <v>1.8356580000000005</v>
      </c>
      <c r="O22" s="83">
        <f>I22*0.3048</f>
        <v>0.51587400000000028</v>
      </c>
      <c r="P22" s="83">
        <f t="shared" si="10"/>
        <v>18.297213622291025</v>
      </c>
      <c r="Q22" s="83">
        <f t="shared" si="9"/>
        <v>9.2687708292491653</v>
      </c>
      <c r="R22" s="153">
        <v>16.100000000000001</v>
      </c>
    </row>
    <row r="23" spans="3:18" x14ac:dyDescent="0.25">
      <c r="C23" s="253"/>
      <c r="D23" s="88">
        <v>41501</v>
      </c>
      <c r="E23" s="82">
        <v>841.26800000000003</v>
      </c>
      <c r="F23" s="82">
        <v>23.46</v>
      </c>
      <c r="G23" s="82">
        <f t="shared" si="1"/>
        <v>13.46</v>
      </c>
      <c r="H23" s="82">
        <f>154.5-34.5</f>
        <v>120</v>
      </c>
      <c r="I23" s="82">
        <f>G23-$R$7</f>
        <v>2.4000000000000004</v>
      </c>
      <c r="J23" s="82">
        <f>G23-$R$8</f>
        <v>6.73</v>
      </c>
      <c r="K23" s="83">
        <f t="shared" si="0"/>
        <v>62.64595974394198</v>
      </c>
      <c r="L23" s="83">
        <f t="shared" si="4"/>
        <v>4.102608</v>
      </c>
      <c r="M23" s="83">
        <f t="shared" si="5"/>
        <v>36.576000000000001</v>
      </c>
      <c r="N23" s="83">
        <f>J23*0.3048</f>
        <v>2.051304</v>
      </c>
      <c r="O23" s="83">
        <f>I23*0.3048</f>
        <v>0.73152000000000017</v>
      </c>
      <c r="P23" s="83">
        <f t="shared" si="10"/>
        <v>18.575851393188856</v>
      </c>
      <c r="Q23" s="83">
        <f t="shared" si="9"/>
        <v>8.9153046062407135</v>
      </c>
      <c r="R23" s="153">
        <v>21.2</v>
      </c>
    </row>
    <row r="24" spans="3:18" x14ac:dyDescent="0.25">
      <c r="C24" s="253"/>
      <c r="D24" s="88">
        <v>41594</v>
      </c>
      <c r="E24" s="82">
        <v>385.81273399999998</v>
      </c>
      <c r="F24" s="82">
        <v>21.852499999999999</v>
      </c>
      <c r="G24" s="82">
        <f t="shared" si="1"/>
        <v>11.852499999999999</v>
      </c>
      <c r="H24" s="82">
        <v>108.3</v>
      </c>
      <c r="I24" s="82">
        <f>G24-$R$7</f>
        <v>0.79249999999999865</v>
      </c>
      <c r="J24" s="82">
        <f>G24-$R$8</f>
        <v>5.1224999999999987</v>
      </c>
      <c r="K24" s="83">
        <f t="shared" si="0"/>
        <v>28.729975469011293</v>
      </c>
      <c r="L24" s="83">
        <f t="shared" si="4"/>
        <v>3.6126420000000001</v>
      </c>
      <c r="M24" s="83">
        <f t="shared" si="5"/>
        <v>33.009840000000004</v>
      </c>
      <c r="N24" s="83">
        <f>J24*0.3048</f>
        <v>1.5613379999999997</v>
      </c>
      <c r="O24" s="83">
        <f>I24*0.3048</f>
        <v>0.2415539999999996</v>
      </c>
      <c r="P24" s="83">
        <f t="shared" si="10"/>
        <v>16.764705882352942</v>
      </c>
      <c r="Q24" s="83">
        <f t="shared" si="9"/>
        <v>9.1373128032060755</v>
      </c>
      <c r="R24" s="153">
        <v>3.7</v>
      </c>
    </row>
    <row r="25" spans="3:18" x14ac:dyDescent="0.25">
      <c r="C25" s="253"/>
      <c r="D25" s="85">
        <v>41764</v>
      </c>
      <c r="E25" s="82"/>
      <c r="F25" s="82"/>
      <c r="G25" s="82"/>
      <c r="H25" s="82"/>
      <c r="I25" s="82"/>
      <c r="J25" s="82"/>
      <c r="K25" s="83"/>
      <c r="L25" s="83">
        <f t="shared" si="4"/>
        <v>0</v>
      </c>
      <c r="M25" s="83"/>
      <c r="N25" s="83"/>
      <c r="O25" s="83"/>
      <c r="P25" s="83">
        <f t="shared" si="10"/>
        <v>0</v>
      </c>
      <c r="Q25" s="83"/>
      <c r="R25" s="153">
        <v>12.3</v>
      </c>
    </row>
    <row r="26" spans="3:18" ht="13.5" customHeight="1" x14ac:dyDescent="0.25">
      <c r="C26" s="253"/>
      <c r="D26" s="76">
        <v>42237</v>
      </c>
      <c r="E26" s="82">
        <v>421.54250000000002</v>
      </c>
      <c r="F26" s="82">
        <v>22.18</v>
      </c>
      <c r="G26" s="82">
        <f t="shared" si="1"/>
        <v>12.18</v>
      </c>
      <c r="H26" s="82">
        <f>154-49</f>
        <v>105</v>
      </c>
      <c r="I26" s="82">
        <f>G26-$R$7</f>
        <v>1.1199999999999992</v>
      </c>
      <c r="J26" s="82">
        <f>G26-$R$8</f>
        <v>5.4499999999999993</v>
      </c>
      <c r="K26" s="83">
        <f>E26*0.0744661151309</f>
        <v>31.390632337567414</v>
      </c>
      <c r="L26" s="83">
        <f t="shared" si="4"/>
        <v>3.7124640000000002</v>
      </c>
      <c r="M26" s="83">
        <f>H26*0.3048</f>
        <v>32.004000000000005</v>
      </c>
      <c r="N26" s="83">
        <f>J26*0.3048</f>
        <v>1.66116</v>
      </c>
      <c r="O26" s="83">
        <f>I26*0.3048</f>
        <v>0.34137599999999979</v>
      </c>
      <c r="P26" s="83">
        <f t="shared" si="10"/>
        <v>16.253869969040249</v>
      </c>
      <c r="Q26" s="83">
        <f t="shared" si="9"/>
        <v>8.6206896551724146</v>
      </c>
      <c r="R26" s="153">
        <v>16.600000000000001</v>
      </c>
    </row>
    <row r="27" spans="3:18" x14ac:dyDescent="0.25">
      <c r="C27" s="253" t="s">
        <v>260</v>
      </c>
      <c r="D27" s="88">
        <v>41500</v>
      </c>
      <c r="E27" s="165">
        <v>856.6875</v>
      </c>
      <c r="F27" s="165">
        <v>24.885000000000002</v>
      </c>
      <c r="G27" s="165">
        <f t="shared" si="1"/>
        <v>14.885000000000002</v>
      </c>
      <c r="H27" s="165">
        <v>123</v>
      </c>
      <c r="I27" s="165">
        <f>G27-$Q$7</f>
        <v>3.0549999999999997</v>
      </c>
      <c r="J27" s="165">
        <f>G27-$Q$8</f>
        <v>5.4330000000000016</v>
      </c>
      <c r="K27" s="166">
        <f>E27*0.0744661151309</f>
        <v>63.794190006202889</v>
      </c>
      <c r="L27" s="166">
        <f t="shared" si="4"/>
        <v>4.5369480000000006</v>
      </c>
      <c r="M27" s="166">
        <f>H27*0.3048</f>
        <v>37.490400000000001</v>
      </c>
      <c r="N27" s="166">
        <f>J27*0.3048</f>
        <v>1.6559784000000006</v>
      </c>
      <c r="O27" s="166">
        <f>I27*0.3048</f>
        <v>0.93116399999999999</v>
      </c>
      <c r="P27" s="166">
        <f>H27/$Q$9</f>
        <v>24.659182036888534</v>
      </c>
      <c r="Q27" s="166">
        <f t="shared" si="9"/>
        <v>8.2633523681558607</v>
      </c>
      <c r="R27" s="153">
        <v>21.1</v>
      </c>
    </row>
    <row r="28" spans="3:18" x14ac:dyDescent="0.25">
      <c r="C28" s="253"/>
      <c r="D28" s="76">
        <v>41594</v>
      </c>
      <c r="E28" s="165">
        <v>322.67011000000002</v>
      </c>
      <c r="F28" s="165">
        <v>23.3475</v>
      </c>
      <c r="G28" s="165">
        <f t="shared" si="1"/>
        <v>13.3475</v>
      </c>
      <c r="H28" s="165">
        <v>111</v>
      </c>
      <c r="I28" s="165">
        <f>G28-$Q$7</f>
        <v>1.5174999999999983</v>
      </c>
      <c r="J28" s="165">
        <f>G28-$Q$8</f>
        <v>3.8955000000000002</v>
      </c>
      <c r="K28" s="166">
        <f>E28*0.0744661151309</f>
        <v>24.027989560560169</v>
      </c>
      <c r="L28" s="166">
        <f t="shared" si="4"/>
        <v>4.0683180000000005</v>
      </c>
      <c r="M28" s="166">
        <f>H28*0.3048</f>
        <v>33.832799999999999</v>
      </c>
      <c r="N28" s="166">
        <f>J28*0.3048</f>
        <v>1.1873484000000001</v>
      </c>
      <c r="O28" s="166">
        <f>I28*0.3048</f>
        <v>0.4625339999999995</v>
      </c>
      <c r="P28" s="166">
        <f>H28/$Q$9</f>
        <v>22.253408179631116</v>
      </c>
      <c r="Q28" s="166">
        <f t="shared" si="9"/>
        <v>8.3161640756696009</v>
      </c>
      <c r="R28" s="153">
        <v>4.7</v>
      </c>
    </row>
    <row r="29" spans="3:18" x14ac:dyDescent="0.25">
      <c r="C29" s="253"/>
      <c r="D29" s="85">
        <v>41764</v>
      </c>
      <c r="E29" s="165"/>
      <c r="F29" s="165"/>
      <c r="G29" s="165"/>
      <c r="H29" s="165"/>
      <c r="I29" s="165"/>
      <c r="J29" s="165"/>
      <c r="K29" s="166"/>
      <c r="L29" s="166">
        <f t="shared" si="4"/>
        <v>0</v>
      </c>
      <c r="M29" s="166"/>
      <c r="N29" s="166"/>
      <c r="O29" s="166"/>
      <c r="P29" s="166"/>
      <c r="Q29" s="166"/>
      <c r="R29" s="153">
        <v>13.55</v>
      </c>
    </row>
    <row r="30" spans="3:18" x14ac:dyDescent="0.25">
      <c r="C30" s="253"/>
      <c r="D30" s="173">
        <v>42235</v>
      </c>
      <c r="E30" s="175">
        <v>508.82249999999999</v>
      </c>
      <c r="F30" s="175">
        <v>23.91</v>
      </c>
      <c r="G30" s="165">
        <f t="shared" si="1"/>
        <v>13.91</v>
      </c>
      <c r="H30" s="165">
        <f>163.7-42</f>
        <v>121.69999999999999</v>
      </c>
      <c r="I30" s="165">
        <f>G30-$Q$7</f>
        <v>2.0799999999999983</v>
      </c>
      <c r="J30" s="165">
        <f>G30-$Q$8</f>
        <v>4.4580000000000002</v>
      </c>
      <c r="K30" s="166">
        <f>E30*0.0744661151309</f>
        <v>37.890034866192366</v>
      </c>
      <c r="L30" s="166">
        <f t="shared" si="4"/>
        <v>4.2397680000000006</v>
      </c>
      <c r="M30" s="166">
        <f>H30*0.3048</f>
        <v>37.094159999999995</v>
      </c>
      <c r="N30" s="166">
        <f>J30*0.3048</f>
        <v>1.3587984000000002</v>
      </c>
      <c r="O30" s="166">
        <f>I30*0.3048</f>
        <v>0.63398399999999955</v>
      </c>
      <c r="P30" s="166">
        <f>H30/$Q$9</f>
        <v>24.398556535685646</v>
      </c>
      <c r="Q30" s="166">
        <f t="shared" si="9"/>
        <v>8.7491013659237957</v>
      </c>
      <c r="R30" s="153">
        <v>18.600000000000001</v>
      </c>
    </row>
    <row r="32" spans="3:18" x14ac:dyDescent="0.25">
      <c r="M32" s="29"/>
      <c r="N32" s="29"/>
    </row>
    <row r="33" spans="1:16" x14ac:dyDescent="0.25">
      <c r="A33" s="155"/>
      <c r="B33" s="156"/>
      <c r="C33" s="155"/>
      <c r="D33" s="155"/>
      <c r="E33" s="155"/>
      <c r="F33" s="155"/>
      <c r="G33" s="155"/>
      <c r="H33" s="155"/>
      <c r="I33" s="155"/>
      <c r="J33" s="155"/>
      <c r="K33" s="155"/>
      <c r="L33" s="155"/>
      <c r="M33" s="155"/>
      <c r="N33" s="155"/>
      <c r="O33" s="157"/>
      <c r="P33" s="102"/>
    </row>
    <row r="34" spans="1:16" x14ac:dyDescent="0.25">
      <c r="A34" s="102"/>
      <c r="B34" s="158"/>
      <c r="C34" s="102"/>
      <c r="D34" s="102"/>
      <c r="E34" s="102"/>
      <c r="F34" s="102"/>
      <c r="G34" s="102"/>
      <c r="H34" s="102"/>
      <c r="I34" s="102"/>
      <c r="J34" s="102"/>
      <c r="K34" s="102"/>
      <c r="L34" s="102"/>
      <c r="M34" s="102"/>
      <c r="N34" s="102"/>
      <c r="O34" s="102"/>
      <c r="P34" s="102"/>
    </row>
    <row r="35" spans="1:16" x14ac:dyDescent="0.25">
      <c r="A35" s="102"/>
      <c r="B35" s="158"/>
      <c r="C35" s="102"/>
      <c r="D35" s="102"/>
      <c r="E35" s="102"/>
      <c r="F35" s="102"/>
      <c r="G35" s="102"/>
      <c r="H35" s="102"/>
      <c r="I35" s="102"/>
      <c r="J35" s="102"/>
      <c r="K35" s="102"/>
      <c r="L35" s="102"/>
      <c r="M35" s="102"/>
      <c r="N35" s="102"/>
      <c r="O35" s="102"/>
      <c r="P35" s="102"/>
    </row>
    <row r="36" spans="1:16" x14ac:dyDescent="0.25">
      <c r="A36" s="102"/>
      <c r="B36" s="158"/>
      <c r="C36" s="119"/>
      <c r="D36" s="102"/>
      <c r="E36" s="102"/>
      <c r="F36" s="102"/>
      <c r="G36" s="102"/>
      <c r="H36" s="102"/>
      <c r="I36" s="102"/>
      <c r="J36" s="102"/>
      <c r="K36" s="102"/>
      <c r="L36" s="102"/>
      <c r="M36" s="102"/>
      <c r="N36" s="102"/>
      <c r="O36" s="102"/>
      <c r="P36" s="102"/>
    </row>
    <row r="37" spans="1:16" x14ac:dyDescent="0.25">
      <c r="A37" s="102"/>
      <c r="B37" s="158"/>
      <c r="C37" s="102"/>
      <c r="D37" s="102"/>
      <c r="E37" s="102"/>
      <c r="F37" s="102"/>
      <c r="G37" s="102"/>
      <c r="H37" s="102"/>
      <c r="I37" s="102"/>
      <c r="J37" s="102"/>
      <c r="K37" s="102"/>
      <c r="L37" s="102"/>
      <c r="M37" s="102"/>
      <c r="N37" s="102"/>
      <c r="O37" s="102"/>
      <c r="P37" s="102"/>
    </row>
    <row r="38" spans="1:16" x14ac:dyDescent="0.25">
      <c r="A38" s="102"/>
      <c r="B38" s="158"/>
      <c r="C38" s="102"/>
      <c r="D38" s="102"/>
      <c r="E38" s="102"/>
      <c r="F38" s="102"/>
      <c r="G38" s="102"/>
      <c r="H38" s="102"/>
      <c r="I38" s="102"/>
      <c r="J38" s="102"/>
      <c r="K38" s="102"/>
      <c r="L38" s="102"/>
      <c r="M38" s="102"/>
      <c r="N38" s="102"/>
      <c r="O38" s="102"/>
      <c r="P38" s="102"/>
    </row>
    <row r="39" spans="1:16" x14ac:dyDescent="0.25">
      <c r="A39" s="105"/>
      <c r="B39" s="104"/>
      <c r="C39" s="102"/>
      <c r="D39" s="105"/>
      <c r="E39" s="102"/>
      <c r="F39" s="102"/>
      <c r="G39" s="102"/>
      <c r="H39" s="102"/>
      <c r="I39" s="102"/>
      <c r="J39" s="102"/>
      <c r="K39" s="102"/>
      <c r="L39" s="159"/>
      <c r="M39" s="102"/>
      <c r="N39" s="102"/>
      <c r="O39" s="160"/>
      <c r="P39" s="102"/>
    </row>
    <row r="40" spans="1:16" x14ac:dyDescent="0.25">
      <c r="A40" s="105"/>
      <c r="B40" s="104"/>
      <c r="C40" s="102"/>
      <c r="D40" s="105"/>
      <c r="E40" s="102"/>
      <c r="F40" s="102"/>
      <c r="G40" s="102"/>
      <c r="H40" s="102"/>
      <c r="I40" s="102"/>
      <c r="J40" s="102"/>
      <c r="K40" s="102"/>
      <c r="L40" s="102"/>
      <c r="M40" s="102"/>
      <c r="N40" s="102"/>
      <c r="O40" s="102"/>
      <c r="P40" s="102"/>
    </row>
    <row r="41" spans="1:16" x14ac:dyDescent="0.25">
      <c r="A41" s="102"/>
      <c r="B41" s="158"/>
      <c r="C41" s="102"/>
      <c r="D41" s="102"/>
      <c r="E41" s="102"/>
      <c r="F41" s="102"/>
      <c r="G41" s="102"/>
      <c r="H41" s="102"/>
      <c r="I41" s="102"/>
      <c r="J41" s="102"/>
      <c r="K41" s="102"/>
      <c r="L41" s="102"/>
      <c r="M41" s="102"/>
      <c r="N41" s="102"/>
      <c r="O41" s="102"/>
      <c r="P41" s="102"/>
    </row>
    <row r="42" spans="1:16" x14ac:dyDescent="0.25">
      <c r="A42" s="102"/>
      <c r="B42" s="158"/>
      <c r="C42" s="102"/>
      <c r="D42" s="102"/>
      <c r="E42" s="102"/>
      <c r="F42" s="102"/>
      <c r="G42" s="102"/>
      <c r="H42" s="102"/>
      <c r="I42" s="102"/>
      <c r="J42" s="102"/>
      <c r="K42" s="102"/>
      <c r="L42" s="102"/>
      <c r="M42" s="102"/>
      <c r="N42" s="102"/>
      <c r="O42" s="102"/>
      <c r="P42" s="102"/>
    </row>
    <row r="43" spans="1:16" x14ac:dyDescent="0.25">
      <c r="A43" s="102"/>
      <c r="B43" s="158"/>
      <c r="C43" s="102"/>
      <c r="D43" s="102"/>
      <c r="E43" s="102"/>
      <c r="F43" s="102"/>
      <c r="G43" s="102"/>
      <c r="H43" s="102"/>
      <c r="I43" s="102"/>
      <c r="J43" s="102"/>
      <c r="K43" s="102"/>
      <c r="L43" s="102"/>
      <c r="M43" s="102"/>
      <c r="N43" s="102"/>
      <c r="O43" s="102"/>
      <c r="P43" s="102"/>
    </row>
    <row r="44" spans="1:16" x14ac:dyDescent="0.25">
      <c r="A44" s="119"/>
      <c r="B44" s="161"/>
      <c r="C44" s="102"/>
      <c r="D44" s="119"/>
      <c r="E44" s="102"/>
      <c r="F44" s="119"/>
      <c r="G44" s="119"/>
      <c r="H44" s="119"/>
      <c r="I44" s="119"/>
      <c r="J44" s="119"/>
      <c r="K44" s="119"/>
      <c r="L44" s="102"/>
      <c r="M44" s="102"/>
      <c r="N44" s="102"/>
      <c r="O44" s="102"/>
      <c r="P44" s="102"/>
    </row>
    <row r="45" spans="1:16" x14ac:dyDescent="0.25">
      <c r="A45" s="119"/>
      <c r="B45" s="161"/>
      <c r="C45" s="102"/>
      <c r="D45" s="119"/>
      <c r="E45" s="102"/>
      <c r="F45" s="119"/>
      <c r="G45" s="119"/>
      <c r="H45" s="119"/>
      <c r="I45" s="119"/>
      <c r="J45" s="119"/>
      <c r="K45" s="119"/>
      <c r="L45" s="102"/>
      <c r="M45" s="102"/>
      <c r="N45" s="102"/>
      <c r="O45" s="102"/>
      <c r="P45" s="102"/>
    </row>
    <row r="46" spans="1:16" x14ac:dyDescent="0.25">
      <c r="A46" s="119"/>
      <c r="B46" s="161"/>
      <c r="C46" s="102"/>
      <c r="D46" s="119"/>
      <c r="E46" s="102"/>
      <c r="F46" s="119"/>
      <c r="G46" s="119"/>
      <c r="H46" s="119"/>
      <c r="I46" s="119"/>
      <c r="J46" s="119"/>
      <c r="K46" s="119"/>
      <c r="L46" s="102"/>
      <c r="M46" s="102"/>
      <c r="N46" s="102"/>
      <c r="O46" s="102"/>
      <c r="P46" s="102"/>
    </row>
    <row r="47" spans="1:16" x14ac:dyDescent="0.25">
      <c r="A47" s="119"/>
      <c r="B47" s="161"/>
      <c r="C47" s="102"/>
      <c r="D47" s="119"/>
      <c r="E47" s="102"/>
      <c r="F47" s="119"/>
      <c r="G47" s="119"/>
      <c r="H47" s="119"/>
      <c r="I47" s="119"/>
      <c r="J47" s="119"/>
      <c r="K47" s="119"/>
      <c r="L47" s="102"/>
      <c r="M47" s="102"/>
      <c r="N47" s="102"/>
      <c r="O47" s="102"/>
      <c r="P47" s="102"/>
    </row>
    <row r="48" spans="1:16" x14ac:dyDescent="0.25">
      <c r="A48" s="102"/>
      <c r="B48" s="158"/>
      <c r="C48" s="102"/>
      <c r="D48" s="102"/>
      <c r="E48" s="102"/>
      <c r="F48" s="102"/>
      <c r="G48" s="102"/>
      <c r="H48" s="102"/>
      <c r="I48" s="102"/>
      <c r="J48" s="102"/>
      <c r="K48" s="119"/>
      <c r="L48" s="102"/>
      <c r="M48" s="102"/>
      <c r="N48" s="102"/>
      <c r="O48" s="102"/>
      <c r="P48" s="102"/>
    </row>
    <row r="49" spans="1:16" x14ac:dyDescent="0.25">
      <c r="A49" s="102"/>
      <c r="B49" s="158"/>
      <c r="C49" s="102"/>
      <c r="D49" s="102"/>
      <c r="E49" s="102"/>
      <c r="F49" s="102"/>
      <c r="G49" s="102"/>
      <c r="H49" s="102"/>
      <c r="I49" s="102"/>
      <c r="J49" s="102"/>
      <c r="K49" s="102"/>
      <c r="L49" s="102"/>
      <c r="M49" s="102"/>
      <c r="N49" s="102"/>
      <c r="O49" s="102"/>
      <c r="P49" s="102"/>
    </row>
    <row r="50" spans="1:16" x14ac:dyDescent="0.25">
      <c r="A50" s="102"/>
      <c r="B50" s="158"/>
      <c r="C50" s="102"/>
      <c r="D50" s="102"/>
      <c r="E50" s="102"/>
      <c r="F50" s="102"/>
      <c r="G50" s="102"/>
      <c r="H50" s="102"/>
      <c r="I50" s="102"/>
      <c r="J50" s="102"/>
      <c r="K50" s="102"/>
      <c r="L50" s="102"/>
      <c r="M50" s="102"/>
      <c r="N50" s="102"/>
      <c r="O50" s="102"/>
      <c r="P50" s="102"/>
    </row>
    <row r="51" spans="1:16" x14ac:dyDescent="0.25">
      <c r="A51" s="102"/>
      <c r="B51" s="158"/>
      <c r="C51" s="102"/>
      <c r="D51" s="162"/>
      <c r="E51" s="102"/>
      <c r="F51" s="102"/>
      <c r="G51" s="102"/>
      <c r="H51" s="102"/>
      <c r="I51" s="102"/>
      <c r="J51" s="102"/>
      <c r="K51" s="102"/>
      <c r="L51" s="102"/>
      <c r="M51" s="102"/>
      <c r="N51" s="102"/>
      <c r="O51" s="102"/>
      <c r="P51" s="102"/>
    </row>
    <row r="52" spans="1:16" x14ac:dyDescent="0.25">
      <c r="A52" s="105"/>
      <c r="B52" s="104"/>
      <c r="C52" s="105"/>
      <c r="D52" s="105"/>
      <c r="E52" s="102"/>
      <c r="F52" s="105"/>
      <c r="G52" s="105"/>
      <c r="H52" s="105"/>
      <c r="I52" s="105"/>
      <c r="J52" s="105"/>
      <c r="K52" s="105"/>
      <c r="L52" s="102"/>
      <c r="M52" s="102"/>
      <c r="N52" s="102"/>
      <c r="O52" s="102"/>
      <c r="P52" s="102"/>
    </row>
    <row r="53" spans="1:16" x14ac:dyDescent="0.25">
      <c r="A53" s="105"/>
      <c r="B53" s="104"/>
      <c r="C53" s="105"/>
      <c r="D53" s="105"/>
      <c r="E53" s="102"/>
      <c r="F53" s="105"/>
      <c r="G53" s="105"/>
      <c r="H53" s="105"/>
      <c r="I53" s="105"/>
      <c r="J53" s="105"/>
      <c r="K53" s="105"/>
      <c r="L53" s="102"/>
      <c r="M53" s="102"/>
      <c r="N53" s="102"/>
      <c r="O53" s="102"/>
      <c r="P53" s="102"/>
    </row>
    <row r="54" spans="1:16" x14ac:dyDescent="0.25">
      <c r="A54" s="105"/>
      <c r="B54" s="104"/>
      <c r="C54" s="105"/>
      <c r="D54" s="105"/>
      <c r="E54" s="102"/>
      <c r="F54" s="105"/>
      <c r="G54" s="105"/>
      <c r="H54" s="105"/>
      <c r="I54" s="105"/>
      <c r="J54" s="105"/>
      <c r="K54" s="105"/>
      <c r="L54" s="102"/>
      <c r="M54" s="102"/>
      <c r="N54" s="102"/>
      <c r="O54" s="102"/>
      <c r="P54" s="102"/>
    </row>
    <row r="55" spans="1:16" x14ac:dyDescent="0.25">
      <c r="A55" s="105"/>
      <c r="B55" s="104"/>
      <c r="C55" s="105"/>
      <c r="D55" s="105"/>
      <c r="E55" s="102"/>
      <c r="F55" s="105"/>
      <c r="G55" s="105"/>
      <c r="H55" s="105"/>
      <c r="I55" s="105"/>
      <c r="J55" s="105"/>
      <c r="K55" s="105"/>
      <c r="L55" s="102"/>
      <c r="M55" s="102"/>
      <c r="N55" s="102"/>
      <c r="O55" s="102"/>
      <c r="P55" s="102"/>
    </row>
    <row r="56" spans="1:16" x14ac:dyDescent="0.25">
      <c r="A56" s="105"/>
      <c r="B56" s="104"/>
      <c r="C56" s="105"/>
      <c r="D56" s="105"/>
      <c r="E56" s="102"/>
      <c r="F56" s="105"/>
      <c r="G56" s="105"/>
      <c r="H56" s="105"/>
      <c r="I56" s="105"/>
      <c r="J56" s="105"/>
      <c r="K56" s="105"/>
      <c r="L56" s="102"/>
      <c r="M56" s="102"/>
      <c r="N56" s="102"/>
      <c r="O56" s="102"/>
      <c r="P56" s="102"/>
    </row>
    <row r="57" spans="1:16" x14ac:dyDescent="0.25">
      <c r="A57" s="102"/>
      <c r="B57" s="158"/>
      <c r="C57" s="102"/>
      <c r="D57" s="102"/>
      <c r="E57" s="102"/>
      <c r="F57" s="102"/>
      <c r="G57" s="102"/>
      <c r="H57" s="102"/>
      <c r="I57" s="102"/>
      <c r="J57" s="102"/>
      <c r="K57" s="102"/>
      <c r="L57" s="102"/>
      <c r="M57" s="102"/>
      <c r="N57" s="102"/>
      <c r="O57" s="102"/>
      <c r="P57" s="102"/>
    </row>
    <row r="58" spans="1:16" x14ac:dyDescent="0.25">
      <c r="A58" s="102"/>
      <c r="B58" s="158"/>
      <c r="C58" s="102"/>
      <c r="D58" s="102"/>
      <c r="E58" s="102"/>
      <c r="F58" s="102"/>
      <c r="G58" s="102"/>
      <c r="H58" s="102"/>
      <c r="I58" s="102"/>
      <c r="J58" s="102"/>
      <c r="K58" s="102"/>
      <c r="L58" s="102"/>
      <c r="M58" s="102"/>
      <c r="N58" s="102"/>
      <c r="O58" s="102"/>
      <c r="P58" s="102"/>
    </row>
  </sheetData>
  <mergeCells count="3">
    <mergeCell ref="C27:C30"/>
    <mergeCell ref="C13:C19"/>
    <mergeCell ref="C20:C26"/>
  </mergeCells>
  <pageMargins left="0.7" right="0.7" top="0.75" bottom="0.75" header="0.3" footer="0.3"/>
  <pageSetup orientation="portrait" r:id="rId1"/>
  <drawing r:id="rId2"/>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5">
    <tabColor theme="7" tint="0.39997558519241921"/>
  </sheetPr>
  <dimension ref="A1:AW113"/>
  <sheetViews>
    <sheetView topLeftCell="X25" zoomScale="70" zoomScaleNormal="70" workbookViewId="0">
      <selection activeCell="AL41" sqref="AL41"/>
    </sheetView>
  </sheetViews>
  <sheetFormatPr defaultColWidth="9.140625" defaultRowHeight="15" x14ac:dyDescent="0.25"/>
  <cols>
    <col min="1" max="1" width="15.5703125" style="22" bestFit="1" customWidth="1"/>
    <col min="2" max="2" width="10" style="22" bestFit="1" customWidth="1"/>
    <col min="3" max="4" width="11.5703125" style="22" bestFit="1" customWidth="1"/>
    <col min="5" max="5" width="9.140625" style="22"/>
    <col min="6" max="6" width="18.140625" style="22" bestFit="1" customWidth="1"/>
    <col min="7" max="7" width="14.85546875" style="22" customWidth="1"/>
    <col min="8" max="21" width="9.140625" style="22"/>
    <col min="22" max="22" width="34.85546875" style="22" bestFit="1" customWidth="1"/>
    <col min="23" max="25" width="9.140625" style="22"/>
    <col min="26" max="26" width="13.5703125" style="22" bestFit="1" customWidth="1"/>
    <col min="27" max="40" width="9.140625" style="22"/>
    <col min="41" max="41" width="17.42578125" style="22" bestFit="1" customWidth="1"/>
    <col min="42" max="45" width="9.140625" style="22"/>
    <col min="46" max="46" width="11.140625" style="22" bestFit="1" customWidth="1"/>
    <col min="47" max="16384" width="9.140625" style="22"/>
  </cols>
  <sheetData>
    <row r="1" spans="1:4" x14ac:dyDescent="0.25">
      <c r="A1" s="133"/>
      <c r="B1" s="134" t="s">
        <v>275</v>
      </c>
      <c r="C1" s="135" t="s">
        <v>276</v>
      </c>
      <c r="D1" s="136" t="s">
        <v>277</v>
      </c>
    </row>
    <row r="2" spans="1:4" x14ac:dyDescent="0.25">
      <c r="A2" s="133" t="s">
        <v>278</v>
      </c>
      <c r="B2" s="134" t="s">
        <v>279</v>
      </c>
      <c r="C2" s="135" t="s">
        <v>279</v>
      </c>
      <c r="D2" s="136" t="s">
        <v>279</v>
      </c>
    </row>
    <row r="3" spans="1:4" x14ac:dyDescent="0.25">
      <c r="A3" s="133">
        <v>0</v>
      </c>
      <c r="B3" s="134">
        <v>0</v>
      </c>
      <c r="C3" s="135">
        <v>0</v>
      </c>
      <c r="D3" s="136">
        <v>0</v>
      </c>
    </row>
    <row r="4" spans="1:4" x14ac:dyDescent="0.25">
      <c r="A4" s="133">
        <v>0</v>
      </c>
      <c r="B4" s="134">
        <v>0.25</v>
      </c>
      <c r="C4" s="135">
        <v>0.249</v>
      </c>
      <c r="D4" s="136">
        <v>0.09</v>
      </c>
    </row>
    <row r="5" spans="1:4" x14ac:dyDescent="0.25">
      <c r="A5" s="133">
        <v>0.25</v>
      </c>
      <c r="B5" s="134">
        <v>0.251</v>
      </c>
      <c r="C5" s="135">
        <v>0.25</v>
      </c>
      <c r="D5" s="136">
        <v>0.1</v>
      </c>
    </row>
    <row r="6" spans="1:4" x14ac:dyDescent="0.25">
      <c r="A6" s="133">
        <v>0.25</v>
      </c>
      <c r="B6" s="134">
        <v>0.75</v>
      </c>
      <c r="C6" s="135">
        <v>0.499</v>
      </c>
      <c r="D6" s="136">
        <v>0.19900000000000001</v>
      </c>
    </row>
    <row r="7" spans="1:4" x14ac:dyDescent="0.25">
      <c r="A7" s="133">
        <v>0.5</v>
      </c>
      <c r="B7" s="134">
        <v>0.751</v>
      </c>
      <c r="C7" s="135">
        <v>0.5</v>
      </c>
      <c r="D7" s="136">
        <v>0.2</v>
      </c>
    </row>
    <row r="8" spans="1:4" x14ac:dyDescent="0.25">
      <c r="A8" s="133">
        <v>0.5</v>
      </c>
      <c r="B8" s="134">
        <v>1.2490000000000001</v>
      </c>
      <c r="C8" s="135">
        <v>0.749</v>
      </c>
      <c r="D8" s="136">
        <v>0.39900000000000002</v>
      </c>
    </row>
    <row r="9" spans="1:4" x14ac:dyDescent="0.25">
      <c r="A9" s="133">
        <v>1</v>
      </c>
      <c r="B9" s="134">
        <v>1.25</v>
      </c>
      <c r="C9" s="135">
        <v>0.75</v>
      </c>
      <c r="D9" s="136">
        <v>0.4</v>
      </c>
    </row>
    <row r="10" spans="1:4" x14ac:dyDescent="0.25">
      <c r="A10" s="133">
        <v>1</v>
      </c>
      <c r="B10" s="134">
        <v>1.5</v>
      </c>
      <c r="C10" s="135">
        <v>1</v>
      </c>
      <c r="D10" s="136">
        <v>0.5</v>
      </c>
    </row>
    <row r="16" spans="1:4" x14ac:dyDescent="0.25">
      <c r="A16" s="22" t="s">
        <v>280</v>
      </c>
      <c r="B16" s="22" t="s">
        <v>281</v>
      </c>
      <c r="C16" s="137" t="s">
        <v>282</v>
      </c>
    </row>
    <row r="17" spans="1:29" x14ac:dyDescent="0.25">
      <c r="A17" s="22">
        <v>1</v>
      </c>
      <c r="B17" s="22">
        <v>1</v>
      </c>
      <c r="C17" s="136" t="s">
        <v>277</v>
      </c>
    </row>
    <row r="18" spans="1:29" x14ac:dyDescent="0.25">
      <c r="A18" s="22">
        <v>2</v>
      </c>
      <c r="B18" s="22">
        <v>1</v>
      </c>
      <c r="C18" s="136" t="s">
        <v>277</v>
      </c>
    </row>
    <row r="19" spans="1:29" x14ac:dyDescent="0.25">
      <c r="A19" s="22">
        <v>3</v>
      </c>
      <c r="B19" s="22">
        <v>2</v>
      </c>
      <c r="C19" s="135" t="s">
        <v>283</v>
      </c>
    </row>
    <row r="20" spans="1:29" x14ac:dyDescent="0.25">
      <c r="A20" s="22">
        <v>4</v>
      </c>
      <c r="B20" s="22">
        <v>2</v>
      </c>
      <c r="C20" s="135" t="s">
        <v>283</v>
      </c>
    </row>
    <row r="21" spans="1:29" x14ac:dyDescent="0.25">
      <c r="A21" s="22">
        <v>5</v>
      </c>
      <c r="B21" s="22">
        <v>2</v>
      </c>
      <c r="C21" s="135" t="s">
        <v>276</v>
      </c>
    </row>
    <row r="22" spans="1:29" x14ac:dyDescent="0.25">
      <c r="A22" s="22">
        <v>6</v>
      </c>
      <c r="B22" s="22">
        <v>2</v>
      </c>
      <c r="C22" s="135" t="s">
        <v>276</v>
      </c>
    </row>
    <row r="23" spans="1:29" x14ac:dyDescent="0.25">
      <c r="A23" s="22">
        <v>7</v>
      </c>
      <c r="B23" s="22">
        <v>2</v>
      </c>
      <c r="C23" s="135" t="s">
        <v>276</v>
      </c>
    </row>
    <row r="24" spans="1:29" x14ac:dyDescent="0.25">
      <c r="A24" s="22">
        <v>8</v>
      </c>
      <c r="B24" s="22">
        <v>2</v>
      </c>
      <c r="C24" s="135" t="s">
        <v>276</v>
      </c>
    </row>
    <row r="25" spans="1:29" x14ac:dyDescent="0.25">
      <c r="A25" s="22">
        <v>9</v>
      </c>
      <c r="B25" s="22">
        <v>3</v>
      </c>
      <c r="C25" s="138" t="s">
        <v>275</v>
      </c>
      <c r="AC25" s="22" t="s">
        <v>284</v>
      </c>
    </row>
    <row r="26" spans="1:29" x14ac:dyDescent="0.25">
      <c r="A26" s="22">
        <v>10</v>
      </c>
      <c r="B26" s="22">
        <v>3</v>
      </c>
      <c r="C26" s="138" t="s">
        <v>275</v>
      </c>
    </row>
    <row r="27" spans="1:29" x14ac:dyDescent="0.25">
      <c r="A27" s="22">
        <v>11</v>
      </c>
      <c r="B27" s="22">
        <v>3</v>
      </c>
      <c r="C27" s="138" t="s">
        <v>275</v>
      </c>
      <c r="AC27" s="22" t="s">
        <v>285</v>
      </c>
    </row>
    <row r="28" spans="1:29" x14ac:dyDescent="0.25">
      <c r="A28" s="22">
        <v>12</v>
      </c>
      <c r="B28" s="22">
        <v>3</v>
      </c>
      <c r="C28" s="138" t="s">
        <v>275</v>
      </c>
      <c r="K28" s="22" t="s">
        <v>284</v>
      </c>
      <c r="AC28" s="22" t="s">
        <v>286</v>
      </c>
    </row>
    <row r="29" spans="1:29" x14ac:dyDescent="0.25">
      <c r="AC29" s="22" t="s">
        <v>287</v>
      </c>
    </row>
    <row r="30" spans="1:29" x14ac:dyDescent="0.25">
      <c r="K30" s="22" t="s">
        <v>285</v>
      </c>
    </row>
    <row r="31" spans="1:29" x14ac:dyDescent="0.25">
      <c r="K31" s="22" t="s">
        <v>286</v>
      </c>
    </row>
    <row r="32" spans="1:29" x14ac:dyDescent="0.25">
      <c r="K32" s="22" t="s">
        <v>287</v>
      </c>
    </row>
    <row r="33" spans="1:49" x14ac:dyDescent="0.25">
      <c r="A33" s="133" t="s">
        <v>288</v>
      </c>
      <c r="B33" s="139" t="s">
        <v>289</v>
      </c>
      <c r="C33" s="140" t="s">
        <v>290</v>
      </c>
      <c r="D33" s="141" t="s">
        <v>291</v>
      </c>
      <c r="J33" s="22" t="s">
        <v>292</v>
      </c>
    </row>
    <row r="34" spans="1:49" x14ac:dyDescent="0.25">
      <c r="A34" s="133">
        <v>0</v>
      </c>
      <c r="B34" s="139">
        <v>0</v>
      </c>
      <c r="C34" s="140">
        <v>0</v>
      </c>
      <c r="D34" s="141">
        <v>0</v>
      </c>
      <c r="F34" s="134" t="s">
        <v>293</v>
      </c>
      <c r="G34" s="133" t="s">
        <v>278</v>
      </c>
      <c r="J34" s="133" t="s">
        <v>294</v>
      </c>
      <c r="K34" s="133" t="e">
        <f ca="1">[2]!xf4_ParameterValue(N34,1)</f>
        <v>#NAME?</v>
      </c>
      <c r="N34" s="22" t="e">
        <f ca="1">[2]!xf4_FitData("",[2]!xf4_SetModel("600"),[2]!xf4_SetParameters(0,FALSE,TRUE,100,FALSE,TRUE,1,FALSE,TRUE,1,FALSE,TRUE),[2]!xf4_SetData(,$F$35:$F$113,,$G$35:$G$113))</f>
        <v>#NAME?</v>
      </c>
      <c r="P34" s="22" t="e">
        <f ca="1">[2]!xf4_Chart2D([2]!xf_Init()&amp;[2]!xf_ScaleX(,,,,FALSE)&amp;[2]!xf_ScaleY(,,,,FALSE),[2]!xf4_C2DFit(N34)&amp;[2]!xf4_C2DFitDetails(7,0,0.05,0,0.05)&amp;[2]!xf4_C2DFitPoints(101,,,,1,-1))</f>
        <v>#NAME?</v>
      </c>
      <c r="AD34" s="22" t="s">
        <v>292</v>
      </c>
    </row>
    <row r="35" spans="1:49" x14ac:dyDescent="0.25">
      <c r="A35" s="133">
        <v>1</v>
      </c>
      <c r="B35" s="139">
        <v>1.5</v>
      </c>
      <c r="C35" s="140">
        <v>1</v>
      </c>
      <c r="D35" s="141">
        <v>0.5</v>
      </c>
      <c r="F35" s="134">
        <v>0</v>
      </c>
      <c r="G35" s="142" t="e">
        <f ca="1">PieceWiseLinInt(F35, $B$34:$B$35, $A$34:$A$35, FALSE, FALSE)</f>
        <v>#NAME?</v>
      </c>
      <c r="J35" s="133" t="s">
        <v>295</v>
      </c>
      <c r="K35" s="133" t="e">
        <f ca="1">[2]!xf4_ParameterValue(N34,2)</f>
        <v>#NAME?</v>
      </c>
      <c r="Z35" s="140" t="s">
        <v>296</v>
      </c>
      <c r="AA35" s="133" t="s">
        <v>278</v>
      </c>
      <c r="AD35" s="133" t="s">
        <v>294</v>
      </c>
      <c r="AE35" s="133" t="e">
        <f ca="1">[2]!xf4_ParameterValue(AG35,1)</f>
        <v>#NAME?</v>
      </c>
      <c r="AG35" s="22" t="e">
        <f ca="1">[2]!xf4_FitData("",[2]!xf4_SetModel("600"),[2]!xf4_SetParameters(0,FALSE,TRUE,100,FALSE,TRUE,1,FALSE,TRUE,1,FALSE,TRUE),[2]!xf4_SetData(,$Z$36:$Z$112,,$AA$36:$AA$112))</f>
        <v>#NAME?</v>
      </c>
      <c r="AS35" s="22" t="s">
        <v>292</v>
      </c>
    </row>
    <row r="36" spans="1:49" x14ac:dyDescent="0.25">
      <c r="F36" s="134">
        <v>0.05</v>
      </c>
      <c r="G36" s="142" t="e">
        <f t="shared" ref="G36:G99" ca="1" si="0">PieceWiseLinInt(F36, $B$34:$B$35, $A$34:$A$35, FALSE, FALSE)</f>
        <v>#NAME?</v>
      </c>
      <c r="J36" s="133" t="s">
        <v>297</v>
      </c>
      <c r="K36" s="133" t="e">
        <f ca="1">[2]!xf4_ParameterValue(N34,3)</f>
        <v>#NAME?</v>
      </c>
      <c r="Z36" s="140">
        <v>0</v>
      </c>
      <c r="AA36" s="142" t="e">
        <f ca="1">PieceWiseLinInt(Z36, $C$34:$C$35, $A$34:$A$35, FALSE, FALSE)</f>
        <v>#NAME?</v>
      </c>
      <c r="AD36" s="133" t="s">
        <v>295</v>
      </c>
      <c r="AE36" s="133" t="e">
        <f ca="1">[2]!xf4_ParameterValue(AG35,2)</f>
        <v>#NAME?</v>
      </c>
      <c r="AO36" s="141" t="s">
        <v>298</v>
      </c>
      <c r="AP36" s="133" t="s">
        <v>278</v>
      </c>
      <c r="AS36" s="133" t="s">
        <v>294</v>
      </c>
      <c r="AT36" s="133" t="e">
        <f ca="1">[2]!xf4_ParameterValue(AW36,1)</f>
        <v>#NAME?</v>
      </c>
      <c r="AW36" s="22" t="e">
        <f ca="1">[2]!xf4_FitData("",[2]!xf4_SetModel("600"),[2]!xf4_SetParameters(0,FALSE,TRUE,1000,FALSE,TRUE,10,FALSE,FALSE,1,FALSE,TRUE),[2]!xf4_SetData(,$AO$37:$AO$76,,$AP$37:$AP$76))</f>
        <v>#NAME?</v>
      </c>
    </row>
    <row r="37" spans="1:49" x14ac:dyDescent="0.25">
      <c r="F37" s="134">
        <v>0.1</v>
      </c>
      <c r="G37" s="142" t="e">
        <f t="shared" ca="1" si="0"/>
        <v>#NAME?</v>
      </c>
      <c r="J37" s="133" t="s">
        <v>299</v>
      </c>
      <c r="K37" s="133" t="e">
        <f ca="1">[2]!xf4_ParameterValue(N34,4)</f>
        <v>#NAME?</v>
      </c>
      <c r="Z37" s="140">
        <v>0.05</v>
      </c>
      <c r="AA37" s="142" t="e">
        <f t="shared" ref="AA37:AA66" ca="1" si="1">PieceWiseLinInt(Z37, $C$34:$C$35, $A$34:$A$35, FALSE, FALSE)</f>
        <v>#NAME?</v>
      </c>
      <c r="AD37" s="133" t="s">
        <v>297</v>
      </c>
      <c r="AE37" s="133" t="e">
        <f ca="1">[2]!xf4_ParameterValue(AG35,3)</f>
        <v>#NAME?</v>
      </c>
      <c r="AO37" s="141">
        <v>0</v>
      </c>
      <c r="AP37" s="142" t="e">
        <f ca="1">PieceWiseLinInt(AO37, $D$34:$D$35, $A$34:$A$35, FALSE, FALSE)</f>
        <v>#NAME?</v>
      </c>
      <c r="AS37" s="133" t="s">
        <v>295</v>
      </c>
      <c r="AT37" s="133" t="e">
        <f ca="1">[2]!xf4_ParameterValue(AW36,2)</f>
        <v>#NAME?</v>
      </c>
    </row>
    <row r="38" spans="1:49" x14ac:dyDescent="0.25">
      <c r="F38" s="134">
        <v>0.15</v>
      </c>
      <c r="G38" s="142" t="e">
        <f t="shared" ca="1" si="0"/>
        <v>#NAME?</v>
      </c>
      <c r="J38" s="70"/>
      <c r="K38" s="70"/>
      <c r="Z38" s="140">
        <v>0.1</v>
      </c>
      <c r="AA38" s="142" t="e">
        <f t="shared" ca="1" si="1"/>
        <v>#NAME?</v>
      </c>
      <c r="AD38" s="133" t="s">
        <v>299</v>
      </c>
      <c r="AE38" s="133" t="e">
        <f ca="1">[2]!xf4_ParameterValue(AG35,4)</f>
        <v>#NAME?</v>
      </c>
      <c r="AG38" s="22" t="e">
        <f ca="1">[2]!xf4_Chart2D([2]!xf_Init()&amp;[2]!xf_ScaleX(,,,,FALSE)&amp;[2]!xf_ScaleY(,,,,FALSE),[2]!xf4_C2DFit(AG35))</f>
        <v>#NAME?</v>
      </c>
      <c r="AO38" s="141">
        <v>0.05</v>
      </c>
      <c r="AP38" s="142" t="e">
        <f t="shared" ref="AP38:AP67" ca="1" si="2">PieceWiseLinInt(AO38, $D$34:$D$35, $A$34:$A$35, FALSE, FALSE)</f>
        <v>#NAME?</v>
      </c>
      <c r="AS38" s="133" t="s">
        <v>297</v>
      </c>
      <c r="AT38" s="133" t="e">
        <f ca="1">[2]!xf4_ParameterValue(AW36,3)</f>
        <v>#NAME?</v>
      </c>
      <c r="AW38" s="22" t="e">
        <f ca="1">[2]!xf4_Chart2D([2]!xf_Init()&amp;[2]!xf_ScaleX(,,,,FALSE)&amp;[2]!xf_ScaleY(,,,,FALSE),[2]!xf4_C2DFit(AW36))</f>
        <v>#NAME?</v>
      </c>
    </row>
    <row r="39" spans="1:49" x14ac:dyDescent="0.25">
      <c r="F39" s="134">
        <v>0.2</v>
      </c>
      <c r="G39" s="142" t="e">
        <f t="shared" ca="1" si="0"/>
        <v>#NAME?</v>
      </c>
      <c r="J39" s="70"/>
      <c r="K39" s="70"/>
      <c r="Z39" s="140">
        <v>0.15</v>
      </c>
      <c r="AA39" s="142" t="e">
        <f t="shared" ca="1" si="1"/>
        <v>#NAME?</v>
      </c>
      <c r="AD39" s="70"/>
      <c r="AO39" s="141">
        <v>0.1</v>
      </c>
      <c r="AP39" s="142" t="e">
        <f t="shared" ca="1" si="2"/>
        <v>#NAME?</v>
      </c>
      <c r="AS39" s="133" t="s">
        <v>299</v>
      </c>
      <c r="AT39" s="133" t="e">
        <f ca="1">[2]!xf4_ParameterValue(AW36,4)</f>
        <v>#NAME?</v>
      </c>
    </row>
    <row r="40" spans="1:49" x14ac:dyDescent="0.25">
      <c r="F40" s="134">
        <v>0.25</v>
      </c>
      <c r="G40" s="142" t="e">
        <f t="shared" ca="1" si="0"/>
        <v>#NAME?</v>
      </c>
      <c r="J40" s="70"/>
      <c r="K40" s="70"/>
      <c r="Z40" s="140">
        <v>0.2</v>
      </c>
      <c r="AA40" s="142" t="e">
        <f t="shared" ca="1" si="1"/>
        <v>#NAME?</v>
      </c>
      <c r="AD40" s="70"/>
      <c r="AO40" s="141">
        <v>0.15</v>
      </c>
      <c r="AP40" s="142" t="e">
        <f t="shared" ca="1" si="2"/>
        <v>#NAME?</v>
      </c>
      <c r="AS40" s="70"/>
    </row>
    <row r="41" spans="1:49" x14ac:dyDescent="0.25">
      <c r="F41" s="134">
        <v>0.3</v>
      </c>
      <c r="G41" s="142" t="e">
        <f t="shared" ca="1" si="0"/>
        <v>#NAME?</v>
      </c>
      <c r="J41" s="143" t="s">
        <v>300</v>
      </c>
      <c r="K41" s="143">
        <v>10000</v>
      </c>
      <c r="Z41" s="140">
        <v>0.25</v>
      </c>
      <c r="AA41" s="142" t="e">
        <f t="shared" ca="1" si="1"/>
        <v>#NAME?</v>
      </c>
      <c r="AD41" s="70"/>
      <c r="AO41" s="141">
        <v>0.2</v>
      </c>
      <c r="AP41" s="142" t="e">
        <f t="shared" ca="1" si="2"/>
        <v>#NAME?</v>
      </c>
      <c r="AS41" s="70"/>
    </row>
    <row r="42" spans="1:49" x14ac:dyDescent="0.25">
      <c r="F42" s="134">
        <v>0.35</v>
      </c>
      <c r="G42" s="142" t="e">
        <f t="shared" ca="1" si="0"/>
        <v>#NAME?</v>
      </c>
      <c r="J42" s="143" t="s">
        <v>288</v>
      </c>
      <c r="K42" s="143" t="e">
        <f ca="1" xml:space="preserve"> (K34+((K35-K34)/(1+EXP((K36-K41)/K37))))</f>
        <v>#NAME?</v>
      </c>
      <c r="Z42" s="140">
        <v>0.3</v>
      </c>
      <c r="AA42" s="142" t="e">
        <f t="shared" ca="1" si="1"/>
        <v>#NAME?</v>
      </c>
      <c r="AD42" s="133" t="s">
        <v>300</v>
      </c>
      <c r="AE42" s="133">
        <v>10</v>
      </c>
      <c r="AO42" s="141">
        <v>0.25</v>
      </c>
      <c r="AP42" s="142" t="e">
        <f t="shared" ca="1" si="2"/>
        <v>#NAME?</v>
      </c>
      <c r="AS42" s="70"/>
    </row>
    <row r="43" spans="1:49" x14ac:dyDescent="0.25">
      <c r="F43" s="134">
        <v>0.4</v>
      </c>
      <c r="G43" s="142" t="e">
        <f t="shared" ca="1" si="0"/>
        <v>#NAME?</v>
      </c>
      <c r="Z43" s="140">
        <v>0.35</v>
      </c>
      <c r="AA43" s="142" t="e">
        <f t="shared" ca="1" si="1"/>
        <v>#NAME?</v>
      </c>
      <c r="AD43" s="133" t="s">
        <v>288</v>
      </c>
      <c r="AE43" s="133" t="e">
        <f ca="1" xml:space="preserve"> (AE35+((AE36-AE35)/(1+EXP((AE37-AE42)/AE38))))</f>
        <v>#NAME?</v>
      </c>
      <c r="AO43" s="141">
        <v>0.3</v>
      </c>
      <c r="AP43" s="142" t="e">
        <f t="shared" ca="1" si="2"/>
        <v>#NAME?</v>
      </c>
      <c r="AS43" s="133" t="s">
        <v>300</v>
      </c>
      <c r="AT43" s="133">
        <v>0</v>
      </c>
    </row>
    <row r="44" spans="1:49" x14ac:dyDescent="0.25">
      <c r="F44" s="134">
        <v>0.45</v>
      </c>
      <c r="G44" s="142" t="e">
        <f t="shared" ca="1" si="0"/>
        <v>#NAME?</v>
      </c>
      <c r="Z44" s="140">
        <v>0.4</v>
      </c>
      <c r="AA44" s="142" t="e">
        <f t="shared" ca="1" si="1"/>
        <v>#NAME?</v>
      </c>
      <c r="AO44" s="141">
        <v>0.35</v>
      </c>
      <c r="AP44" s="142" t="e">
        <f t="shared" ca="1" si="2"/>
        <v>#NAME?</v>
      </c>
      <c r="AS44" s="133" t="s">
        <v>288</v>
      </c>
      <c r="AT44" s="133" t="e">
        <f ca="1" xml:space="preserve"> (AT36+((AT37-AT36)/(1+EXP((AT38-AT43)/AT39))))</f>
        <v>#NAME?</v>
      </c>
    </row>
    <row r="45" spans="1:49" x14ac:dyDescent="0.25">
      <c r="F45" s="134">
        <v>0.5</v>
      </c>
      <c r="G45" s="142" t="e">
        <f t="shared" ca="1" si="0"/>
        <v>#NAME?</v>
      </c>
      <c r="Z45" s="140">
        <v>0.45</v>
      </c>
      <c r="AA45" s="142" t="e">
        <f t="shared" ca="1" si="1"/>
        <v>#NAME?</v>
      </c>
      <c r="AO45" s="141">
        <v>0.4</v>
      </c>
      <c r="AP45" s="142" t="e">
        <f t="shared" ca="1" si="2"/>
        <v>#NAME?</v>
      </c>
    </row>
    <row r="46" spans="1:49" x14ac:dyDescent="0.25">
      <c r="F46" s="134">
        <v>0.55000000000000004</v>
      </c>
      <c r="G46" s="142" t="e">
        <f t="shared" ca="1" si="0"/>
        <v>#NAME?</v>
      </c>
      <c r="J46" s="22" t="s">
        <v>301</v>
      </c>
      <c r="Z46" s="140">
        <v>0.5</v>
      </c>
      <c r="AA46" s="142" t="e">
        <f t="shared" ca="1" si="1"/>
        <v>#NAME?</v>
      </c>
      <c r="AO46" s="141">
        <v>0.45</v>
      </c>
      <c r="AP46" s="142" t="e">
        <f t="shared" ca="1" si="2"/>
        <v>#NAME?</v>
      </c>
    </row>
    <row r="47" spans="1:49" x14ac:dyDescent="0.25">
      <c r="F47" s="134">
        <v>0.6</v>
      </c>
      <c r="G47" s="142" t="e">
        <f t="shared" ca="1" si="0"/>
        <v>#NAME?</v>
      </c>
      <c r="J47" s="22" t="s">
        <v>294</v>
      </c>
      <c r="K47" s="22">
        <v>-4.0639406800963722E-2</v>
      </c>
      <c r="Z47" s="140">
        <v>0.55000000000000004</v>
      </c>
      <c r="AA47" s="142" t="e">
        <f t="shared" ca="1" si="1"/>
        <v>#NAME?</v>
      </c>
      <c r="AO47" s="141">
        <v>0.5</v>
      </c>
      <c r="AP47" s="142" t="e">
        <f t="shared" ca="1" si="2"/>
        <v>#NAME?</v>
      </c>
    </row>
    <row r="48" spans="1:49" x14ac:dyDescent="0.25">
      <c r="F48" s="134">
        <v>0.65</v>
      </c>
      <c r="G48" s="142" t="e">
        <f t="shared" ca="1" si="0"/>
        <v>#NAME?</v>
      </c>
      <c r="J48" s="22" t="s">
        <v>295</v>
      </c>
      <c r="K48" s="22">
        <v>1.0073213606618256</v>
      </c>
      <c r="Z48" s="140">
        <v>0.6</v>
      </c>
      <c r="AA48" s="142" t="e">
        <f t="shared" ca="1" si="1"/>
        <v>#NAME?</v>
      </c>
      <c r="AO48" s="141">
        <v>0.55000000000000004</v>
      </c>
      <c r="AP48" s="142" t="e">
        <f t="shared" ca="1" si="2"/>
        <v>#NAME?</v>
      </c>
    </row>
    <row r="49" spans="6:46" x14ac:dyDescent="0.25">
      <c r="F49" s="134">
        <v>0.7</v>
      </c>
      <c r="G49" s="142" t="e">
        <f t="shared" ca="1" si="0"/>
        <v>#NAME?</v>
      </c>
      <c r="J49" s="22" t="s">
        <v>297</v>
      </c>
      <c r="K49" s="22">
        <v>0.71969175798682417</v>
      </c>
      <c r="Z49" s="140">
        <v>0.65</v>
      </c>
      <c r="AA49" s="142" t="e">
        <f t="shared" ca="1" si="1"/>
        <v>#NAME?</v>
      </c>
      <c r="AD49" s="22" t="s">
        <v>301</v>
      </c>
      <c r="AO49" s="141">
        <v>0.6</v>
      </c>
      <c r="AP49" s="142" t="e">
        <f t="shared" ca="1" si="2"/>
        <v>#NAME?</v>
      </c>
    </row>
    <row r="50" spans="6:46" x14ac:dyDescent="0.25">
      <c r="F50" s="134">
        <v>0.75</v>
      </c>
      <c r="G50" s="142" t="e">
        <f t="shared" ca="1" si="0"/>
        <v>#NAME?</v>
      </c>
      <c r="J50" s="22" t="s">
        <v>299</v>
      </c>
      <c r="K50" s="22">
        <v>0.31060213564498645</v>
      </c>
      <c r="Z50" s="140">
        <v>0.7</v>
      </c>
      <c r="AA50" s="142" t="e">
        <f t="shared" ca="1" si="1"/>
        <v>#NAME?</v>
      </c>
      <c r="AD50" s="22" t="s">
        <v>294</v>
      </c>
      <c r="AE50" s="22">
        <v>-5.0319227920927696E-2</v>
      </c>
      <c r="AO50" s="141">
        <v>0.65</v>
      </c>
      <c r="AP50" s="142" t="e">
        <f t="shared" ca="1" si="2"/>
        <v>#NAME?</v>
      </c>
      <c r="AS50" s="22" t="s">
        <v>301</v>
      </c>
    </row>
    <row r="51" spans="6:46" x14ac:dyDescent="0.25">
      <c r="F51" s="134">
        <v>0.8</v>
      </c>
      <c r="G51" s="142" t="e">
        <f t="shared" ca="1" si="0"/>
        <v>#NAME?</v>
      </c>
      <c r="Z51" s="140">
        <v>0.75</v>
      </c>
      <c r="AA51" s="142" t="e">
        <f t="shared" ca="1" si="1"/>
        <v>#NAME?</v>
      </c>
      <c r="AD51" s="22" t="s">
        <v>295</v>
      </c>
      <c r="AE51" s="22">
        <v>1.0100370037357269</v>
      </c>
      <c r="AO51" s="141">
        <v>0.7</v>
      </c>
      <c r="AP51" s="142" t="e">
        <f t="shared" ca="1" si="2"/>
        <v>#NAME?</v>
      </c>
      <c r="AS51" s="22" t="s">
        <v>294</v>
      </c>
      <c r="AT51" s="22">
        <v>-6.4253142766542579E-2</v>
      </c>
    </row>
    <row r="52" spans="6:46" x14ac:dyDescent="0.25">
      <c r="F52" s="134">
        <v>0.85</v>
      </c>
      <c r="G52" s="142" t="e">
        <f t="shared" ca="1" si="0"/>
        <v>#NAME?</v>
      </c>
      <c r="Z52" s="140">
        <v>0.8</v>
      </c>
      <c r="AA52" s="142" t="e">
        <f t="shared" ca="1" si="1"/>
        <v>#NAME?</v>
      </c>
      <c r="AD52" s="22" t="s">
        <v>297</v>
      </c>
      <c r="AE52" s="22">
        <v>0.47632014568443054</v>
      </c>
      <c r="AO52" s="141">
        <v>0.75</v>
      </c>
      <c r="AP52" s="142" t="e">
        <f t="shared" ca="1" si="2"/>
        <v>#NAME?</v>
      </c>
      <c r="AS52" s="22" t="s">
        <v>295</v>
      </c>
      <c r="AT52" s="22">
        <v>1.0052001096779646</v>
      </c>
    </row>
    <row r="53" spans="6:46" x14ac:dyDescent="0.25">
      <c r="F53" s="134">
        <v>0.9</v>
      </c>
      <c r="G53" s="142" t="e">
        <f t="shared" ca="1" si="0"/>
        <v>#NAME?</v>
      </c>
      <c r="Z53" s="140">
        <v>0.85</v>
      </c>
      <c r="AA53" s="142" t="e">
        <f t="shared" ca="1" si="1"/>
        <v>#NAME?</v>
      </c>
      <c r="AD53" s="22" t="s">
        <v>299</v>
      </c>
      <c r="AE53" s="22">
        <v>0.20991267816860448</v>
      </c>
      <c r="AO53" s="141">
        <v>0.8</v>
      </c>
      <c r="AP53" s="142" t="e">
        <f t="shared" ca="1" si="2"/>
        <v>#NAME?</v>
      </c>
      <c r="AS53" s="22" t="s">
        <v>297</v>
      </c>
      <c r="AT53" s="22">
        <v>0.23336287634796199</v>
      </c>
    </row>
    <row r="54" spans="6:46" x14ac:dyDescent="0.25">
      <c r="F54" s="134">
        <v>0.95</v>
      </c>
      <c r="G54" s="142" t="e">
        <f t="shared" ca="1" si="0"/>
        <v>#NAME?</v>
      </c>
      <c r="J54" s="22" t="s">
        <v>300</v>
      </c>
      <c r="K54" s="22">
        <v>10000</v>
      </c>
      <c r="Z54" s="140">
        <v>0.9</v>
      </c>
      <c r="AA54" s="142" t="e">
        <f t="shared" ca="1" si="1"/>
        <v>#NAME?</v>
      </c>
      <c r="AO54" s="141">
        <v>0.85</v>
      </c>
      <c r="AP54" s="142" t="e">
        <f t="shared" ca="1" si="2"/>
        <v>#NAME?</v>
      </c>
      <c r="AS54" s="22" t="s">
        <v>299</v>
      </c>
      <c r="AT54" s="22">
        <v>0.10489703183753199</v>
      </c>
    </row>
    <row r="55" spans="6:46" x14ac:dyDescent="0.25">
      <c r="F55" s="134">
        <v>1</v>
      </c>
      <c r="G55" s="142" t="e">
        <f t="shared" ca="1" si="0"/>
        <v>#NAME?</v>
      </c>
      <c r="J55" s="22" t="s">
        <v>288</v>
      </c>
      <c r="K55" s="22">
        <f xml:space="preserve"> (K47+((K48-K47)/(1+EXP((K49-K54)/K50))))</f>
        <v>1.0073213606618256</v>
      </c>
      <c r="Z55" s="140">
        <v>0.95</v>
      </c>
      <c r="AA55" s="142" t="e">
        <f t="shared" ca="1" si="1"/>
        <v>#NAME?</v>
      </c>
      <c r="AO55" s="141">
        <v>0.9</v>
      </c>
      <c r="AP55" s="142" t="e">
        <f t="shared" ca="1" si="2"/>
        <v>#NAME?</v>
      </c>
    </row>
    <row r="56" spans="6:46" x14ac:dyDescent="0.25">
      <c r="F56" s="134">
        <v>1.05</v>
      </c>
      <c r="G56" s="142" t="e">
        <f t="shared" ca="1" si="0"/>
        <v>#NAME?</v>
      </c>
      <c r="Z56" s="140">
        <v>1</v>
      </c>
      <c r="AA56" s="142" t="e">
        <f t="shared" ca="1" si="1"/>
        <v>#NAME?</v>
      </c>
      <c r="AO56" s="141">
        <v>0.95</v>
      </c>
      <c r="AP56" s="142" t="e">
        <f t="shared" ca="1" si="2"/>
        <v>#NAME?</v>
      </c>
    </row>
    <row r="57" spans="6:46" x14ac:dyDescent="0.25">
      <c r="F57" s="134">
        <v>1.1000000000000001</v>
      </c>
      <c r="G57" s="142" t="e">
        <f t="shared" ca="1" si="0"/>
        <v>#NAME?</v>
      </c>
      <c r="Z57" s="140">
        <v>1.05</v>
      </c>
      <c r="AA57" s="142" t="e">
        <f t="shared" ca="1" si="1"/>
        <v>#NAME?</v>
      </c>
      <c r="AD57" s="22" t="s">
        <v>300</v>
      </c>
      <c r="AE57" s="22">
        <v>10</v>
      </c>
      <c r="AO57" s="141">
        <v>1</v>
      </c>
      <c r="AP57" s="142" t="e">
        <f t="shared" ca="1" si="2"/>
        <v>#NAME?</v>
      </c>
    </row>
    <row r="58" spans="6:46" x14ac:dyDescent="0.25">
      <c r="F58" s="134">
        <v>1.1499999999999999</v>
      </c>
      <c r="G58" s="142" t="e">
        <f t="shared" ca="1" si="0"/>
        <v>#NAME?</v>
      </c>
      <c r="Z58" s="140">
        <v>1.1000000000000001</v>
      </c>
      <c r="AA58" s="142" t="e">
        <f t="shared" ca="1" si="1"/>
        <v>#NAME?</v>
      </c>
      <c r="AD58" s="22" t="s">
        <v>288</v>
      </c>
      <c r="AE58" s="133">
        <f xml:space="preserve"> (AE50+((AE51-AE50)/(1+EXP((AE52-AE57)/AE53))))</f>
        <v>1.0100370037357269</v>
      </c>
      <c r="AO58" s="141">
        <v>1.05</v>
      </c>
      <c r="AP58" s="142" t="e">
        <f t="shared" ca="1" si="2"/>
        <v>#NAME?</v>
      </c>
      <c r="AS58" s="22" t="s">
        <v>300</v>
      </c>
      <c r="AT58" s="22">
        <v>0</v>
      </c>
    </row>
    <row r="59" spans="6:46" x14ac:dyDescent="0.25">
      <c r="F59" s="134">
        <v>1.2</v>
      </c>
      <c r="G59" s="142" t="e">
        <f t="shared" ca="1" si="0"/>
        <v>#NAME?</v>
      </c>
      <c r="Z59" s="140">
        <v>1.1499999999999999</v>
      </c>
      <c r="AA59" s="142" t="e">
        <f t="shared" ca="1" si="1"/>
        <v>#NAME?</v>
      </c>
      <c r="AO59" s="141">
        <v>1.1000000000000001</v>
      </c>
      <c r="AP59" s="142" t="e">
        <f t="shared" ca="1" si="2"/>
        <v>#NAME?</v>
      </c>
      <c r="AS59" s="22" t="s">
        <v>288</v>
      </c>
      <c r="AT59" s="133">
        <f xml:space="preserve"> (AT51+((AT52-AT51)/(1+EXP((AT53-AT58)/AT54))))</f>
        <v>4.0077953496267513E-2</v>
      </c>
    </row>
    <row r="60" spans="6:46" x14ac:dyDescent="0.25">
      <c r="F60" s="134">
        <v>1.25</v>
      </c>
      <c r="G60" s="142" t="e">
        <f t="shared" ca="1" si="0"/>
        <v>#NAME?</v>
      </c>
      <c r="Z60" s="140">
        <v>1.2</v>
      </c>
      <c r="AA60" s="142" t="e">
        <f t="shared" ca="1" si="1"/>
        <v>#NAME?</v>
      </c>
      <c r="AO60" s="141">
        <v>1.1499999999999999</v>
      </c>
      <c r="AP60" s="142" t="e">
        <f t="shared" ca="1" si="2"/>
        <v>#NAME?</v>
      </c>
    </row>
    <row r="61" spans="6:46" x14ac:dyDescent="0.25">
      <c r="F61" s="134">
        <v>1.3</v>
      </c>
      <c r="G61" s="142" t="e">
        <f t="shared" ca="1" si="0"/>
        <v>#NAME?</v>
      </c>
      <c r="Z61" s="140">
        <v>1.25</v>
      </c>
      <c r="AA61" s="142" t="e">
        <f t="shared" ca="1" si="1"/>
        <v>#NAME?</v>
      </c>
      <c r="AO61" s="141">
        <v>1.2</v>
      </c>
      <c r="AP61" s="142" t="e">
        <f t="shared" ca="1" si="2"/>
        <v>#NAME?</v>
      </c>
    </row>
    <row r="62" spans="6:46" x14ac:dyDescent="0.25">
      <c r="F62" s="134">
        <v>1.35</v>
      </c>
      <c r="G62" s="142" t="e">
        <f t="shared" ca="1" si="0"/>
        <v>#NAME?</v>
      </c>
      <c r="Z62" s="140">
        <v>1.3</v>
      </c>
      <c r="AA62" s="142" t="e">
        <f t="shared" ca="1" si="1"/>
        <v>#NAME?</v>
      </c>
      <c r="AO62" s="141">
        <v>1.25</v>
      </c>
      <c r="AP62" s="142" t="e">
        <f t="shared" ca="1" si="2"/>
        <v>#NAME?</v>
      </c>
    </row>
    <row r="63" spans="6:46" x14ac:dyDescent="0.25">
      <c r="F63" s="134">
        <v>1.4</v>
      </c>
      <c r="G63" s="142" t="e">
        <f t="shared" ca="1" si="0"/>
        <v>#NAME?</v>
      </c>
      <c r="Z63" s="140">
        <v>1.35</v>
      </c>
      <c r="AA63" s="142" t="e">
        <f t="shared" ca="1" si="1"/>
        <v>#NAME?</v>
      </c>
      <c r="AO63" s="141">
        <v>1.3</v>
      </c>
      <c r="AP63" s="142" t="e">
        <f t="shared" ca="1" si="2"/>
        <v>#NAME?</v>
      </c>
    </row>
    <row r="64" spans="6:46" x14ac:dyDescent="0.25">
      <c r="F64" s="134">
        <v>1.45</v>
      </c>
      <c r="G64" s="142" t="e">
        <f t="shared" ca="1" si="0"/>
        <v>#NAME?</v>
      </c>
      <c r="Z64" s="140">
        <v>1.4</v>
      </c>
      <c r="AA64" s="142" t="e">
        <f t="shared" ca="1" si="1"/>
        <v>#NAME?</v>
      </c>
      <c r="AO64" s="141">
        <v>1.35</v>
      </c>
      <c r="AP64" s="142" t="e">
        <f t="shared" ca="1" si="2"/>
        <v>#NAME?</v>
      </c>
    </row>
    <row r="65" spans="6:42" x14ac:dyDescent="0.25">
      <c r="F65" s="134">
        <v>1.5</v>
      </c>
      <c r="G65" s="142" t="e">
        <f t="shared" ca="1" si="0"/>
        <v>#NAME?</v>
      </c>
      <c r="Z65" s="140">
        <v>1.45</v>
      </c>
      <c r="AA65" s="142" t="e">
        <f t="shared" ca="1" si="1"/>
        <v>#NAME?</v>
      </c>
      <c r="AO65" s="141">
        <v>1.4</v>
      </c>
      <c r="AP65" s="142" t="e">
        <f t="shared" ca="1" si="2"/>
        <v>#NAME?</v>
      </c>
    </row>
    <row r="66" spans="6:42" x14ac:dyDescent="0.25">
      <c r="F66" s="134">
        <v>1.55</v>
      </c>
      <c r="G66" s="142" t="e">
        <f t="shared" ca="1" si="0"/>
        <v>#NAME?</v>
      </c>
      <c r="Z66" s="140">
        <v>1.5</v>
      </c>
      <c r="AA66" s="142" t="e">
        <f t="shared" ca="1" si="1"/>
        <v>#NAME?</v>
      </c>
      <c r="AO66" s="141">
        <v>1.45</v>
      </c>
      <c r="AP66" s="142" t="e">
        <f t="shared" ca="1" si="2"/>
        <v>#NAME?</v>
      </c>
    </row>
    <row r="67" spans="6:42" x14ac:dyDescent="0.25">
      <c r="F67" s="134">
        <v>1.6</v>
      </c>
      <c r="G67" s="142" t="e">
        <f t="shared" ca="1" si="0"/>
        <v>#NAME?</v>
      </c>
      <c r="Z67" s="140">
        <v>2.5</v>
      </c>
      <c r="AA67" s="142" t="e">
        <f t="shared" ref="AA67:AA84" ca="1" si="3">PieceWiseLinInt(Z67, $C$34:$C$35, $A$34:$A$35, FALSE, FALSE)</f>
        <v>#NAME?</v>
      </c>
      <c r="AO67" s="141">
        <v>1.5</v>
      </c>
      <c r="AP67" s="142" t="e">
        <f t="shared" ca="1" si="2"/>
        <v>#NAME?</v>
      </c>
    </row>
    <row r="68" spans="6:42" x14ac:dyDescent="0.25">
      <c r="F68" s="134">
        <v>1.65</v>
      </c>
      <c r="G68" s="142" t="e">
        <f t="shared" ca="1" si="0"/>
        <v>#NAME?</v>
      </c>
      <c r="Z68" s="140">
        <v>3.5</v>
      </c>
      <c r="AA68" s="142" t="e">
        <f t="shared" ca="1" si="3"/>
        <v>#NAME?</v>
      </c>
      <c r="AO68" s="141">
        <v>2.5</v>
      </c>
      <c r="AP68" s="142" t="e">
        <f t="shared" ref="AP68:AP76" ca="1" si="4">PieceWiseLinInt(AO68, $D$34:$D$35, $A$34:$A$35, FALSE, FALSE)</f>
        <v>#NAME?</v>
      </c>
    </row>
    <row r="69" spans="6:42" x14ac:dyDescent="0.25">
      <c r="F69" s="134">
        <v>1.7</v>
      </c>
      <c r="G69" s="142" t="e">
        <f t="shared" ca="1" si="0"/>
        <v>#NAME?</v>
      </c>
      <c r="Z69" s="140">
        <v>4.5</v>
      </c>
      <c r="AA69" s="142" t="e">
        <f t="shared" ca="1" si="3"/>
        <v>#NAME?</v>
      </c>
      <c r="AO69" s="141">
        <v>3.5</v>
      </c>
      <c r="AP69" s="142" t="e">
        <f t="shared" ca="1" si="4"/>
        <v>#NAME?</v>
      </c>
    </row>
    <row r="70" spans="6:42" x14ac:dyDescent="0.25">
      <c r="F70" s="134">
        <v>1.75</v>
      </c>
      <c r="G70" s="142" t="e">
        <f t="shared" ca="1" si="0"/>
        <v>#NAME?</v>
      </c>
      <c r="Z70" s="140">
        <v>5.5</v>
      </c>
      <c r="AA70" s="142" t="e">
        <f t="shared" ca="1" si="3"/>
        <v>#NAME?</v>
      </c>
      <c r="AO70" s="141">
        <v>4.5</v>
      </c>
      <c r="AP70" s="142" t="e">
        <f t="shared" ca="1" si="4"/>
        <v>#NAME?</v>
      </c>
    </row>
    <row r="71" spans="6:42" x14ac:dyDescent="0.25">
      <c r="F71" s="134">
        <v>1.8</v>
      </c>
      <c r="G71" s="142" t="e">
        <f t="shared" ca="1" si="0"/>
        <v>#NAME?</v>
      </c>
      <c r="Z71" s="140">
        <v>6.5</v>
      </c>
      <c r="AA71" s="142" t="e">
        <f t="shared" ca="1" si="3"/>
        <v>#NAME?</v>
      </c>
      <c r="AO71" s="141">
        <v>5.5</v>
      </c>
      <c r="AP71" s="142" t="e">
        <f t="shared" ca="1" si="4"/>
        <v>#NAME?</v>
      </c>
    </row>
    <row r="72" spans="6:42" x14ac:dyDescent="0.25">
      <c r="F72" s="134">
        <v>1.85</v>
      </c>
      <c r="G72" s="142" t="e">
        <f t="shared" ca="1" si="0"/>
        <v>#NAME?</v>
      </c>
      <c r="Z72" s="140">
        <v>7.5</v>
      </c>
      <c r="AA72" s="142" t="e">
        <f t="shared" ca="1" si="3"/>
        <v>#NAME?</v>
      </c>
      <c r="AO72" s="141">
        <v>6.5</v>
      </c>
      <c r="AP72" s="142" t="e">
        <f t="shared" ca="1" si="4"/>
        <v>#NAME?</v>
      </c>
    </row>
    <row r="73" spans="6:42" x14ac:dyDescent="0.25">
      <c r="F73" s="134">
        <v>1.9</v>
      </c>
      <c r="G73" s="142" t="e">
        <f t="shared" ca="1" si="0"/>
        <v>#NAME?</v>
      </c>
      <c r="Z73" s="140">
        <v>8.5</v>
      </c>
      <c r="AA73" s="142" t="e">
        <f t="shared" ca="1" si="3"/>
        <v>#NAME?</v>
      </c>
      <c r="AO73" s="141">
        <v>7.5</v>
      </c>
      <c r="AP73" s="142" t="e">
        <f t="shared" ca="1" si="4"/>
        <v>#NAME?</v>
      </c>
    </row>
    <row r="74" spans="6:42" x14ac:dyDescent="0.25">
      <c r="F74" s="134">
        <v>1.95</v>
      </c>
      <c r="G74" s="142" t="e">
        <f t="shared" ca="1" si="0"/>
        <v>#NAME?</v>
      </c>
      <c r="Z74" s="140">
        <v>9.5</v>
      </c>
      <c r="AA74" s="142" t="e">
        <f t="shared" ca="1" si="3"/>
        <v>#NAME?</v>
      </c>
      <c r="AO74" s="141">
        <v>8.5</v>
      </c>
      <c r="AP74" s="142" t="e">
        <f t="shared" ca="1" si="4"/>
        <v>#NAME?</v>
      </c>
    </row>
    <row r="75" spans="6:42" x14ac:dyDescent="0.25">
      <c r="F75" s="134">
        <v>2</v>
      </c>
      <c r="G75" s="142" t="e">
        <f t="shared" ca="1" si="0"/>
        <v>#NAME?</v>
      </c>
      <c r="Z75" s="140">
        <v>10.5</v>
      </c>
      <c r="AA75" s="142" t="e">
        <f t="shared" ca="1" si="3"/>
        <v>#NAME?</v>
      </c>
      <c r="AO75" s="141">
        <v>9.5</v>
      </c>
      <c r="AP75" s="142" t="e">
        <f t="shared" ca="1" si="4"/>
        <v>#NAME?</v>
      </c>
    </row>
    <row r="76" spans="6:42" x14ac:dyDescent="0.25">
      <c r="F76" s="134">
        <v>3</v>
      </c>
      <c r="G76" s="142" t="e">
        <f t="shared" ca="1" si="0"/>
        <v>#NAME?</v>
      </c>
      <c r="Z76" s="140">
        <v>11.5</v>
      </c>
      <c r="AA76" s="142" t="e">
        <f t="shared" ca="1" si="3"/>
        <v>#NAME?</v>
      </c>
      <c r="AO76" s="141">
        <v>10.5</v>
      </c>
      <c r="AP76" s="142" t="e">
        <f t="shared" ca="1" si="4"/>
        <v>#NAME?</v>
      </c>
    </row>
    <row r="77" spans="6:42" x14ac:dyDescent="0.25">
      <c r="F77" s="134">
        <v>4</v>
      </c>
      <c r="G77" s="142" t="e">
        <f t="shared" ca="1" si="0"/>
        <v>#NAME?</v>
      </c>
      <c r="Z77" s="140">
        <v>12.5</v>
      </c>
      <c r="AA77" s="142" t="e">
        <f t="shared" ca="1" si="3"/>
        <v>#NAME?</v>
      </c>
    </row>
    <row r="78" spans="6:42" x14ac:dyDescent="0.25">
      <c r="F78" s="134">
        <v>5</v>
      </c>
      <c r="G78" s="142" t="e">
        <f t="shared" ca="1" si="0"/>
        <v>#NAME?</v>
      </c>
      <c r="Z78" s="140">
        <v>13.5</v>
      </c>
      <c r="AA78" s="142" t="e">
        <f t="shared" ca="1" si="3"/>
        <v>#NAME?</v>
      </c>
    </row>
    <row r="79" spans="6:42" x14ac:dyDescent="0.25">
      <c r="F79" s="134">
        <v>6</v>
      </c>
      <c r="G79" s="142" t="e">
        <f t="shared" ca="1" si="0"/>
        <v>#NAME?</v>
      </c>
      <c r="Z79" s="140">
        <v>14.5</v>
      </c>
      <c r="AA79" s="142" t="e">
        <f t="shared" ca="1" si="3"/>
        <v>#NAME?</v>
      </c>
    </row>
    <row r="80" spans="6:42" x14ac:dyDescent="0.25">
      <c r="F80" s="134">
        <v>7</v>
      </c>
      <c r="G80" s="142" t="e">
        <f t="shared" ca="1" si="0"/>
        <v>#NAME?</v>
      </c>
      <c r="Z80" s="140">
        <v>15.5</v>
      </c>
      <c r="AA80" s="142" t="e">
        <f t="shared" ca="1" si="3"/>
        <v>#NAME?</v>
      </c>
    </row>
    <row r="81" spans="6:27" x14ac:dyDescent="0.25">
      <c r="F81" s="134">
        <v>8</v>
      </c>
      <c r="G81" s="142" t="e">
        <f t="shared" ca="1" si="0"/>
        <v>#NAME?</v>
      </c>
      <c r="Z81" s="140">
        <v>16.5</v>
      </c>
      <c r="AA81" s="142" t="e">
        <f t="shared" ca="1" si="3"/>
        <v>#NAME?</v>
      </c>
    </row>
    <row r="82" spans="6:27" x14ac:dyDescent="0.25">
      <c r="F82" s="134">
        <v>9</v>
      </c>
      <c r="G82" s="142" t="e">
        <f t="shared" ca="1" si="0"/>
        <v>#NAME?</v>
      </c>
      <c r="Z82" s="140">
        <v>17.5</v>
      </c>
      <c r="AA82" s="142" t="e">
        <f t="shared" ca="1" si="3"/>
        <v>#NAME?</v>
      </c>
    </row>
    <row r="83" spans="6:27" x14ac:dyDescent="0.25">
      <c r="F83" s="134">
        <v>10</v>
      </c>
      <c r="G83" s="142" t="e">
        <f t="shared" ca="1" si="0"/>
        <v>#NAME?</v>
      </c>
      <c r="Z83" s="140">
        <v>18.5</v>
      </c>
      <c r="AA83" s="142" t="e">
        <f t="shared" ca="1" si="3"/>
        <v>#NAME?</v>
      </c>
    </row>
    <row r="84" spans="6:27" x14ac:dyDescent="0.25">
      <c r="F84" s="134">
        <v>11</v>
      </c>
      <c r="G84" s="142" t="e">
        <f t="shared" ca="1" si="0"/>
        <v>#NAME?</v>
      </c>
      <c r="Z84" s="140">
        <v>19.5</v>
      </c>
      <c r="AA84" s="142" t="e">
        <f t="shared" ca="1" si="3"/>
        <v>#NAME?</v>
      </c>
    </row>
    <row r="85" spans="6:27" x14ac:dyDescent="0.25">
      <c r="F85" s="134">
        <v>12</v>
      </c>
      <c r="G85" s="142" t="e">
        <f t="shared" ca="1" si="0"/>
        <v>#NAME?</v>
      </c>
    </row>
    <row r="86" spans="6:27" x14ac:dyDescent="0.25">
      <c r="F86" s="134">
        <v>13</v>
      </c>
      <c r="G86" s="142" t="e">
        <f t="shared" ca="1" si="0"/>
        <v>#NAME?</v>
      </c>
    </row>
    <row r="87" spans="6:27" x14ac:dyDescent="0.25">
      <c r="F87" s="134">
        <v>14</v>
      </c>
      <c r="G87" s="142" t="e">
        <f t="shared" ca="1" si="0"/>
        <v>#NAME?</v>
      </c>
    </row>
    <row r="88" spans="6:27" x14ac:dyDescent="0.25">
      <c r="F88" s="134">
        <v>15</v>
      </c>
      <c r="G88" s="142" t="e">
        <f t="shared" ca="1" si="0"/>
        <v>#NAME?</v>
      </c>
    </row>
    <row r="89" spans="6:27" x14ac:dyDescent="0.25">
      <c r="F89" s="134">
        <v>16</v>
      </c>
      <c r="G89" s="142" t="e">
        <f t="shared" ca="1" si="0"/>
        <v>#NAME?</v>
      </c>
    </row>
    <row r="90" spans="6:27" x14ac:dyDescent="0.25">
      <c r="F90" s="134">
        <v>17</v>
      </c>
      <c r="G90" s="142" t="e">
        <f t="shared" ca="1" si="0"/>
        <v>#NAME?</v>
      </c>
    </row>
    <row r="91" spans="6:27" x14ac:dyDescent="0.25">
      <c r="F91" s="134">
        <v>18</v>
      </c>
      <c r="G91" s="142" t="e">
        <f t="shared" ca="1" si="0"/>
        <v>#NAME?</v>
      </c>
    </row>
    <row r="92" spans="6:27" x14ac:dyDescent="0.25">
      <c r="F92" s="134">
        <v>19</v>
      </c>
      <c r="G92" s="142" t="e">
        <f t="shared" ca="1" si="0"/>
        <v>#NAME?</v>
      </c>
    </row>
    <row r="93" spans="6:27" x14ac:dyDescent="0.25">
      <c r="F93" s="134">
        <v>20</v>
      </c>
      <c r="G93" s="142" t="e">
        <f t="shared" ca="1" si="0"/>
        <v>#NAME?</v>
      </c>
    </row>
    <row r="94" spans="6:27" x14ac:dyDescent="0.25">
      <c r="F94" s="134">
        <v>21</v>
      </c>
      <c r="G94" s="142" t="e">
        <f t="shared" ca="1" si="0"/>
        <v>#NAME?</v>
      </c>
    </row>
    <row r="95" spans="6:27" x14ac:dyDescent="0.25">
      <c r="F95" s="134">
        <v>22</v>
      </c>
      <c r="G95" s="142" t="e">
        <f t="shared" ca="1" si="0"/>
        <v>#NAME?</v>
      </c>
    </row>
    <row r="96" spans="6:27" x14ac:dyDescent="0.25">
      <c r="F96" s="134">
        <v>23</v>
      </c>
      <c r="G96" s="142" t="e">
        <f t="shared" ca="1" si="0"/>
        <v>#NAME?</v>
      </c>
    </row>
    <row r="97" spans="6:7" x14ac:dyDescent="0.25">
      <c r="F97" s="134">
        <v>24</v>
      </c>
      <c r="G97" s="142" t="e">
        <f t="shared" ca="1" si="0"/>
        <v>#NAME?</v>
      </c>
    </row>
    <row r="98" spans="6:7" x14ac:dyDescent="0.25">
      <c r="F98" s="134">
        <v>25</v>
      </c>
      <c r="G98" s="142" t="e">
        <f t="shared" ca="1" si="0"/>
        <v>#NAME?</v>
      </c>
    </row>
    <row r="99" spans="6:7" x14ac:dyDescent="0.25">
      <c r="F99" s="134">
        <v>26</v>
      </c>
      <c r="G99" s="142" t="e">
        <f t="shared" ca="1" si="0"/>
        <v>#NAME?</v>
      </c>
    </row>
    <row r="100" spans="6:7" x14ac:dyDescent="0.25">
      <c r="F100" s="134">
        <v>27</v>
      </c>
      <c r="G100" s="142" t="e">
        <f t="shared" ref="G100:G113" ca="1" si="5">PieceWiseLinInt(F100, $B$34:$B$35, $A$34:$A$35, FALSE, FALSE)</f>
        <v>#NAME?</v>
      </c>
    </row>
    <row r="101" spans="6:7" x14ac:dyDescent="0.25">
      <c r="F101" s="134">
        <v>28</v>
      </c>
      <c r="G101" s="142" t="e">
        <f t="shared" ca="1" si="5"/>
        <v>#NAME?</v>
      </c>
    </row>
    <row r="102" spans="6:7" x14ac:dyDescent="0.25">
      <c r="F102" s="134">
        <v>29</v>
      </c>
      <c r="G102" s="142" t="e">
        <f t="shared" ca="1" si="5"/>
        <v>#NAME?</v>
      </c>
    </row>
    <row r="103" spans="6:7" x14ac:dyDescent="0.25">
      <c r="F103" s="134">
        <v>30</v>
      </c>
      <c r="G103" s="142" t="e">
        <f t="shared" ca="1" si="5"/>
        <v>#NAME?</v>
      </c>
    </row>
    <row r="104" spans="6:7" x14ac:dyDescent="0.25">
      <c r="F104" s="134">
        <v>31</v>
      </c>
      <c r="G104" s="142" t="e">
        <f t="shared" ca="1" si="5"/>
        <v>#NAME?</v>
      </c>
    </row>
    <row r="105" spans="6:7" x14ac:dyDescent="0.25">
      <c r="F105" s="134">
        <v>32</v>
      </c>
      <c r="G105" s="142" t="e">
        <f t="shared" ca="1" si="5"/>
        <v>#NAME?</v>
      </c>
    </row>
    <row r="106" spans="6:7" x14ac:dyDescent="0.25">
      <c r="F106" s="134">
        <v>33</v>
      </c>
      <c r="G106" s="142" t="e">
        <f t="shared" ca="1" si="5"/>
        <v>#NAME?</v>
      </c>
    </row>
    <row r="107" spans="6:7" x14ac:dyDescent="0.25">
      <c r="F107" s="134">
        <v>34</v>
      </c>
      <c r="G107" s="142" t="e">
        <f t="shared" ca="1" si="5"/>
        <v>#NAME?</v>
      </c>
    </row>
    <row r="108" spans="6:7" x14ac:dyDescent="0.25">
      <c r="F108" s="134">
        <v>35</v>
      </c>
      <c r="G108" s="142" t="e">
        <f t="shared" ca="1" si="5"/>
        <v>#NAME?</v>
      </c>
    </row>
    <row r="109" spans="6:7" x14ac:dyDescent="0.25">
      <c r="F109" s="134">
        <v>36</v>
      </c>
      <c r="G109" s="142" t="e">
        <f t="shared" ca="1" si="5"/>
        <v>#NAME?</v>
      </c>
    </row>
    <row r="110" spans="6:7" x14ac:dyDescent="0.25">
      <c r="F110" s="134">
        <v>37</v>
      </c>
      <c r="G110" s="142" t="e">
        <f t="shared" ca="1" si="5"/>
        <v>#NAME?</v>
      </c>
    </row>
    <row r="111" spans="6:7" x14ac:dyDescent="0.25">
      <c r="F111" s="134">
        <v>38</v>
      </c>
      <c r="G111" s="142" t="e">
        <f t="shared" ca="1" si="5"/>
        <v>#NAME?</v>
      </c>
    </row>
    <row r="112" spans="6:7" x14ac:dyDescent="0.25">
      <c r="F112" s="134">
        <v>39</v>
      </c>
      <c r="G112" s="142" t="e">
        <f t="shared" ca="1" si="5"/>
        <v>#NAME?</v>
      </c>
    </row>
    <row r="113" spans="6:7" x14ac:dyDescent="0.25">
      <c r="F113" s="134">
        <v>40</v>
      </c>
      <c r="G113" s="142" t="e">
        <f t="shared" ca="1" si="5"/>
        <v>#NAME?</v>
      </c>
    </row>
  </sheetData>
  <pageMargins left="0.7" right="0.7" top="0.75" bottom="0.75" header="0.3" footer="0.3"/>
  <pageSetup orientation="portrait" r:id="rId1"/>
  <drawing r:id="rId2"/>
  <legacyDrawing r:id="rId3"/>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6">
    <tabColor theme="7" tint="0.39997558519241921"/>
  </sheetPr>
  <dimension ref="A1:AW113"/>
  <sheetViews>
    <sheetView topLeftCell="A30" zoomScale="55" zoomScaleNormal="55" workbookViewId="0">
      <selection activeCell="X70" sqref="X70"/>
    </sheetView>
  </sheetViews>
  <sheetFormatPr defaultColWidth="9.140625" defaultRowHeight="15" x14ac:dyDescent="0.25"/>
  <cols>
    <col min="1" max="1" width="15.5703125" style="22" bestFit="1" customWidth="1"/>
    <col min="2" max="2" width="10" style="22" bestFit="1" customWidth="1"/>
    <col min="3" max="4" width="11.5703125" style="22" bestFit="1" customWidth="1"/>
    <col min="5" max="5" width="9.140625" style="22"/>
    <col min="6" max="6" width="18.140625" style="22" bestFit="1" customWidth="1"/>
    <col min="7" max="7" width="14.85546875" style="22" customWidth="1"/>
    <col min="8" max="21" width="9.140625" style="22"/>
    <col min="22" max="22" width="34.85546875" style="22" bestFit="1" customWidth="1"/>
    <col min="23" max="25" width="9.140625" style="22"/>
    <col min="26" max="26" width="13.5703125" style="22" bestFit="1" customWidth="1"/>
    <col min="27" max="40" width="9.140625" style="22"/>
    <col min="41" max="41" width="17.42578125" style="22" bestFit="1" customWidth="1"/>
    <col min="42" max="45" width="9.140625" style="22"/>
    <col min="46" max="46" width="11.140625" style="22" bestFit="1" customWidth="1"/>
    <col min="47" max="16384" width="9.140625" style="22"/>
  </cols>
  <sheetData>
    <row r="1" spans="1:4" x14ac:dyDescent="0.25">
      <c r="A1" s="133"/>
      <c r="B1" s="134" t="s">
        <v>275</v>
      </c>
      <c r="C1" s="135" t="s">
        <v>276</v>
      </c>
      <c r="D1" s="136" t="s">
        <v>277</v>
      </c>
    </row>
    <row r="2" spans="1:4" x14ac:dyDescent="0.25">
      <c r="A2" s="133" t="s">
        <v>278</v>
      </c>
      <c r="B2" s="134" t="s">
        <v>279</v>
      </c>
      <c r="C2" s="135" t="s">
        <v>279</v>
      </c>
      <c r="D2" s="136" t="s">
        <v>279</v>
      </c>
    </row>
    <row r="3" spans="1:4" x14ac:dyDescent="0.25">
      <c r="A3" s="133">
        <v>0</v>
      </c>
      <c r="B3" s="134">
        <v>0</v>
      </c>
      <c r="C3" s="135">
        <v>0</v>
      </c>
      <c r="D3" s="136">
        <v>0</v>
      </c>
    </row>
    <row r="4" spans="1:4" x14ac:dyDescent="0.25">
      <c r="A4" s="133">
        <v>0</v>
      </c>
      <c r="B4" s="134">
        <v>0.25</v>
      </c>
      <c r="C4" s="135">
        <v>0.249</v>
      </c>
      <c r="D4" s="136">
        <v>0.09</v>
      </c>
    </row>
    <row r="5" spans="1:4" x14ac:dyDescent="0.25">
      <c r="A5" s="133">
        <v>0.25</v>
      </c>
      <c r="B5" s="134">
        <v>0.251</v>
      </c>
      <c r="C5" s="135">
        <v>0.25</v>
      </c>
      <c r="D5" s="136">
        <v>0.1</v>
      </c>
    </row>
    <row r="6" spans="1:4" x14ac:dyDescent="0.25">
      <c r="A6" s="133">
        <v>0.25</v>
      </c>
      <c r="B6" s="134">
        <v>0.75</v>
      </c>
      <c r="C6" s="135">
        <v>0.499</v>
      </c>
      <c r="D6" s="136">
        <v>0.19900000000000001</v>
      </c>
    </row>
    <row r="7" spans="1:4" x14ac:dyDescent="0.25">
      <c r="A7" s="133">
        <v>0.5</v>
      </c>
      <c r="B7" s="134">
        <v>0.751</v>
      </c>
      <c r="C7" s="135">
        <v>0.5</v>
      </c>
      <c r="D7" s="136">
        <v>0.2</v>
      </c>
    </row>
    <row r="8" spans="1:4" x14ac:dyDescent="0.25">
      <c r="A8" s="133">
        <v>0.5</v>
      </c>
      <c r="B8" s="134">
        <v>1.2490000000000001</v>
      </c>
      <c r="C8" s="135">
        <v>0.749</v>
      </c>
      <c r="D8" s="136">
        <v>0.39900000000000002</v>
      </c>
    </row>
    <row r="9" spans="1:4" x14ac:dyDescent="0.25">
      <c r="A9" s="133">
        <v>1</v>
      </c>
      <c r="B9" s="134">
        <v>1.25</v>
      </c>
      <c r="C9" s="135">
        <v>0.75</v>
      </c>
      <c r="D9" s="136">
        <v>0.4</v>
      </c>
    </row>
    <row r="10" spans="1:4" x14ac:dyDescent="0.25">
      <c r="A10" s="133">
        <v>1</v>
      </c>
      <c r="B10" s="134">
        <v>1.5</v>
      </c>
      <c r="C10" s="135">
        <v>1</v>
      </c>
      <c r="D10" s="136">
        <v>0.5</v>
      </c>
    </row>
    <row r="16" spans="1:4" x14ac:dyDescent="0.25">
      <c r="A16" s="22" t="s">
        <v>280</v>
      </c>
      <c r="B16" s="22" t="s">
        <v>281</v>
      </c>
      <c r="C16" s="137" t="s">
        <v>282</v>
      </c>
    </row>
    <row r="17" spans="1:29" x14ac:dyDescent="0.25">
      <c r="A17" s="22">
        <v>1</v>
      </c>
      <c r="B17" s="22">
        <v>1</v>
      </c>
      <c r="C17" s="136" t="s">
        <v>277</v>
      </c>
    </row>
    <row r="18" spans="1:29" x14ac:dyDescent="0.25">
      <c r="A18" s="22">
        <v>2</v>
      </c>
      <c r="B18" s="22">
        <v>1</v>
      </c>
      <c r="C18" s="136" t="s">
        <v>277</v>
      </c>
    </row>
    <row r="19" spans="1:29" x14ac:dyDescent="0.25">
      <c r="A19" s="22">
        <v>3</v>
      </c>
      <c r="B19" s="22">
        <v>2</v>
      </c>
      <c r="C19" s="135" t="s">
        <v>283</v>
      </c>
    </row>
    <row r="20" spans="1:29" x14ac:dyDescent="0.25">
      <c r="A20" s="22">
        <v>4</v>
      </c>
      <c r="B20" s="22">
        <v>2</v>
      </c>
      <c r="C20" s="135" t="s">
        <v>283</v>
      </c>
    </row>
    <row r="21" spans="1:29" x14ac:dyDescent="0.25">
      <c r="A21" s="22">
        <v>5</v>
      </c>
      <c r="B21" s="22">
        <v>2</v>
      </c>
      <c r="C21" s="135" t="s">
        <v>276</v>
      </c>
    </row>
    <row r="22" spans="1:29" x14ac:dyDescent="0.25">
      <c r="A22" s="22">
        <v>6</v>
      </c>
      <c r="B22" s="22">
        <v>2</v>
      </c>
      <c r="C22" s="135" t="s">
        <v>276</v>
      </c>
    </row>
    <row r="23" spans="1:29" x14ac:dyDescent="0.25">
      <c r="A23" s="22">
        <v>7</v>
      </c>
      <c r="B23" s="22">
        <v>2</v>
      </c>
      <c r="C23" s="135" t="s">
        <v>276</v>
      </c>
    </row>
    <row r="24" spans="1:29" x14ac:dyDescent="0.25">
      <c r="A24" s="22">
        <v>8</v>
      </c>
      <c r="B24" s="22">
        <v>2</v>
      </c>
      <c r="C24" s="135" t="s">
        <v>276</v>
      </c>
    </row>
    <row r="25" spans="1:29" x14ac:dyDescent="0.25">
      <c r="A25" s="22">
        <v>9</v>
      </c>
      <c r="B25" s="22">
        <v>3</v>
      </c>
      <c r="C25" s="138" t="s">
        <v>275</v>
      </c>
      <c r="AC25" s="22" t="s">
        <v>284</v>
      </c>
    </row>
    <row r="26" spans="1:29" x14ac:dyDescent="0.25">
      <c r="A26" s="22">
        <v>10</v>
      </c>
      <c r="B26" s="22">
        <v>3</v>
      </c>
      <c r="C26" s="138" t="s">
        <v>275</v>
      </c>
    </row>
    <row r="27" spans="1:29" x14ac:dyDescent="0.25">
      <c r="A27" s="22">
        <v>11</v>
      </c>
      <c r="B27" s="22">
        <v>3</v>
      </c>
      <c r="C27" s="138" t="s">
        <v>275</v>
      </c>
      <c r="AC27" s="22" t="s">
        <v>285</v>
      </c>
    </row>
    <row r="28" spans="1:29" x14ac:dyDescent="0.25">
      <c r="A28" s="22">
        <v>12</v>
      </c>
      <c r="B28" s="22">
        <v>3</v>
      </c>
      <c r="C28" s="138" t="s">
        <v>275</v>
      </c>
      <c r="K28" s="22" t="s">
        <v>284</v>
      </c>
      <c r="AC28" s="22" t="s">
        <v>286</v>
      </c>
    </row>
    <row r="29" spans="1:29" x14ac:dyDescent="0.25">
      <c r="AC29" s="22" t="s">
        <v>287</v>
      </c>
    </row>
    <row r="30" spans="1:29" x14ac:dyDescent="0.25">
      <c r="K30" s="22" t="s">
        <v>285</v>
      </c>
    </row>
    <row r="31" spans="1:29" x14ac:dyDescent="0.25">
      <c r="K31" s="22" t="s">
        <v>286</v>
      </c>
    </row>
    <row r="32" spans="1:29" x14ac:dyDescent="0.25">
      <c r="K32" s="22" t="s">
        <v>287</v>
      </c>
    </row>
    <row r="33" spans="1:49" x14ac:dyDescent="0.25">
      <c r="A33" s="133" t="s">
        <v>288</v>
      </c>
      <c r="B33" s="134" t="s">
        <v>275</v>
      </c>
      <c r="C33" s="135" t="s">
        <v>276</v>
      </c>
      <c r="D33" s="136" t="s">
        <v>277</v>
      </c>
      <c r="J33" s="22" t="s">
        <v>292</v>
      </c>
    </row>
    <row r="34" spans="1:49" x14ac:dyDescent="0.25">
      <c r="A34" s="133">
        <v>0</v>
      </c>
      <c r="B34" s="139">
        <v>0</v>
      </c>
      <c r="C34" s="140">
        <v>0</v>
      </c>
      <c r="D34" s="141">
        <v>0</v>
      </c>
      <c r="F34" s="134" t="s">
        <v>293</v>
      </c>
      <c r="G34" s="133" t="s">
        <v>278</v>
      </c>
      <c r="J34" s="133" t="s">
        <v>294</v>
      </c>
      <c r="K34" s="133" t="e">
        <f ca="1">[2]!xf4_ParameterValue(J67,1)</f>
        <v>#NAME?</v>
      </c>
      <c r="N34" s="22" t="e">
        <f ca="1">[2]!xf4_FitData("",[2]!xf4_SetModel("600"),[2]!xf4_SetParameters(0,FALSE,TRUE,100,FALSE,TRUE,1,FALSE,TRUE,1,FALSE,TRUE),[2]!xf4_SetData(,$F$35:$F$113,,$G$35:$G$113))</f>
        <v>#NAME?</v>
      </c>
      <c r="P34" s="22" t="e">
        <f ca="1">[2]!xf4_Chart2D([2]!xf_Init()&amp;[2]!xf_ScaleX(,,,,FALSE)&amp;[2]!xf_ScaleY(,,,,FALSE),[2]!xf4_C2DFit(N34)&amp;[2]!xf4_C2DFitDetails(7,0,0.05,0,0.05)&amp;[2]!xf4_C2DFitPoints(101,,,,1,-1))</f>
        <v>#NAME?</v>
      </c>
      <c r="AD34" s="22" t="s">
        <v>292</v>
      </c>
    </row>
    <row r="35" spans="1:49" x14ac:dyDescent="0.25">
      <c r="A35" s="133">
        <v>1</v>
      </c>
      <c r="B35" s="139">
        <v>1.5</v>
      </c>
      <c r="C35" s="140">
        <v>1</v>
      </c>
      <c r="D35" s="141">
        <v>0.5</v>
      </c>
      <c r="F35" s="134">
        <f>'[3]RSI curves'!F35+6.5</f>
        <v>6.5</v>
      </c>
      <c r="G35" s="142" t="e">
        <f ca="1">PieceWiseLinInt(F35, $B$34:$B$35, $A$34:$A$35, FALSE, FALSE)</f>
        <v>#NAME?</v>
      </c>
      <c r="H35" s="22">
        <v>1</v>
      </c>
      <c r="J35" s="133" t="s">
        <v>295</v>
      </c>
      <c r="K35" s="133" t="e">
        <f ca="1">[2]!xf4_ParameterValue(J67,2)</f>
        <v>#NAME?</v>
      </c>
      <c r="Z35" s="140" t="s">
        <v>296</v>
      </c>
      <c r="AA35" s="133" t="s">
        <v>278</v>
      </c>
      <c r="AD35" s="133" t="s">
        <v>294</v>
      </c>
      <c r="AE35" s="133" t="e">
        <f ca="1">[2]!xf4_ParameterValue(AG35,1)</f>
        <v>#NAME?</v>
      </c>
      <c r="AG35" s="22" t="e">
        <f ca="1">[2]!xf4_FitData("",[2]!xf4_SetModel("600"),[2]!xf4_SetParameters(0,FALSE,TRUE,100,FALSE,TRUE,1,FALSE,TRUE,1,FALSE,TRUE),[2]!xf4_SetData(,$Z$36:$Z$84,,$AB$36:$AB$84))</f>
        <v>#NAME?</v>
      </c>
      <c r="AS35" s="22" t="s">
        <v>292</v>
      </c>
    </row>
    <row r="36" spans="1:49" x14ac:dyDescent="0.25">
      <c r="F36" s="134">
        <f>'[3]RSI curves'!F36+6.5</f>
        <v>6.55</v>
      </c>
      <c r="G36" s="142" t="e">
        <f t="shared" ref="G36:G99" ca="1" si="0">PieceWiseLinInt(F36, $B$34:$B$35, $A$34:$A$35, FALSE, FALSE)</f>
        <v>#NAME?</v>
      </c>
      <c r="H36" s="22">
        <v>3.3333333333333333E-2</v>
      </c>
      <c r="J36" s="133" t="s">
        <v>297</v>
      </c>
      <c r="K36" s="133" t="e">
        <f ca="1">[2]!xf4_ParameterValue(J67,3)</f>
        <v>#NAME?</v>
      </c>
      <c r="Z36" s="140">
        <f>'[3]RSI curves'!Z36+6.5</f>
        <v>6.5</v>
      </c>
      <c r="AA36" s="142" t="e">
        <f ca="1">PieceWiseLinInt(Z36, $C$34:$C$35, $A$34:$A$35, FALSE, FALSE)</f>
        <v>#NAME?</v>
      </c>
      <c r="AB36" s="22">
        <v>0</v>
      </c>
      <c r="AD36" s="133" t="s">
        <v>295</v>
      </c>
      <c r="AE36" s="133" t="e">
        <f ca="1">[2]!xf4_ParameterValue(AG35,2)</f>
        <v>#NAME?</v>
      </c>
      <c r="AO36" s="141" t="s">
        <v>298</v>
      </c>
      <c r="AP36" s="133" t="s">
        <v>278</v>
      </c>
      <c r="AS36" s="133" t="s">
        <v>294</v>
      </c>
      <c r="AT36" s="133" t="e">
        <f ca="1">[2]!xf4_ParameterValue(AW36,1)</f>
        <v>#NAME?</v>
      </c>
      <c r="AW36" s="22" t="e">
        <f ca="1">[2]!xf4_FitData("",[2]!xf4_SetModel("600"),[2]!xf4_SetParameters(0,FALSE,TRUE,100,FALSE,TRUE,1,FALSE,FALSE,1,FALSE,TRUE),[2]!xf4_SetData(,$AO$37:$AO$76,,$AQ$37:$AQ$76))</f>
        <v>#NAME?</v>
      </c>
    </row>
    <row r="37" spans="1:49" x14ac:dyDescent="0.25">
      <c r="F37" s="134">
        <f>'[3]RSI curves'!F37+6.5</f>
        <v>6.6</v>
      </c>
      <c r="G37" s="142" t="e">
        <f t="shared" ca="1" si="0"/>
        <v>#NAME?</v>
      </c>
      <c r="H37" s="22">
        <v>6.6666666666666666E-2</v>
      </c>
      <c r="J37" s="133" t="s">
        <v>299</v>
      </c>
      <c r="K37" s="133" t="e">
        <f ca="1">[2]!xf4_ParameterValue(J67,4)</f>
        <v>#NAME?</v>
      </c>
      <c r="Z37" s="140">
        <f>'[3]RSI curves'!Z37+6.5</f>
        <v>6.55</v>
      </c>
      <c r="AA37" s="142" t="e">
        <f t="shared" ref="AA37:AA84" ca="1" si="1">PieceWiseLinInt(Z37, $C$34:$C$35, $A$34:$A$35, FALSE, FALSE)</f>
        <v>#NAME?</v>
      </c>
      <c r="AB37" s="22">
        <v>0.05</v>
      </c>
      <c r="AD37" s="133" t="s">
        <v>297</v>
      </c>
      <c r="AE37" s="133" t="e">
        <f ca="1">[2]!xf4_ParameterValue(AG35,3)</f>
        <v>#NAME?</v>
      </c>
      <c r="AO37" s="141">
        <f>'[3]RSI curves'!AO37+6.5</f>
        <v>6.5</v>
      </c>
      <c r="AP37" s="142" t="e">
        <f ca="1">PieceWiseLinInt(AO37, $D$34:$D$35, $A$34:$A$35, FALSE, FALSE)</f>
        <v>#NAME?</v>
      </c>
      <c r="AQ37" s="22">
        <v>0</v>
      </c>
      <c r="AS37" s="133" t="s">
        <v>295</v>
      </c>
      <c r="AT37" s="133" t="e">
        <f ca="1">[2]!xf4_ParameterValue(AW36,2)</f>
        <v>#NAME?</v>
      </c>
    </row>
    <row r="38" spans="1:49" x14ac:dyDescent="0.25">
      <c r="F38" s="134">
        <f>'[3]RSI curves'!F38+6.5</f>
        <v>6.65</v>
      </c>
      <c r="G38" s="142" t="e">
        <f t="shared" ca="1" si="0"/>
        <v>#NAME?</v>
      </c>
      <c r="H38" s="22">
        <v>9.9999999999999992E-2</v>
      </c>
      <c r="J38" s="70"/>
      <c r="K38" s="70"/>
      <c r="Z38" s="140">
        <f>'[3]RSI curves'!Z38+6.5</f>
        <v>6.6</v>
      </c>
      <c r="AA38" s="142" t="e">
        <f t="shared" ca="1" si="1"/>
        <v>#NAME?</v>
      </c>
      <c r="AB38" s="22">
        <v>0.1</v>
      </c>
      <c r="AD38" s="133" t="s">
        <v>299</v>
      </c>
      <c r="AE38" s="133" t="e">
        <f ca="1">[2]!xf4_ParameterValue(AG35,4)</f>
        <v>#NAME?</v>
      </c>
      <c r="AG38" s="22" t="e">
        <f ca="1">[2]!xf4_Chart2D([2]!xf_Init()&amp;[2]!xf_ScaleX(,,,,FALSE)&amp;[2]!xf_ScaleY(,,,,FALSE),[2]!xf4_C2DFit(AG35))</f>
        <v>#NAME?</v>
      </c>
      <c r="AO38" s="141">
        <f>'[3]RSI curves'!AO38+6.5</f>
        <v>6.55</v>
      </c>
      <c r="AP38" s="142" t="e">
        <f t="shared" ref="AP38:AP76" ca="1" si="2">PieceWiseLinInt(AO38, $D$34:$D$35, $A$34:$A$35, FALSE, FALSE)</f>
        <v>#NAME?</v>
      </c>
      <c r="AQ38" s="22">
        <v>0.1</v>
      </c>
      <c r="AS38" s="133" t="s">
        <v>297</v>
      </c>
      <c r="AT38" s="133" t="e">
        <f ca="1">[2]!xf4_ParameterValue(AW36,3)</f>
        <v>#NAME?</v>
      </c>
      <c r="AW38" s="22" t="e">
        <f ca="1">[2]!xf4_Chart2D([2]!xf_Init()&amp;[2]!xf_ScaleX(,,,,FALSE)&amp;[2]!xf_ScaleY(,,,,FALSE),[2]!xf4_C2DFit(AW36))</f>
        <v>#NAME?</v>
      </c>
    </row>
    <row r="39" spans="1:49" x14ac:dyDescent="0.25">
      <c r="F39" s="134">
        <f>'[3]RSI curves'!F39+6.5</f>
        <v>6.7</v>
      </c>
      <c r="G39" s="142" t="e">
        <f t="shared" ca="1" si="0"/>
        <v>#NAME?</v>
      </c>
      <c r="H39" s="22">
        <v>0.13333333333333333</v>
      </c>
      <c r="J39" s="70"/>
      <c r="K39" s="70"/>
      <c r="Z39" s="140">
        <f>'[3]RSI curves'!Z39+6.5</f>
        <v>6.65</v>
      </c>
      <c r="AA39" s="142" t="e">
        <f t="shared" ca="1" si="1"/>
        <v>#NAME?</v>
      </c>
      <c r="AB39" s="22">
        <v>0.15</v>
      </c>
      <c r="AD39" s="70"/>
      <c r="AO39" s="141">
        <f>'[3]RSI curves'!AO39+6.5</f>
        <v>6.6</v>
      </c>
      <c r="AP39" s="142" t="e">
        <f t="shared" ca="1" si="2"/>
        <v>#NAME?</v>
      </c>
      <c r="AQ39" s="22">
        <v>0.2</v>
      </c>
      <c r="AS39" s="133" t="s">
        <v>299</v>
      </c>
      <c r="AT39" s="133" t="e">
        <f ca="1">[2]!xf4_ParameterValue(AW36,4)</f>
        <v>#NAME?</v>
      </c>
    </row>
    <row r="40" spans="1:49" x14ac:dyDescent="0.25">
      <c r="F40" s="134">
        <f>'[3]RSI curves'!F40+6.5</f>
        <v>6.75</v>
      </c>
      <c r="G40" s="142" t="e">
        <f t="shared" ca="1" si="0"/>
        <v>#NAME?</v>
      </c>
      <c r="H40" s="22">
        <v>0.16666666666666666</v>
      </c>
      <c r="J40" s="70"/>
      <c r="K40" s="70"/>
      <c r="Z40" s="140">
        <f>'[3]RSI curves'!Z40+6.5</f>
        <v>6.7</v>
      </c>
      <c r="AA40" s="142" t="e">
        <f t="shared" ca="1" si="1"/>
        <v>#NAME?</v>
      </c>
      <c r="AB40" s="22">
        <v>0.2</v>
      </c>
      <c r="AD40" s="70"/>
      <c r="AO40" s="141">
        <f>'[3]RSI curves'!AO40+6.5</f>
        <v>6.65</v>
      </c>
      <c r="AP40" s="142" t="e">
        <f t="shared" ca="1" si="2"/>
        <v>#NAME?</v>
      </c>
      <c r="AQ40" s="22">
        <v>0.3</v>
      </c>
      <c r="AS40" s="70"/>
    </row>
    <row r="41" spans="1:49" x14ac:dyDescent="0.25">
      <c r="F41" s="134">
        <f>'[3]RSI curves'!F41+6.5</f>
        <v>6.8</v>
      </c>
      <c r="G41" s="142" t="e">
        <f t="shared" ca="1" si="0"/>
        <v>#NAME?</v>
      </c>
      <c r="H41" s="22">
        <v>0.19999999999999998</v>
      </c>
      <c r="J41" s="143" t="s">
        <v>300</v>
      </c>
      <c r="K41" s="143">
        <v>6.5</v>
      </c>
      <c r="Z41" s="140">
        <f>'[3]RSI curves'!Z41+6.5</f>
        <v>6.75</v>
      </c>
      <c r="AA41" s="142" t="e">
        <f t="shared" ca="1" si="1"/>
        <v>#NAME?</v>
      </c>
      <c r="AB41" s="22">
        <v>0.25</v>
      </c>
      <c r="AD41" s="70"/>
      <c r="AO41" s="141">
        <f>'[3]RSI curves'!AO41+6.5</f>
        <v>6.7</v>
      </c>
      <c r="AP41" s="142" t="e">
        <f t="shared" ca="1" si="2"/>
        <v>#NAME?</v>
      </c>
      <c r="AQ41" s="22">
        <v>0.4</v>
      </c>
      <c r="AS41" s="70"/>
    </row>
    <row r="42" spans="1:49" x14ac:dyDescent="0.25">
      <c r="F42" s="134">
        <f>'[3]RSI curves'!F42+6.5</f>
        <v>6.85</v>
      </c>
      <c r="G42" s="142" t="e">
        <f t="shared" ca="1" si="0"/>
        <v>#NAME?</v>
      </c>
      <c r="H42" s="22">
        <v>0.23333333333333331</v>
      </c>
      <c r="J42" s="143" t="s">
        <v>288</v>
      </c>
      <c r="K42" s="143" t="e">
        <f ca="1" xml:space="preserve"> (K34+((K35-K34)/(1+EXP((K36-K41)/K37))))</f>
        <v>#NAME?</v>
      </c>
      <c r="Z42" s="140">
        <f>'[3]RSI curves'!Z42+6.5</f>
        <v>6.8</v>
      </c>
      <c r="AA42" s="142" t="e">
        <f t="shared" ca="1" si="1"/>
        <v>#NAME?</v>
      </c>
      <c r="AB42" s="22">
        <v>0.3</v>
      </c>
      <c r="AD42" s="133" t="s">
        <v>300</v>
      </c>
      <c r="AE42" s="133">
        <v>0</v>
      </c>
      <c r="AO42" s="141">
        <f>'[3]RSI curves'!AO42+6.5</f>
        <v>6.75</v>
      </c>
      <c r="AP42" s="142" t="e">
        <f t="shared" ca="1" si="2"/>
        <v>#NAME?</v>
      </c>
      <c r="AQ42" s="22">
        <v>0.5</v>
      </c>
      <c r="AS42" s="70"/>
    </row>
    <row r="43" spans="1:49" x14ac:dyDescent="0.25">
      <c r="F43" s="134">
        <f>'[3]RSI curves'!F43+6.5</f>
        <v>6.9</v>
      </c>
      <c r="G43" s="142" t="e">
        <f t="shared" ca="1" si="0"/>
        <v>#NAME?</v>
      </c>
      <c r="H43" s="22">
        <v>0.26666666666666666</v>
      </c>
      <c r="Z43" s="140">
        <f>'[3]RSI curves'!Z43+6.5</f>
        <v>6.85</v>
      </c>
      <c r="AA43" s="142" t="e">
        <f t="shared" ca="1" si="1"/>
        <v>#NAME?</v>
      </c>
      <c r="AB43" s="22">
        <v>0.35</v>
      </c>
      <c r="AD43" s="133" t="s">
        <v>288</v>
      </c>
      <c r="AE43" s="133" t="e">
        <f ca="1" xml:space="preserve"> (AE35+((AE36-AE35)/(1+EXP((AE37-AE42)/AE38))))</f>
        <v>#NAME?</v>
      </c>
      <c r="AO43" s="141">
        <f>'[3]RSI curves'!AO43+6.5</f>
        <v>6.8</v>
      </c>
      <c r="AP43" s="142" t="e">
        <f t="shared" ca="1" si="2"/>
        <v>#NAME?</v>
      </c>
      <c r="AQ43" s="22">
        <v>0.6</v>
      </c>
      <c r="AS43" s="133" t="s">
        <v>300</v>
      </c>
      <c r="AT43" s="133">
        <v>-10</v>
      </c>
    </row>
    <row r="44" spans="1:49" x14ac:dyDescent="0.25">
      <c r="F44" s="134">
        <f>'[3]RSI curves'!F44+6.5</f>
        <v>6.95</v>
      </c>
      <c r="G44" s="142" t="e">
        <f t="shared" ca="1" si="0"/>
        <v>#NAME?</v>
      </c>
      <c r="H44" s="22">
        <v>0.3</v>
      </c>
      <c r="Z44" s="140">
        <f>'[3]RSI curves'!Z44+6.5</f>
        <v>6.9</v>
      </c>
      <c r="AA44" s="142" t="e">
        <f t="shared" ca="1" si="1"/>
        <v>#NAME?</v>
      </c>
      <c r="AB44" s="22">
        <v>0.4</v>
      </c>
      <c r="AO44" s="141">
        <f>'[3]RSI curves'!AO44+6.5</f>
        <v>6.85</v>
      </c>
      <c r="AP44" s="142" t="e">
        <f t="shared" ca="1" si="2"/>
        <v>#NAME?</v>
      </c>
      <c r="AQ44" s="22">
        <v>0.7</v>
      </c>
      <c r="AS44" s="133" t="s">
        <v>288</v>
      </c>
      <c r="AT44" s="133" t="e">
        <f ca="1" xml:space="preserve"> (AT36+((AT37-AT36)/(1+EXP((AT38-AT43)/AT39))))</f>
        <v>#NAME?</v>
      </c>
    </row>
    <row r="45" spans="1:49" x14ac:dyDescent="0.25">
      <c r="F45" s="134">
        <f>'[3]RSI curves'!F45+6.5</f>
        <v>7</v>
      </c>
      <c r="G45" s="142" t="e">
        <f t="shared" ca="1" si="0"/>
        <v>#NAME?</v>
      </c>
      <c r="H45" s="22">
        <v>0.33333333333333331</v>
      </c>
      <c r="Z45" s="140">
        <f>'[3]RSI curves'!Z45+6.5</f>
        <v>6.95</v>
      </c>
      <c r="AA45" s="142" t="e">
        <f t="shared" ca="1" si="1"/>
        <v>#NAME?</v>
      </c>
      <c r="AB45" s="22">
        <v>0.45</v>
      </c>
      <c r="AO45" s="141">
        <f>'[3]RSI curves'!AO45+6.5</f>
        <v>6.9</v>
      </c>
      <c r="AP45" s="142" t="e">
        <f t="shared" ca="1" si="2"/>
        <v>#NAME?</v>
      </c>
      <c r="AQ45" s="22">
        <v>0.8</v>
      </c>
    </row>
    <row r="46" spans="1:49" x14ac:dyDescent="0.25">
      <c r="F46" s="134">
        <f>'[3]RSI curves'!F46+6.5</f>
        <v>7.05</v>
      </c>
      <c r="G46" s="142" t="e">
        <f t="shared" ca="1" si="0"/>
        <v>#NAME?</v>
      </c>
      <c r="H46" s="22">
        <v>0.3666666666666667</v>
      </c>
      <c r="J46" s="22" t="s">
        <v>301</v>
      </c>
      <c r="Z46" s="140">
        <f>'[3]RSI curves'!Z46+6.5</f>
        <v>7</v>
      </c>
      <c r="AA46" s="142" t="e">
        <f t="shared" ca="1" si="1"/>
        <v>#NAME?</v>
      </c>
      <c r="AB46" s="22">
        <v>0.5</v>
      </c>
      <c r="AO46" s="141">
        <f>'[3]RSI curves'!AO46+6.5</f>
        <v>6.95</v>
      </c>
      <c r="AP46" s="142" t="e">
        <f t="shared" ca="1" si="2"/>
        <v>#NAME?</v>
      </c>
      <c r="AQ46" s="22">
        <v>0.9</v>
      </c>
    </row>
    <row r="47" spans="1:49" x14ac:dyDescent="0.25">
      <c r="F47" s="134">
        <f>'[3]RSI curves'!F47+6.5</f>
        <v>7.1</v>
      </c>
      <c r="G47" s="142" t="e">
        <f t="shared" ca="1" si="0"/>
        <v>#NAME?</v>
      </c>
      <c r="H47" s="22">
        <v>0.39999999999999997</v>
      </c>
      <c r="J47" s="22" t="s">
        <v>294</v>
      </c>
      <c r="K47" s="22">
        <v>0.23057142012068005</v>
      </c>
      <c r="Z47" s="140">
        <f>'[3]RSI curves'!Z47+6.5</f>
        <v>7.05</v>
      </c>
      <c r="AA47" s="142" t="e">
        <f t="shared" ca="1" si="1"/>
        <v>#NAME?</v>
      </c>
      <c r="AB47" s="22">
        <v>0.55000000000000004</v>
      </c>
      <c r="AO47" s="141">
        <f>'[3]RSI curves'!AO47+6.5</f>
        <v>7</v>
      </c>
      <c r="AP47" s="142" t="e">
        <f t="shared" ca="1" si="2"/>
        <v>#NAME?</v>
      </c>
      <c r="AQ47" s="22">
        <v>1</v>
      </c>
    </row>
    <row r="48" spans="1:49" x14ac:dyDescent="0.25">
      <c r="F48" s="134">
        <f>'[3]RSI curves'!F48+6.5</f>
        <v>7.15</v>
      </c>
      <c r="G48" s="142" t="e">
        <f t="shared" ca="1" si="0"/>
        <v>#NAME?</v>
      </c>
      <c r="H48" s="22">
        <v>0.43333333333333335</v>
      </c>
      <c r="J48" s="22" t="s">
        <v>295</v>
      </c>
      <c r="K48" s="22">
        <v>1.0031481298341403</v>
      </c>
      <c r="Z48" s="140">
        <f>'[3]RSI curves'!Z48+6.5</f>
        <v>7.1</v>
      </c>
      <c r="AA48" s="142" t="e">
        <f t="shared" ca="1" si="1"/>
        <v>#NAME?</v>
      </c>
      <c r="AB48" s="22">
        <v>0.6</v>
      </c>
      <c r="AO48" s="141">
        <f>'[3]RSI curves'!AO48+6.5</f>
        <v>7.05</v>
      </c>
      <c r="AP48" s="142" t="e">
        <f t="shared" ca="1" si="2"/>
        <v>#NAME?</v>
      </c>
      <c r="AQ48" s="22">
        <v>1</v>
      </c>
    </row>
    <row r="49" spans="6:46" x14ac:dyDescent="0.25">
      <c r="F49" s="134">
        <f>'[3]RSI curves'!F49+6.5</f>
        <v>7.2</v>
      </c>
      <c r="G49" s="142" t="e">
        <f t="shared" ca="1" si="0"/>
        <v>#NAME?</v>
      </c>
      <c r="H49" s="22">
        <v>0.46666666666666662</v>
      </c>
      <c r="J49" s="22" t="s">
        <v>297</v>
      </c>
      <c r="K49" s="22">
        <v>7.428276380426861</v>
      </c>
      <c r="Z49" s="140">
        <f>'[3]RSI curves'!Z49+6.5</f>
        <v>7.15</v>
      </c>
      <c r="AA49" s="142" t="e">
        <f t="shared" ca="1" si="1"/>
        <v>#NAME?</v>
      </c>
      <c r="AB49" s="22">
        <v>0.65</v>
      </c>
      <c r="AD49" s="22" t="s">
        <v>301</v>
      </c>
      <c r="AO49" s="141">
        <f>'[3]RSI curves'!AO49+6.5</f>
        <v>7.1</v>
      </c>
      <c r="AP49" s="142" t="e">
        <f t="shared" ca="1" si="2"/>
        <v>#NAME?</v>
      </c>
      <c r="AQ49" s="22">
        <v>1</v>
      </c>
    </row>
    <row r="50" spans="6:46" x14ac:dyDescent="0.25">
      <c r="F50" s="134">
        <f>'[3]RSI curves'!F50+6.5</f>
        <v>7.25</v>
      </c>
      <c r="G50" s="142" t="e">
        <f t="shared" ca="1" si="0"/>
        <v>#NAME?</v>
      </c>
      <c r="H50" s="22">
        <v>0.5</v>
      </c>
      <c r="J50" s="22" t="s">
        <v>299</v>
      </c>
      <c r="K50" s="22">
        <v>0.21519924223182268</v>
      </c>
      <c r="Z50" s="140">
        <f>'[3]RSI curves'!Z50+6.5</f>
        <v>7.2</v>
      </c>
      <c r="AA50" s="142" t="e">
        <f t="shared" ca="1" si="1"/>
        <v>#NAME?</v>
      </c>
      <c r="AB50" s="22">
        <v>0.7</v>
      </c>
      <c r="AD50" s="22" t="s">
        <v>294</v>
      </c>
      <c r="AE50" s="22">
        <v>-5.0319227920927821E-2</v>
      </c>
      <c r="AO50" s="141">
        <f>'[3]RSI curves'!AO50+6.5</f>
        <v>7.15</v>
      </c>
      <c r="AP50" s="142" t="e">
        <f t="shared" ca="1" si="2"/>
        <v>#NAME?</v>
      </c>
      <c r="AQ50" s="22">
        <v>1</v>
      </c>
      <c r="AS50" s="22" t="s">
        <v>301</v>
      </c>
    </row>
    <row r="51" spans="6:46" x14ac:dyDescent="0.25">
      <c r="F51" s="134">
        <f>'[3]RSI curves'!F51+6.5</f>
        <v>7.3</v>
      </c>
      <c r="G51" s="142" t="e">
        <f t="shared" ca="1" si="0"/>
        <v>#NAME?</v>
      </c>
      <c r="H51" s="22">
        <v>0.53333333333333333</v>
      </c>
      <c r="Z51" s="140">
        <f>'[3]RSI curves'!Z51+6.5</f>
        <v>7.25</v>
      </c>
      <c r="AA51" s="142" t="e">
        <f t="shared" ca="1" si="1"/>
        <v>#NAME?</v>
      </c>
      <c r="AB51" s="22">
        <v>0.75</v>
      </c>
      <c r="AD51" s="22" t="s">
        <v>295</v>
      </c>
      <c r="AE51" s="22">
        <v>1.0100370037357269</v>
      </c>
      <c r="AO51" s="141">
        <f>'[3]RSI curves'!AO51+6.5</f>
        <v>7.2</v>
      </c>
      <c r="AP51" s="142" t="e">
        <f t="shared" ca="1" si="2"/>
        <v>#NAME?</v>
      </c>
      <c r="AQ51" s="22">
        <v>1</v>
      </c>
      <c r="AS51" s="22" t="s">
        <v>294</v>
      </c>
      <c r="AT51" s="22">
        <v>-6.4239765034220089E-2</v>
      </c>
    </row>
    <row r="52" spans="6:46" x14ac:dyDescent="0.25">
      <c r="F52" s="134">
        <f>'[3]RSI curves'!F52+6.5</f>
        <v>7.35</v>
      </c>
      <c r="G52" s="142" t="e">
        <f t="shared" ca="1" si="0"/>
        <v>#NAME?</v>
      </c>
      <c r="H52" s="22">
        <v>0.56666666666666665</v>
      </c>
      <c r="Z52" s="140">
        <f>'[3]RSI curves'!Z52+6.5</f>
        <v>7.3</v>
      </c>
      <c r="AA52" s="142" t="e">
        <f t="shared" ca="1" si="1"/>
        <v>#NAME?</v>
      </c>
      <c r="AB52" s="22">
        <v>0.8</v>
      </c>
      <c r="AD52" s="22" t="s">
        <v>297</v>
      </c>
      <c r="AE52" s="22">
        <v>6.9763201456844302</v>
      </c>
      <c r="AO52" s="141">
        <f>'[3]RSI curves'!AO52+6.5</f>
        <v>7.25</v>
      </c>
      <c r="AP52" s="142" t="e">
        <f t="shared" ca="1" si="2"/>
        <v>#NAME?</v>
      </c>
      <c r="AQ52" s="22">
        <v>1</v>
      </c>
      <c r="AS52" s="22" t="s">
        <v>295</v>
      </c>
      <c r="AT52" s="22">
        <v>1.0052020222699449</v>
      </c>
    </row>
    <row r="53" spans="6:46" x14ac:dyDescent="0.25">
      <c r="F53" s="134">
        <f>'[3]RSI curves'!F53+6.5</f>
        <v>7.4</v>
      </c>
      <c r="G53" s="142" t="e">
        <f t="shared" ca="1" si="0"/>
        <v>#NAME?</v>
      </c>
      <c r="H53" s="22">
        <v>0.6</v>
      </c>
      <c r="Z53" s="140">
        <f>'[3]RSI curves'!Z53+6.5</f>
        <v>7.35</v>
      </c>
      <c r="AA53" s="142" t="e">
        <f t="shared" ca="1" si="1"/>
        <v>#NAME?</v>
      </c>
      <c r="AB53" s="22">
        <v>0.85</v>
      </c>
      <c r="AD53" s="22" t="s">
        <v>299</v>
      </c>
      <c r="AE53" s="22">
        <v>0.20991267816860448</v>
      </c>
      <c r="AO53" s="141">
        <f>'[3]RSI curves'!AO53+6.5</f>
        <v>7.3</v>
      </c>
      <c r="AP53" s="142" t="e">
        <f t="shared" ca="1" si="2"/>
        <v>#NAME?</v>
      </c>
      <c r="AQ53" s="22">
        <v>1</v>
      </c>
      <c r="AS53" s="22" t="s">
        <v>297</v>
      </c>
      <c r="AT53" s="22">
        <v>6.7333692963172807</v>
      </c>
    </row>
    <row r="54" spans="6:46" x14ac:dyDescent="0.25">
      <c r="F54" s="134">
        <f>'[3]RSI curves'!F54+6.5</f>
        <v>7.45</v>
      </c>
      <c r="G54" s="142" t="e">
        <f t="shared" ca="1" si="0"/>
        <v>#NAME?</v>
      </c>
      <c r="H54" s="22">
        <v>0.6333333333333333</v>
      </c>
      <c r="J54" s="22" t="s">
        <v>300</v>
      </c>
      <c r="K54" s="22">
        <v>10000</v>
      </c>
      <c r="Z54" s="140">
        <f>'[3]RSI curves'!Z54+6.5</f>
        <v>7.4</v>
      </c>
      <c r="AA54" s="142" t="e">
        <f t="shared" ca="1" si="1"/>
        <v>#NAME?</v>
      </c>
      <c r="AB54" s="22">
        <v>0.9</v>
      </c>
      <c r="AO54" s="141">
        <f>'[3]RSI curves'!AO54+6.5</f>
        <v>7.35</v>
      </c>
      <c r="AP54" s="142" t="e">
        <f t="shared" ca="1" si="2"/>
        <v>#NAME?</v>
      </c>
      <c r="AQ54" s="22">
        <v>1</v>
      </c>
      <c r="AS54" s="22" t="s">
        <v>299</v>
      </c>
      <c r="AT54" s="22">
        <v>0.10489888474526737</v>
      </c>
    </row>
    <row r="55" spans="6:46" x14ac:dyDescent="0.25">
      <c r="F55" s="134">
        <f>'[3]RSI curves'!F55+6.5</f>
        <v>7.5</v>
      </c>
      <c r="G55" s="142" t="e">
        <f t="shared" ca="1" si="0"/>
        <v>#NAME?</v>
      </c>
      <c r="H55" s="22">
        <v>0.66666666666666663</v>
      </c>
      <c r="J55" s="22" t="s">
        <v>288</v>
      </c>
      <c r="K55" s="22">
        <f xml:space="preserve"> (K47+((K48-K47)/(1+EXP((K49-K54)/K50))))</f>
        <v>1.0031481298341403</v>
      </c>
      <c r="Z55" s="140">
        <f>'[3]RSI curves'!Z55+6.5</f>
        <v>7.45</v>
      </c>
      <c r="AA55" s="142" t="e">
        <f t="shared" ca="1" si="1"/>
        <v>#NAME?</v>
      </c>
      <c r="AB55" s="22">
        <v>0.95</v>
      </c>
      <c r="AO55" s="141">
        <f>'[3]RSI curves'!AO55+6.5</f>
        <v>7.4</v>
      </c>
      <c r="AP55" s="142" t="e">
        <f t="shared" ca="1" si="2"/>
        <v>#NAME?</v>
      </c>
      <c r="AQ55" s="22">
        <v>1</v>
      </c>
    </row>
    <row r="56" spans="6:46" x14ac:dyDescent="0.25">
      <c r="F56" s="134">
        <f>'[3]RSI curves'!F56+6.5</f>
        <v>7.55</v>
      </c>
      <c r="G56" s="142" t="e">
        <f t="shared" ca="1" si="0"/>
        <v>#NAME?</v>
      </c>
      <c r="H56" s="22">
        <v>0.7</v>
      </c>
      <c r="Z56" s="140">
        <f>'[3]RSI curves'!Z56+6.5</f>
        <v>7.5</v>
      </c>
      <c r="AA56" s="142" t="e">
        <f t="shared" ca="1" si="1"/>
        <v>#NAME?</v>
      </c>
      <c r="AB56" s="22">
        <v>1</v>
      </c>
      <c r="AO56" s="141">
        <f>'[3]RSI curves'!AO56+6.5</f>
        <v>7.45</v>
      </c>
      <c r="AP56" s="142" t="e">
        <f t="shared" ca="1" si="2"/>
        <v>#NAME?</v>
      </c>
      <c r="AQ56" s="22">
        <v>1</v>
      </c>
    </row>
    <row r="57" spans="6:46" x14ac:dyDescent="0.25">
      <c r="F57" s="134">
        <f>'[3]RSI curves'!F57+6.5</f>
        <v>7.6</v>
      </c>
      <c r="G57" s="142" t="e">
        <f t="shared" ca="1" si="0"/>
        <v>#NAME?</v>
      </c>
      <c r="H57" s="22">
        <v>0.73333333333333339</v>
      </c>
      <c r="Z57" s="140">
        <f>'[3]RSI curves'!Z57+6.5</f>
        <v>7.55</v>
      </c>
      <c r="AA57" s="142" t="e">
        <f t="shared" ca="1" si="1"/>
        <v>#NAME?</v>
      </c>
      <c r="AB57" s="22">
        <v>1</v>
      </c>
      <c r="AD57" s="22" t="s">
        <v>300</v>
      </c>
      <c r="AE57" s="22">
        <v>10</v>
      </c>
      <c r="AO57" s="141">
        <f>'[3]RSI curves'!AO57+6.5</f>
        <v>7.5</v>
      </c>
      <c r="AP57" s="142" t="e">
        <f t="shared" ca="1" si="2"/>
        <v>#NAME?</v>
      </c>
      <c r="AQ57" s="22">
        <v>1</v>
      </c>
    </row>
    <row r="58" spans="6:46" x14ac:dyDescent="0.25">
      <c r="F58" s="134">
        <f>'[3]RSI curves'!F58+6.5</f>
        <v>7.65</v>
      </c>
      <c r="G58" s="142" t="e">
        <f t="shared" ca="1" si="0"/>
        <v>#NAME?</v>
      </c>
      <c r="H58" s="22">
        <v>0.76666666666666661</v>
      </c>
      <c r="Z58" s="140">
        <f>'[3]RSI curves'!Z58+6.5</f>
        <v>7.6</v>
      </c>
      <c r="AA58" s="142" t="e">
        <f t="shared" ca="1" si="1"/>
        <v>#NAME?</v>
      </c>
      <c r="AB58" s="22">
        <v>1</v>
      </c>
      <c r="AD58" s="22" t="s">
        <v>288</v>
      </c>
      <c r="AE58" s="133">
        <f xml:space="preserve"> (AE50+((AE51-AE50)/(1+EXP((AE52-AE57)/AE53))))</f>
        <v>1.0100364153368586</v>
      </c>
      <c r="AO58" s="141">
        <f>'[3]RSI curves'!AO58+6.5</f>
        <v>7.55</v>
      </c>
      <c r="AP58" s="142" t="e">
        <f t="shared" ca="1" si="2"/>
        <v>#NAME?</v>
      </c>
      <c r="AQ58" s="22">
        <v>1</v>
      </c>
      <c r="AS58" s="22" t="s">
        <v>300</v>
      </c>
      <c r="AT58" s="22">
        <v>0</v>
      </c>
    </row>
    <row r="59" spans="6:46" x14ac:dyDescent="0.25">
      <c r="F59" s="134">
        <f>'[3]RSI curves'!F59+6.5</f>
        <v>7.7</v>
      </c>
      <c r="G59" s="142" t="e">
        <f t="shared" ca="1" si="0"/>
        <v>#NAME?</v>
      </c>
      <c r="H59" s="22">
        <v>0.79999999999999993</v>
      </c>
      <c r="Z59" s="140">
        <f>'[3]RSI curves'!Z59+6.5</f>
        <v>7.65</v>
      </c>
      <c r="AA59" s="142" t="e">
        <f t="shared" ca="1" si="1"/>
        <v>#NAME?</v>
      </c>
      <c r="AB59" s="22">
        <v>1</v>
      </c>
      <c r="AO59" s="141">
        <f>'[3]RSI curves'!AO59+6.5</f>
        <v>7.6</v>
      </c>
      <c r="AP59" s="142" t="e">
        <f t="shared" ca="1" si="2"/>
        <v>#NAME?</v>
      </c>
      <c r="AQ59" s="22">
        <v>1</v>
      </c>
      <c r="AS59" s="22" t="s">
        <v>288</v>
      </c>
      <c r="AT59" s="133">
        <f xml:space="preserve"> (AT51+((AT52-AT51)/(1+EXP((AT53-AT58)/AT54))))</f>
        <v>-6.4239765034220089E-2</v>
      </c>
    </row>
    <row r="60" spans="6:46" x14ac:dyDescent="0.25">
      <c r="F60" s="134">
        <f>'[3]RSI curves'!F60+6.5</f>
        <v>7.75</v>
      </c>
      <c r="G60" s="142" t="e">
        <f t="shared" ca="1" si="0"/>
        <v>#NAME?</v>
      </c>
      <c r="H60" s="22">
        <v>0.83333333333333326</v>
      </c>
      <c r="Z60" s="140">
        <f>'[3]RSI curves'!Z60+6.5</f>
        <v>7.7</v>
      </c>
      <c r="AA60" s="142" t="e">
        <f t="shared" ca="1" si="1"/>
        <v>#NAME?</v>
      </c>
      <c r="AB60" s="22">
        <v>1</v>
      </c>
      <c r="AO60" s="141">
        <f>'[3]RSI curves'!AO60+6.5</f>
        <v>7.65</v>
      </c>
      <c r="AP60" s="142" t="e">
        <f t="shared" ca="1" si="2"/>
        <v>#NAME?</v>
      </c>
      <c r="AQ60" s="22">
        <v>1</v>
      </c>
    </row>
    <row r="61" spans="6:46" x14ac:dyDescent="0.25">
      <c r="F61" s="134">
        <f>'[3]RSI curves'!F61+6.5</f>
        <v>7.8</v>
      </c>
      <c r="G61" s="142" t="e">
        <f t="shared" ca="1" si="0"/>
        <v>#NAME?</v>
      </c>
      <c r="H61" s="22">
        <v>0.8666666666666667</v>
      </c>
      <c r="Z61" s="140">
        <f>'[3]RSI curves'!Z61+6.5</f>
        <v>7.75</v>
      </c>
      <c r="AA61" s="142" t="e">
        <f t="shared" ca="1" si="1"/>
        <v>#NAME?</v>
      </c>
      <c r="AB61" s="22">
        <v>1</v>
      </c>
      <c r="AO61" s="141">
        <f>'[3]RSI curves'!AO61+6.5</f>
        <v>7.7</v>
      </c>
      <c r="AP61" s="142" t="e">
        <f t="shared" ca="1" si="2"/>
        <v>#NAME?</v>
      </c>
      <c r="AQ61" s="22">
        <v>1</v>
      </c>
    </row>
    <row r="62" spans="6:46" x14ac:dyDescent="0.25">
      <c r="F62" s="134">
        <f>'[3]RSI curves'!F62+6.5</f>
        <v>7.85</v>
      </c>
      <c r="G62" s="142" t="e">
        <f t="shared" ca="1" si="0"/>
        <v>#NAME?</v>
      </c>
      <c r="H62" s="22">
        <v>0.9</v>
      </c>
      <c r="Z62" s="140">
        <f>'[3]RSI curves'!Z62+6.5</f>
        <v>7.8</v>
      </c>
      <c r="AA62" s="142" t="e">
        <f t="shared" ca="1" si="1"/>
        <v>#NAME?</v>
      </c>
      <c r="AB62" s="22">
        <v>1</v>
      </c>
      <c r="AO62" s="141">
        <f>'[3]RSI curves'!AO62+6.5</f>
        <v>7.75</v>
      </c>
      <c r="AP62" s="142" t="e">
        <f t="shared" ca="1" si="2"/>
        <v>#NAME?</v>
      </c>
      <c r="AQ62" s="22">
        <v>1</v>
      </c>
    </row>
    <row r="63" spans="6:46" x14ac:dyDescent="0.25">
      <c r="F63" s="134">
        <f>'[3]RSI curves'!F63+6.5</f>
        <v>7.9</v>
      </c>
      <c r="G63" s="142" t="e">
        <f t="shared" ca="1" si="0"/>
        <v>#NAME?</v>
      </c>
      <c r="H63" s="22">
        <v>0.93333333333333324</v>
      </c>
      <c r="Z63" s="140">
        <f>'[3]RSI curves'!Z63+6.5</f>
        <v>7.85</v>
      </c>
      <c r="AA63" s="142" t="e">
        <f t="shared" ca="1" si="1"/>
        <v>#NAME?</v>
      </c>
      <c r="AB63" s="22">
        <v>1</v>
      </c>
      <c r="AO63" s="141">
        <f>'[3]RSI curves'!AO63+6.5</f>
        <v>7.8</v>
      </c>
      <c r="AP63" s="142" t="e">
        <f t="shared" ca="1" si="2"/>
        <v>#NAME?</v>
      </c>
      <c r="AQ63" s="22">
        <v>1</v>
      </c>
    </row>
    <row r="64" spans="6:46" x14ac:dyDescent="0.25">
      <c r="F64" s="134">
        <f>'[3]RSI curves'!F64+6.5</f>
        <v>7.95</v>
      </c>
      <c r="G64" s="142" t="e">
        <f t="shared" ca="1" si="0"/>
        <v>#NAME?</v>
      </c>
      <c r="H64" s="22">
        <v>0.96666666666666656</v>
      </c>
      <c r="Z64" s="140">
        <f>'[3]RSI curves'!Z64+6.5</f>
        <v>7.9</v>
      </c>
      <c r="AA64" s="142" t="e">
        <f t="shared" ca="1" si="1"/>
        <v>#NAME?</v>
      </c>
      <c r="AB64" s="22">
        <v>1</v>
      </c>
      <c r="AO64" s="141">
        <f>'[3]RSI curves'!AO64+6.5</f>
        <v>7.85</v>
      </c>
      <c r="AP64" s="142" t="e">
        <f t="shared" ca="1" si="2"/>
        <v>#NAME?</v>
      </c>
      <c r="AQ64" s="22">
        <v>1</v>
      </c>
    </row>
    <row r="65" spans="6:45" x14ac:dyDescent="0.25">
      <c r="F65" s="134">
        <f>'[3]RSI curves'!F65+6.5</f>
        <v>8</v>
      </c>
      <c r="G65" s="142" t="e">
        <f t="shared" ca="1" si="0"/>
        <v>#NAME?</v>
      </c>
      <c r="H65" s="22">
        <v>1</v>
      </c>
      <c r="Z65" s="140">
        <f>'[3]RSI curves'!Z65+6.5</f>
        <v>7.95</v>
      </c>
      <c r="AA65" s="142" t="e">
        <f t="shared" ca="1" si="1"/>
        <v>#NAME?</v>
      </c>
      <c r="AB65" s="22">
        <v>1</v>
      </c>
      <c r="AO65" s="141">
        <f>'[3]RSI curves'!AO65+6.5</f>
        <v>7.9</v>
      </c>
      <c r="AP65" s="142" t="e">
        <f t="shared" ca="1" si="2"/>
        <v>#NAME?</v>
      </c>
      <c r="AQ65" s="22">
        <v>1</v>
      </c>
    </row>
    <row r="66" spans="6:45" x14ac:dyDescent="0.25">
      <c r="F66" s="134">
        <f>'[3]RSI curves'!F66+6.5</f>
        <v>8.0500000000000007</v>
      </c>
      <c r="G66" s="142" t="e">
        <f t="shared" ca="1" si="0"/>
        <v>#NAME?</v>
      </c>
      <c r="H66" s="22">
        <v>1</v>
      </c>
      <c r="J66" s="22" t="e">
        <f ca="1">[2]!xf4_Chart2D([2]!xf_Init()&amp;[2]!xf_ScaleX(,,,,FALSE)&amp;[2]!xf_ScaleY(,,,,FALSE),[2]!xf4_C2DFit(J67))</f>
        <v>#NAME?</v>
      </c>
      <c r="Z66" s="140">
        <f>'[3]RSI curves'!Z66+6.5</f>
        <v>8</v>
      </c>
      <c r="AA66" s="142" t="e">
        <f t="shared" ca="1" si="1"/>
        <v>#NAME?</v>
      </c>
      <c r="AB66" s="22">
        <v>1</v>
      </c>
      <c r="AO66" s="141">
        <f>'[3]RSI curves'!AO66+6.5</f>
        <v>7.95</v>
      </c>
      <c r="AP66" s="142" t="e">
        <f t="shared" ca="1" si="2"/>
        <v>#NAME?</v>
      </c>
      <c r="AQ66" s="22">
        <v>1</v>
      </c>
    </row>
    <row r="67" spans="6:45" x14ac:dyDescent="0.25">
      <c r="F67" s="134">
        <f>'[3]RSI curves'!F67+6.5</f>
        <v>8.1</v>
      </c>
      <c r="G67" s="142" t="e">
        <f t="shared" ca="1" si="0"/>
        <v>#NAME?</v>
      </c>
      <c r="H67" s="22">
        <v>1</v>
      </c>
      <c r="J67" s="22" t="e">
        <f ca="1">[2]!xf4_FitData("",[2]!xf4_SetModel("600"),[2]!xf4_SetParameters(0,FALSE,TRUE,100,FALSE,TRUE,1,FALSE,TRUE,1,FALSE,TRUE),[2]!xf4_SetData(,$F$35:$F$113,,$H$35:$H$113))</f>
        <v>#NAME?</v>
      </c>
      <c r="Z67" s="140">
        <f>'[3]RSI curves'!Z67+6.5</f>
        <v>9</v>
      </c>
      <c r="AA67" s="142" t="e">
        <f t="shared" ca="1" si="1"/>
        <v>#NAME?</v>
      </c>
      <c r="AB67" s="22">
        <v>1</v>
      </c>
      <c r="AO67" s="141">
        <f>'[3]RSI curves'!AO67+6.5</f>
        <v>8</v>
      </c>
      <c r="AP67" s="142" t="e">
        <f t="shared" ca="1" si="2"/>
        <v>#NAME?</v>
      </c>
      <c r="AQ67" s="22">
        <v>1</v>
      </c>
    </row>
    <row r="68" spans="6:45" x14ac:dyDescent="0.25">
      <c r="F68" s="134">
        <f>'[3]RSI curves'!F68+6.5</f>
        <v>8.15</v>
      </c>
      <c r="G68" s="142" t="e">
        <f t="shared" ca="1" si="0"/>
        <v>#NAME?</v>
      </c>
      <c r="H68" s="22">
        <v>1</v>
      </c>
      <c r="Z68" s="140">
        <f>'[3]RSI curves'!Z68+6.5</f>
        <v>10</v>
      </c>
      <c r="AA68" s="142" t="e">
        <f t="shared" ca="1" si="1"/>
        <v>#NAME?</v>
      </c>
      <c r="AB68" s="22">
        <v>1</v>
      </c>
      <c r="AO68" s="141">
        <f>'[3]RSI curves'!AO68+6.5</f>
        <v>9</v>
      </c>
      <c r="AP68" s="142" t="e">
        <f t="shared" ca="1" si="2"/>
        <v>#NAME?</v>
      </c>
      <c r="AQ68" s="22">
        <v>1</v>
      </c>
    </row>
    <row r="69" spans="6:45" x14ac:dyDescent="0.25">
      <c r="F69" s="134">
        <f>'[3]RSI curves'!F69+6.5</f>
        <v>8.1999999999999993</v>
      </c>
      <c r="G69" s="142" t="e">
        <f t="shared" ca="1" si="0"/>
        <v>#NAME?</v>
      </c>
      <c r="H69" s="22">
        <v>1</v>
      </c>
      <c r="Z69" s="140">
        <f>'[3]RSI curves'!Z69+6.5</f>
        <v>11</v>
      </c>
      <c r="AA69" s="142" t="e">
        <f t="shared" ca="1" si="1"/>
        <v>#NAME?</v>
      </c>
      <c r="AB69" s="22">
        <v>1</v>
      </c>
      <c r="AO69" s="141">
        <f>'[3]RSI curves'!AO69+6.5</f>
        <v>10</v>
      </c>
      <c r="AP69" s="142" t="e">
        <f t="shared" ca="1" si="2"/>
        <v>#NAME?</v>
      </c>
      <c r="AQ69" s="22">
        <v>1</v>
      </c>
    </row>
    <row r="70" spans="6:45" x14ac:dyDescent="0.25">
      <c r="F70" s="134">
        <f>'[3]RSI curves'!F70+6.5</f>
        <v>8.25</v>
      </c>
      <c r="G70" s="142" t="e">
        <f t="shared" ca="1" si="0"/>
        <v>#NAME?</v>
      </c>
      <c r="H70" s="22">
        <v>1</v>
      </c>
      <c r="Z70" s="140">
        <f>'[3]RSI curves'!Z70+6.5</f>
        <v>12</v>
      </c>
      <c r="AA70" s="142" t="e">
        <f t="shared" ca="1" si="1"/>
        <v>#NAME?</v>
      </c>
      <c r="AB70" s="22">
        <v>1</v>
      </c>
      <c r="AO70" s="141">
        <f>'[3]RSI curves'!AO70+6.5</f>
        <v>11</v>
      </c>
      <c r="AP70" s="142" t="e">
        <f t="shared" ca="1" si="2"/>
        <v>#NAME?</v>
      </c>
      <c r="AQ70" s="22">
        <v>1</v>
      </c>
    </row>
    <row r="71" spans="6:45" x14ac:dyDescent="0.25">
      <c r="F71" s="134">
        <f>'[3]RSI curves'!F71+6.5</f>
        <v>8.3000000000000007</v>
      </c>
      <c r="G71" s="142" t="e">
        <f t="shared" ca="1" si="0"/>
        <v>#NAME?</v>
      </c>
      <c r="H71" s="22">
        <v>1</v>
      </c>
      <c r="Z71" s="140">
        <f>'[3]RSI curves'!Z71+6.5</f>
        <v>13</v>
      </c>
      <c r="AA71" s="142" t="e">
        <f t="shared" ca="1" si="1"/>
        <v>#NAME?</v>
      </c>
      <c r="AB71" s="22">
        <v>1</v>
      </c>
      <c r="AO71" s="141">
        <f>'[3]RSI curves'!AO71+6.5</f>
        <v>12</v>
      </c>
      <c r="AP71" s="142" t="e">
        <f t="shared" ca="1" si="2"/>
        <v>#NAME?</v>
      </c>
      <c r="AQ71" s="22">
        <v>1</v>
      </c>
    </row>
    <row r="72" spans="6:45" x14ac:dyDescent="0.25">
      <c r="F72" s="134">
        <f>'[3]RSI curves'!F72+6.5</f>
        <v>8.35</v>
      </c>
      <c r="G72" s="142" t="e">
        <f t="shared" ca="1" si="0"/>
        <v>#NAME?</v>
      </c>
      <c r="H72" s="22">
        <v>1</v>
      </c>
      <c r="Z72" s="140">
        <f>'[3]RSI curves'!Z72+6.5</f>
        <v>14</v>
      </c>
      <c r="AA72" s="142" t="e">
        <f t="shared" ca="1" si="1"/>
        <v>#NAME?</v>
      </c>
      <c r="AB72" s="22">
        <v>1</v>
      </c>
      <c r="AO72" s="141">
        <f>'[3]RSI curves'!AO72+6.5</f>
        <v>13</v>
      </c>
      <c r="AP72" s="142" t="e">
        <f t="shared" ca="1" si="2"/>
        <v>#NAME?</v>
      </c>
      <c r="AQ72" s="22">
        <v>1</v>
      </c>
      <c r="AS72" s="22" t="e">
        <f ca="1">[2]!xf4_FitData("",[2]!xf4_SetModel("600"),[2]!xf4_SetParameters(0,FALSE,TRUE,100,FALSE,TRUE,1,FALSE,TRUE,1,FALSE,TRUE),[2]!xf4_SetData(,$AO$37:$AO$76,,$AQ$37:$AQ$76))</f>
        <v>#NAME?</v>
      </c>
    </row>
    <row r="73" spans="6:45" x14ac:dyDescent="0.25">
      <c r="F73" s="134">
        <f>'[3]RSI curves'!F73+6.5</f>
        <v>8.4</v>
      </c>
      <c r="G73" s="142" t="e">
        <f t="shared" ca="1" si="0"/>
        <v>#NAME?</v>
      </c>
      <c r="H73" s="22">
        <v>1</v>
      </c>
      <c r="Z73" s="140">
        <f>'[3]RSI curves'!Z73+6.5</f>
        <v>15</v>
      </c>
      <c r="AA73" s="142" t="e">
        <f t="shared" ca="1" si="1"/>
        <v>#NAME?</v>
      </c>
      <c r="AB73" s="22">
        <v>1</v>
      </c>
      <c r="AO73" s="141">
        <f>'[3]RSI curves'!AO73+6.5</f>
        <v>14</v>
      </c>
      <c r="AP73" s="142" t="e">
        <f t="shared" ca="1" si="2"/>
        <v>#NAME?</v>
      </c>
      <c r="AQ73" s="22">
        <v>1</v>
      </c>
    </row>
    <row r="74" spans="6:45" x14ac:dyDescent="0.25">
      <c r="F74" s="134">
        <f>'[3]RSI curves'!F74+6.5</f>
        <v>8.4499999999999993</v>
      </c>
      <c r="G74" s="142" t="e">
        <f t="shared" ca="1" si="0"/>
        <v>#NAME?</v>
      </c>
      <c r="H74" s="22">
        <v>1</v>
      </c>
      <c r="Z74" s="140">
        <f>'[3]RSI curves'!Z74+6.5</f>
        <v>16</v>
      </c>
      <c r="AA74" s="142" t="e">
        <f t="shared" ca="1" si="1"/>
        <v>#NAME?</v>
      </c>
      <c r="AB74" s="22">
        <v>1</v>
      </c>
      <c r="AO74" s="141">
        <f>'[3]RSI curves'!AO74+6.5</f>
        <v>15</v>
      </c>
      <c r="AP74" s="142" t="e">
        <f t="shared" ca="1" si="2"/>
        <v>#NAME?</v>
      </c>
      <c r="AQ74" s="22">
        <v>1</v>
      </c>
    </row>
    <row r="75" spans="6:45" x14ac:dyDescent="0.25">
      <c r="F75" s="134">
        <f>'[3]RSI curves'!F75+6.5</f>
        <v>8.5</v>
      </c>
      <c r="G75" s="142" t="e">
        <f t="shared" ca="1" si="0"/>
        <v>#NAME?</v>
      </c>
      <c r="H75" s="22">
        <v>1</v>
      </c>
      <c r="Z75" s="140">
        <f>'[3]RSI curves'!Z75+6.5</f>
        <v>17</v>
      </c>
      <c r="AA75" s="142" t="e">
        <f t="shared" ca="1" si="1"/>
        <v>#NAME?</v>
      </c>
      <c r="AB75" s="22">
        <v>1</v>
      </c>
      <c r="AO75" s="141">
        <f>'[3]RSI curves'!AO75+6.5</f>
        <v>16</v>
      </c>
      <c r="AP75" s="142" t="e">
        <f t="shared" ca="1" si="2"/>
        <v>#NAME?</v>
      </c>
      <c r="AQ75" s="22">
        <v>1</v>
      </c>
    </row>
    <row r="76" spans="6:45" x14ac:dyDescent="0.25">
      <c r="F76" s="134">
        <f>'[3]RSI curves'!F76+6.5</f>
        <v>9.5</v>
      </c>
      <c r="G76" s="142" t="e">
        <f t="shared" ca="1" si="0"/>
        <v>#NAME?</v>
      </c>
      <c r="H76" s="22">
        <v>1</v>
      </c>
      <c r="Z76" s="140">
        <f>'[3]RSI curves'!Z76+6.5</f>
        <v>18</v>
      </c>
      <c r="AA76" s="142" t="e">
        <f t="shared" ca="1" si="1"/>
        <v>#NAME?</v>
      </c>
      <c r="AB76" s="22">
        <v>1</v>
      </c>
      <c r="AO76" s="141">
        <f>'[3]RSI curves'!AO76+6.5</f>
        <v>17</v>
      </c>
      <c r="AP76" s="142" t="e">
        <f t="shared" ca="1" si="2"/>
        <v>#NAME?</v>
      </c>
      <c r="AQ76" s="22">
        <v>1</v>
      </c>
    </row>
    <row r="77" spans="6:45" x14ac:dyDescent="0.25">
      <c r="F77" s="134">
        <f>'[3]RSI curves'!F77+6.5</f>
        <v>10.5</v>
      </c>
      <c r="G77" s="142" t="e">
        <f t="shared" ca="1" si="0"/>
        <v>#NAME?</v>
      </c>
      <c r="H77" s="22">
        <v>1</v>
      </c>
      <c r="Z77" s="140">
        <f>'[3]RSI curves'!Z77+6.5</f>
        <v>19</v>
      </c>
      <c r="AA77" s="142" t="e">
        <f t="shared" ca="1" si="1"/>
        <v>#NAME?</v>
      </c>
      <c r="AB77" s="22">
        <v>1</v>
      </c>
    </row>
    <row r="78" spans="6:45" x14ac:dyDescent="0.25">
      <c r="F78" s="134">
        <f>'[3]RSI curves'!F78+6.5</f>
        <v>11.5</v>
      </c>
      <c r="G78" s="142" t="e">
        <f t="shared" ca="1" si="0"/>
        <v>#NAME?</v>
      </c>
      <c r="H78" s="22">
        <v>1</v>
      </c>
      <c r="Z78" s="140">
        <f>'[3]RSI curves'!Z78+6.5</f>
        <v>20</v>
      </c>
      <c r="AA78" s="142" t="e">
        <f t="shared" ca="1" si="1"/>
        <v>#NAME?</v>
      </c>
      <c r="AB78" s="22">
        <v>1</v>
      </c>
    </row>
    <row r="79" spans="6:45" x14ac:dyDescent="0.25">
      <c r="F79" s="134">
        <f>'[3]RSI curves'!F79+6.5</f>
        <v>12.5</v>
      </c>
      <c r="G79" s="142" t="e">
        <f t="shared" ca="1" si="0"/>
        <v>#NAME?</v>
      </c>
      <c r="H79" s="22">
        <v>1</v>
      </c>
      <c r="Z79" s="140">
        <f>'[3]RSI curves'!Z79+6.5</f>
        <v>21</v>
      </c>
      <c r="AA79" s="142" t="e">
        <f t="shared" ca="1" si="1"/>
        <v>#NAME?</v>
      </c>
      <c r="AB79" s="22">
        <v>1</v>
      </c>
    </row>
    <row r="80" spans="6:45" x14ac:dyDescent="0.25">
      <c r="F80" s="134">
        <f>'[3]RSI curves'!F80+6.5</f>
        <v>13.5</v>
      </c>
      <c r="G80" s="142" t="e">
        <f t="shared" ca="1" si="0"/>
        <v>#NAME?</v>
      </c>
      <c r="H80" s="22">
        <v>1</v>
      </c>
      <c r="Z80" s="140">
        <f>'[3]RSI curves'!Z80+6.5</f>
        <v>22</v>
      </c>
      <c r="AA80" s="142" t="e">
        <f t="shared" ca="1" si="1"/>
        <v>#NAME?</v>
      </c>
      <c r="AB80" s="22">
        <v>1</v>
      </c>
    </row>
    <row r="81" spans="6:28" x14ac:dyDescent="0.25">
      <c r="F81" s="134">
        <f>'[3]RSI curves'!F81+6.5</f>
        <v>14.5</v>
      </c>
      <c r="G81" s="142" t="e">
        <f t="shared" ca="1" si="0"/>
        <v>#NAME?</v>
      </c>
      <c r="H81" s="22">
        <v>1</v>
      </c>
      <c r="Z81" s="140">
        <f>'[3]RSI curves'!Z81+6.5</f>
        <v>23</v>
      </c>
      <c r="AA81" s="142" t="e">
        <f t="shared" ca="1" si="1"/>
        <v>#NAME?</v>
      </c>
      <c r="AB81" s="22">
        <v>1</v>
      </c>
    </row>
    <row r="82" spans="6:28" x14ac:dyDescent="0.25">
      <c r="F82" s="134">
        <f>'[3]RSI curves'!F82+6.5</f>
        <v>15.5</v>
      </c>
      <c r="G82" s="142" t="e">
        <f t="shared" ca="1" si="0"/>
        <v>#NAME?</v>
      </c>
      <c r="H82" s="22">
        <v>1</v>
      </c>
      <c r="Z82" s="140">
        <f>'[3]RSI curves'!Z82+6.5</f>
        <v>24</v>
      </c>
      <c r="AA82" s="142" t="e">
        <f t="shared" ca="1" si="1"/>
        <v>#NAME?</v>
      </c>
      <c r="AB82" s="22">
        <v>1</v>
      </c>
    </row>
    <row r="83" spans="6:28" x14ac:dyDescent="0.25">
      <c r="F83" s="134">
        <f>'[3]RSI curves'!F83+6.5</f>
        <v>16.5</v>
      </c>
      <c r="G83" s="142" t="e">
        <f t="shared" ca="1" si="0"/>
        <v>#NAME?</v>
      </c>
      <c r="H83" s="22">
        <v>1</v>
      </c>
      <c r="Z83" s="140">
        <f>'[3]RSI curves'!Z83+6.5</f>
        <v>25</v>
      </c>
      <c r="AA83" s="142" t="e">
        <f t="shared" ca="1" si="1"/>
        <v>#NAME?</v>
      </c>
      <c r="AB83" s="22">
        <v>1</v>
      </c>
    </row>
    <row r="84" spans="6:28" x14ac:dyDescent="0.25">
      <c r="F84" s="134">
        <f>'[3]RSI curves'!F84+6.5</f>
        <v>17.5</v>
      </c>
      <c r="G84" s="142" t="e">
        <f t="shared" ca="1" si="0"/>
        <v>#NAME?</v>
      </c>
      <c r="H84" s="22">
        <v>1</v>
      </c>
      <c r="Z84" s="140">
        <f>'[3]RSI curves'!Z84+6.5</f>
        <v>26</v>
      </c>
      <c r="AA84" s="142" t="e">
        <f t="shared" ca="1" si="1"/>
        <v>#NAME?</v>
      </c>
      <c r="AB84" s="22">
        <v>1</v>
      </c>
    </row>
    <row r="85" spans="6:28" x14ac:dyDescent="0.25">
      <c r="F85" s="134">
        <f>'[3]RSI curves'!F85+6.5</f>
        <v>18.5</v>
      </c>
      <c r="G85" s="142" t="e">
        <f t="shared" ca="1" si="0"/>
        <v>#NAME?</v>
      </c>
      <c r="H85" s="22">
        <v>1</v>
      </c>
    </row>
    <row r="86" spans="6:28" x14ac:dyDescent="0.25">
      <c r="F86" s="134">
        <f>'[3]RSI curves'!F86+6.5</f>
        <v>19.5</v>
      </c>
      <c r="G86" s="142" t="e">
        <f t="shared" ca="1" si="0"/>
        <v>#NAME?</v>
      </c>
      <c r="H86" s="22">
        <v>1</v>
      </c>
    </row>
    <row r="87" spans="6:28" x14ac:dyDescent="0.25">
      <c r="F87" s="134">
        <f>'[3]RSI curves'!F87+6.5</f>
        <v>20.5</v>
      </c>
      <c r="G87" s="142" t="e">
        <f t="shared" ca="1" si="0"/>
        <v>#NAME?</v>
      </c>
      <c r="H87" s="22">
        <v>1</v>
      </c>
    </row>
    <row r="88" spans="6:28" x14ac:dyDescent="0.25">
      <c r="F88" s="134">
        <f>'[3]RSI curves'!F88+6.5</f>
        <v>21.5</v>
      </c>
      <c r="G88" s="142" t="e">
        <f t="shared" ca="1" si="0"/>
        <v>#NAME?</v>
      </c>
      <c r="H88" s="22">
        <v>1</v>
      </c>
    </row>
    <row r="89" spans="6:28" x14ac:dyDescent="0.25">
      <c r="F89" s="134">
        <f>'[3]RSI curves'!F89+6.5</f>
        <v>22.5</v>
      </c>
      <c r="G89" s="142" t="e">
        <f t="shared" ca="1" si="0"/>
        <v>#NAME?</v>
      </c>
      <c r="H89" s="22">
        <v>1</v>
      </c>
    </row>
    <row r="90" spans="6:28" x14ac:dyDescent="0.25">
      <c r="F90" s="134">
        <f>'[3]RSI curves'!F90+6.5</f>
        <v>23.5</v>
      </c>
      <c r="G90" s="142" t="e">
        <f t="shared" ca="1" si="0"/>
        <v>#NAME?</v>
      </c>
      <c r="H90" s="22">
        <v>1</v>
      </c>
    </row>
    <row r="91" spans="6:28" x14ac:dyDescent="0.25">
      <c r="F91" s="134">
        <f>'[3]RSI curves'!F91+6.5</f>
        <v>24.5</v>
      </c>
      <c r="G91" s="142" t="e">
        <f t="shared" ca="1" si="0"/>
        <v>#NAME?</v>
      </c>
      <c r="H91" s="22">
        <v>1</v>
      </c>
    </row>
    <row r="92" spans="6:28" x14ac:dyDescent="0.25">
      <c r="F92" s="134">
        <f>'[3]RSI curves'!F92+6.5</f>
        <v>25.5</v>
      </c>
      <c r="G92" s="142" t="e">
        <f t="shared" ca="1" si="0"/>
        <v>#NAME?</v>
      </c>
      <c r="H92" s="22">
        <v>1</v>
      </c>
    </row>
    <row r="93" spans="6:28" x14ac:dyDescent="0.25">
      <c r="F93" s="134">
        <f>'[3]RSI curves'!F93+6.5</f>
        <v>26.5</v>
      </c>
      <c r="G93" s="142" t="e">
        <f t="shared" ca="1" si="0"/>
        <v>#NAME?</v>
      </c>
      <c r="H93" s="22">
        <v>1</v>
      </c>
    </row>
    <row r="94" spans="6:28" x14ac:dyDescent="0.25">
      <c r="F94" s="134">
        <f>'[3]RSI curves'!F94+6.5</f>
        <v>27.5</v>
      </c>
      <c r="G94" s="142" t="e">
        <f t="shared" ca="1" si="0"/>
        <v>#NAME?</v>
      </c>
      <c r="H94" s="22">
        <v>1</v>
      </c>
    </row>
    <row r="95" spans="6:28" x14ac:dyDescent="0.25">
      <c r="F95" s="134">
        <f>'[3]RSI curves'!F95+6.5</f>
        <v>28.5</v>
      </c>
      <c r="G95" s="142" t="e">
        <f t="shared" ca="1" si="0"/>
        <v>#NAME?</v>
      </c>
      <c r="H95" s="22">
        <v>1</v>
      </c>
    </row>
    <row r="96" spans="6:28" x14ac:dyDescent="0.25">
      <c r="F96" s="134">
        <f>'[3]RSI curves'!F96+6.5</f>
        <v>29.5</v>
      </c>
      <c r="G96" s="142" t="e">
        <f t="shared" ca="1" si="0"/>
        <v>#NAME?</v>
      </c>
      <c r="H96" s="22">
        <v>1</v>
      </c>
    </row>
    <row r="97" spans="6:8" x14ac:dyDescent="0.25">
      <c r="F97" s="134">
        <f>'[3]RSI curves'!F97+6.5</f>
        <v>30.5</v>
      </c>
      <c r="G97" s="142" t="e">
        <f t="shared" ca="1" si="0"/>
        <v>#NAME?</v>
      </c>
      <c r="H97" s="22">
        <v>1</v>
      </c>
    </row>
    <row r="98" spans="6:8" x14ac:dyDescent="0.25">
      <c r="F98" s="134">
        <f>'[3]RSI curves'!F98+6.5</f>
        <v>31.5</v>
      </c>
      <c r="G98" s="142" t="e">
        <f t="shared" ca="1" si="0"/>
        <v>#NAME?</v>
      </c>
      <c r="H98" s="22">
        <v>1</v>
      </c>
    </row>
    <row r="99" spans="6:8" x14ac:dyDescent="0.25">
      <c r="F99" s="134">
        <f>'[3]RSI curves'!F99+6.5</f>
        <v>32.5</v>
      </c>
      <c r="G99" s="142" t="e">
        <f t="shared" ca="1" si="0"/>
        <v>#NAME?</v>
      </c>
      <c r="H99" s="22">
        <v>1</v>
      </c>
    </row>
    <row r="100" spans="6:8" x14ac:dyDescent="0.25">
      <c r="F100" s="134">
        <f>'[3]RSI curves'!F100+6.5</f>
        <v>33.5</v>
      </c>
      <c r="G100" s="142" t="e">
        <f t="shared" ref="G100:G113" ca="1" si="3">PieceWiseLinInt(F100, $B$34:$B$35, $A$34:$A$35, FALSE, FALSE)</f>
        <v>#NAME?</v>
      </c>
      <c r="H100" s="22">
        <v>1</v>
      </c>
    </row>
    <row r="101" spans="6:8" x14ac:dyDescent="0.25">
      <c r="F101" s="134">
        <f>'[3]RSI curves'!F101+6.5</f>
        <v>34.5</v>
      </c>
      <c r="G101" s="142" t="e">
        <f t="shared" ca="1" si="3"/>
        <v>#NAME?</v>
      </c>
      <c r="H101" s="22">
        <v>1</v>
      </c>
    </row>
    <row r="102" spans="6:8" x14ac:dyDescent="0.25">
      <c r="F102" s="134">
        <f>'[3]RSI curves'!F102+6.5</f>
        <v>35.5</v>
      </c>
      <c r="G102" s="142" t="e">
        <f t="shared" ca="1" si="3"/>
        <v>#NAME?</v>
      </c>
      <c r="H102" s="22">
        <v>1</v>
      </c>
    </row>
    <row r="103" spans="6:8" x14ac:dyDescent="0.25">
      <c r="F103" s="134">
        <f>'[3]RSI curves'!F103+6.5</f>
        <v>36.5</v>
      </c>
      <c r="G103" s="142" t="e">
        <f t="shared" ca="1" si="3"/>
        <v>#NAME?</v>
      </c>
      <c r="H103" s="22">
        <v>1</v>
      </c>
    </row>
    <row r="104" spans="6:8" x14ac:dyDescent="0.25">
      <c r="F104" s="134">
        <f>'[3]RSI curves'!F104+6.5</f>
        <v>37.5</v>
      </c>
      <c r="G104" s="142" t="e">
        <f t="shared" ca="1" si="3"/>
        <v>#NAME?</v>
      </c>
      <c r="H104" s="22">
        <v>1</v>
      </c>
    </row>
    <row r="105" spans="6:8" x14ac:dyDescent="0.25">
      <c r="F105" s="134">
        <f>'[3]RSI curves'!F105+6.5</f>
        <v>38.5</v>
      </c>
      <c r="G105" s="142" t="e">
        <f t="shared" ca="1" si="3"/>
        <v>#NAME?</v>
      </c>
      <c r="H105" s="22">
        <v>1</v>
      </c>
    </row>
    <row r="106" spans="6:8" x14ac:dyDescent="0.25">
      <c r="F106" s="134">
        <f>'[3]RSI curves'!F106+6.5</f>
        <v>39.5</v>
      </c>
      <c r="G106" s="142" t="e">
        <f t="shared" ca="1" si="3"/>
        <v>#NAME?</v>
      </c>
      <c r="H106" s="22">
        <v>1</v>
      </c>
    </row>
    <row r="107" spans="6:8" x14ac:dyDescent="0.25">
      <c r="F107" s="134">
        <f>'[3]RSI curves'!F107+6.5</f>
        <v>40.5</v>
      </c>
      <c r="G107" s="142" t="e">
        <f t="shared" ca="1" si="3"/>
        <v>#NAME?</v>
      </c>
      <c r="H107" s="22">
        <v>1</v>
      </c>
    </row>
    <row r="108" spans="6:8" x14ac:dyDescent="0.25">
      <c r="F108" s="134">
        <f>'[3]RSI curves'!F108+6.5</f>
        <v>41.5</v>
      </c>
      <c r="G108" s="142" t="e">
        <f t="shared" ca="1" si="3"/>
        <v>#NAME?</v>
      </c>
      <c r="H108" s="22">
        <v>1</v>
      </c>
    </row>
    <row r="109" spans="6:8" x14ac:dyDescent="0.25">
      <c r="F109" s="134">
        <f>'[3]RSI curves'!F109+6.5</f>
        <v>42.5</v>
      </c>
      <c r="G109" s="142" t="e">
        <f t="shared" ca="1" si="3"/>
        <v>#NAME?</v>
      </c>
      <c r="H109" s="22">
        <v>1</v>
      </c>
    </row>
    <row r="110" spans="6:8" x14ac:dyDescent="0.25">
      <c r="F110" s="134">
        <f>'[3]RSI curves'!F110+6.5</f>
        <v>43.5</v>
      </c>
      <c r="G110" s="142" t="e">
        <f t="shared" ca="1" si="3"/>
        <v>#NAME?</v>
      </c>
      <c r="H110" s="22">
        <v>1</v>
      </c>
    </row>
    <row r="111" spans="6:8" x14ac:dyDescent="0.25">
      <c r="F111" s="134">
        <f>'[3]RSI curves'!F111+6.5</f>
        <v>44.5</v>
      </c>
      <c r="G111" s="142" t="e">
        <f t="shared" ca="1" si="3"/>
        <v>#NAME?</v>
      </c>
      <c r="H111" s="22">
        <v>1</v>
      </c>
    </row>
    <row r="112" spans="6:8" x14ac:dyDescent="0.25">
      <c r="F112" s="134">
        <f>'[3]RSI curves'!F112+6.5</f>
        <v>45.5</v>
      </c>
      <c r="G112" s="142" t="e">
        <f t="shared" ca="1" si="3"/>
        <v>#NAME?</v>
      </c>
      <c r="H112" s="22">
        <v>1</v>
      </c>
    </row>
    <row r="113" spans="6:8" x14ac:dyDescent="0.25">
      <c r="F113" s="134">
        <f>'[3]RSI curves'!F113+6.5</f>
        <v>46.5</v>
      </c>
      <c r="G113" s="142" t="e">
        <f t="shared" ca="1" si="3"/>
        <v>#NAME?</v>
      </c>
      <c r="H113" s="22">
        <v>1</v>
      </c>
    </row>
  </sheetData>
  <pageMargins left="0.7" right="0.7" top="0.75" bottom="0.75" header="0.3" footer="0.3"/>
  <pageSetup orientation="portrait" r:id="rId1"/>
  <drawing r:id="rId2"/>
  <legacyDrawing r:id="rId3"/>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7">
    <tabColor theme="7" tint="0.39997558519241921"/>
  </sheetPr>
  <dimension ref="A1:O65"/>
  <sheetViews>
    <sheetView topLeftCell="A8" zoomScale="55" zoomScaleNormal="55" workbookViewId="0">
      <selection activeCell="G31" sqref="G31"/>
    </sheetView>
  </sheetViews>
  <sheetFormatPr defaultColWidth="9.140625" defaultRowHeight="15" x14ac:dyDescent="0.25"/>
  <cols>
    <col min="1" max="6" width="9.140625" style="22"/>
    <col min="7" max="7" width="30.5703125" style="22" bestFit="1" customWidth="1"/>
    <col min="8" max="16384" width="9.140625" style="22"/>
  </cols>
  <sheetData>
    <row r="1" spans="1:14" x14ac:dyDescent="0.25">
      <c r="A1" s="144" t="s">
        <v>302</v>
      </c>
      <c r="B1" s="144"/>
    </row>
    <row r="2" spans="1:14" x14ac:dyDescent="0.25">
      <c r="A2" s="144" t="s">
        <v>303</v>
      </c>
      <c r="B2" s="144" t="s">
        <v>304</v>
      </c>
      <c r="E2" s="145" t="s">
        <v>305</v>
      </c>
      <c r="F2" s="145">
        <v>150</v>
      </c>
    </row>
    <row r="3" spans="1:14" x14ac:dyDescent="0.25">
      <c r="A3" s="146">
        <v>0</v>
      </c>
      <c r="B3" s="146">
        <v>0.2</v>
      </c>
    </row>
    <row r="4" spans="1:14" x14ac:dyDescent="0.25">
      <c r="A4" s="146">
        <v>10</v>
      </c>
      <c r="B4" s="146">
        <v>0.2</v>
      </c>
    </row>
    <row r="5" spans="1:14" x14ac:dyDescent="0.25">
      <c r="A5" s="146">
        <v>50</v>
      </c>
      <c r="B5" s="146">
        <v>0.2</v>
      </c>
    </row>
    <row r="6" spans="1:14" x14ac:dyDescent="0.25">
      <c r="A6" s="146">
        <v>100</v>
      </c>
      <c r="B6" s="146">
        <v>0.2</v>
      </c>
    </row>
    <row r="7" spans="1:14" x14ac:dyDescent="0.25">
      <c r="A7" s="146">
        <v>149</v>
      </c>
      <c r="B7" s="146">
        <v>0.2</v>
      </c>
    </row>
    <row r="8" spans="1:14" x14ac:dyDescent="0.25">
      <c r="A8" s="146">
        <v>150</v>
      </c>
      <c r="B8" s="146">
        <v>1</v>
      </c>
    </row>
    <row r="9" spans="1:14" x14ac:dyDescent="0.25">
      <c r="A9" s="146">
        <v>160</v>
      </c>
      <c r="B9" s="146">
        <v>1</v>
      </c>
    </row>
    <row r="10" spans="1:14" x14ac:dyDescent="0.25">
      <c r="A10" s="146">
        <v>200</v>
      </c>
      <c r="B10" s="146">
        <v>1</v>
      </c>
    </row>
    <row r="16" spans="1:14" x14ac:dyDescent="0.25">
      <c r="J16" s="22" t="s">
        <v>292</v>
      </c>
      <c r="N16" s="22" t="s">
        <v>301</v>
      </c>
    </row>
    <row r="17" spans="4:15" x14ac:dyDescent="0.25">
      <c r="G17" s="22" t="s">
        <v>306</v>
      </c>
      <c r="J17" s="133" t="s">
        <v>294</v>
      </c>
      <c r="K17" s="133" t="e">
        <f ca="1">[2]!xf4_ParameterValue(D18,1)</f>
        <v>#NAME?</v>
      </c>
      <c r="N17" s="22" t="s">
        <v>294</v>
      </c>
      <c r="O17" s="22">
        <v>0.1999999999999994</v>
      </c>
    </row>
    <row r="18" spans="4:15" x14ac:dyDescent="0.25">
      <c r="D18" s="22" t="e">
        <f ca="1">[2]!xf4_FitData("",[2]!xf4_SetModel("600"),[2]!xf4_SetParameters(0,FALSE,TRUE,100,FALSE,TRUE,1,FALSE,TRUE,1,FALSE,TRUE),[2]!xf4_SetData(,$A$3:$A$10,,$B$3:$B$10))</f>
        <v>#NAME?</v>
      </c>
      <c r="J18" s="133" t="s">
        <v>295</v>
      </c>
      <c r="K18" s="133" t="e">
        <f ca="1">[2]!xf4_ParameterValue(D18,2)</f>
        <v>#NAME?</v>
      </c>
      <c r="N18" s="22" t="s">
        <v>295</v>
      </c>
      <c r="O18" s="22">
        <v>0.99999999979999998</v>
      </c>
    </row>
    <row r="19" spans="4:15" x14ac:dyDescent="0.25">
      <c r="G19" s="133" t="s">
        <v>285</v>
      </c>
      <c r="J19" s="133" t="s">
        <v>297</v>
      </c>
      <c r="K19" s="133" t="e">
        <f ca="1">[2]!xf4_ParameterValue(D18,3)</f>
        <v>#NAME?</v>
      </c>
      <c r="N19" s="22" t="s">
        <v>297</v>
      </c>
      <c r="O19" s="22">
        <v>131.97032606719478</v>
      </c>
    </row>
    <row r="20" spans="4:15" x14ac:dyDescent="0.25">
      <c r="G20" s="133" t="s">
        <v>286</v>
      </c>
      <c r="J20" s="133" t="s">
        <v>299</v>
      </c>
      <c r="K20" s="133" t="e">
        <f ca="1">[2]!xf4_ParameterValue(D18,4)</f>
        <v>#NAME?</v>
      </c>
      <c r="N20" s="22" t="s">
        <v>299</v>
      </c>
      <c r="O20" s="22">
        <v>1.2425192819433315</v>
      </c>
    </row>
    <row r="21" spans="4:15" x14ac:dyDescent="0.25">
      <c r="D21" s="22" t="e">
        <f ca="1">[2]!xf4_Chart2D([2]!xf_Init()&amp;[2]!xf_ScaleX(,,,,FALSE)&amp;[2]!xf_ScaleY(,,,,FALSE),[2]!xf4_C2DFit(D18))</f>
        <v>#NAME?</v>
      </c>
      <c r="G21" s="133" t="s">
        <v>287</v>
      </c>
    </row>
    <row r="25" spans="4:15" x14ac:dyDescent="0.25">
      <c r="J25" s="133" t="s">
        <v>303</v>
      </c>
      <c r="K25" s="133">
        <v>200</v>
      </c>
      <c r="N25" s="22" t="s">
        <v>303</v>
      </c>
      <c r="O25" s="22">
        <v>20</v>
      </c>
    </row>
    <row r="26" spans="4:15" x14ac:dyDescent="0.25">
      <c r="J26" s="133" t="s">
        <v>304</v>
      </c>
      <c r="K26" s="133" t="e">
        <f ca="1">(K17+((K18-K17)/(1+EXP((K19-K25)/K20))))</f>
        <v>#NAME?</v>
      </c>
      <c r="N26" s="22" t="s">
        <v>304</v>
      </c>
      <c r="O26" s="133">
        <f>(O17+((O18-O17)/(1+EXP((O19-O25)/O20))))</f>
        <v>0.1999999999999994</v>
      </c>
    </row>
    <row r="35" spans="1:15" x14ac:dyDescent="0.25">
      <c r="A35" s="144" t="s">
        <v>307</v>
      </c>
      <c r="B35" s="144"/>
      <c r="J35" s="22" t="s">
        <v>292</v>
      </c>
      <c r="N35" s="22" t="s">
        <v>301</v>
      </c>
    </row>
    <row r="36" spans="1:15" x14ac:dyDescent="0.25">
      <c r="A36" s="144" t="s">
        <v>303</v>
      </c>
      <c r="B36" s="144" t="s">
        <v>304</v>
      </c>
      <c r="E36" s="145" t="s">
        <v>305</v>
      </c>
      <c r="F36" s="145">
        <v>60</v>
      </c>
      <c r="G36" s="22" t="s">
        <v>306</v>
      </c>
      <c r="J36" s="133" t="s">
        <v>294</v>
      </c>
      <c r="K36" s="133" t="e">
        <f ca="1">[2]!xf4_ParameterValue(D39,1)</f>
        <v>#NAME?</v>
      </c>
      <c r="N36" s="22" t="s">
        <v>294</v>
      </c>
      <c r="O36" s="22">
        <v>0.20000019939102634</v>
      </c>
    </row>
    <row r="37" spans="1:15" x14ac:dyDescent="0.25">
      <c r="A37" s="146">
        <v>0</v>
      </c>
      <c r="B37" s="146">
        <v>0.2</v>
      </c>
      <c r="J37" s="133" t="s">
        <v>295</v>
      </c>
      <c r="K37" s="133" t="e">
        <f ca="1">[2]!xf4_ParameterValue(D39,2)</f>
        <v>#NAME?</v>
      </c>
      <c r="N37" s="22" t="s">
        <v>295</v>
      </c>
      <c r="O37" s="22">
        <v>1.0000000909093745</v>
      </c>
    </row>
    <row r="38" spans="1:15" x14ac:dyDescent="0.25">
      <c r="A38" s="146">
        <v>10</v>
      </c>
      <c r="B38" s="146">
        <v>0.2</v>
      </c>
      <c r="G38" s="133" t="s">
        <v>285</v>
      </c>
      <c r="J38" s="133" t="s">
        <v>297</v>
      </c>
      <c r="K38" s="133" t="e">
        <f ca="1">[2]!xf4_ParameterValue(D39,3)</f>
        <v>#NAME?</v>
      </c>
      <c r="N38" s="22" t="s">
        <v>297</v>
      </c>
      <c r="O38" s="22">
        <v>71.48348247148283</v>
      </c>
    </row>
    <row r="39" spans="1:15" x14ac:dyDescent="0.25">
      <c r="A39" s="146">
        <v>20</v>
      </c>
      <c r="B39" s="146">
        <v>0.2</v>
      </c>
      <c r="D39" s="22" t="e">
        <f ca="1">[2]!xf4_FitData("",[2]!xf4_SetModel("600"),[2]!xf4_SetParameters(0,FALSE,TRUE,100,FALSE,TRUE,120,FALSE,FALSE,1,FALSE,TRUE),[2]!xf4_SetData(,$A$37:$A$46,,$B$37:$B$46))</f>
        <v>#NAME?</v>
      </c>
      <c r="G39" s="133" t="s">
        <v>286</v>
      </c>
      <c r="J39" s="133" t="s">
        <v>299</v>
      </c>
      <c r="K39" s="133" t="e">
        <f ca="1">[2]!xf4_ParameterValue(D39,4)</f>
        <v>#NAME?</v>
      </c>
      <c r="N39" s="22" t="s">
        <v>299</v>
      </c>
      <c r="O39" s="22">
        <v>3.4258338069546865</v>
      </c>
    </row>
    <row r="40" spans="1:15" x14ac:dyDescent="0.25">
      <c r="A40" s="146">
        <v>50</v>
      </c>
      <c r="B40" s="146">
        <v>0.2</v>
      </c>
      <c r="G40" s="133" t="s">
        <v>287</v>
      </c>
    </row>
    <row r="41" spans="1:15" x14ac:dyDescent="0.25">
      <c r="A41" s="146">
        <v>59</v>
      </c>
      <c r="B41" s="146">
        <v>0.2</v>
      </c>
    </row>
    <row r="42" spans="1:15" x14ac:dyDescent="0.25">
      <c r="A42" s="146">
        <v>60</v>
      </c>
      <c r="B42" s="146">
        <v>1</v>
      </c>
      <c r="D42" s="22" t="e">
        <f ca="1">[2]!xf4_Chart2D([2]!xf_Init()&amp;[2]!xf_ScaleX(,,,,FALSE)&amp;[2]!xf_ScaleY(,,,,FALSE),[2]!xf4_C2DFit(D39))</f>
        <v>#NAME?</v>
      </c>
    </row>
    <row r="43" spans="1:15" x14ac:dyDescent="0.25">
      <c r="A43" s="146">
        <v>70</v>
      </c>
      <c r="B43" s="146">
        <v>1</v>
      </c>
    </row>
    <row r="44" spans="1:15" x14ac:dyDescent="0.25">
      <c r="A44" s="146">
        <v>80</v>
      </c>
      <c r="B44" s="146">
        <v>1</v>
      </c>
      <c r="J44" s="133" t="s">
        <v>303</v>
      </c>
      <c r="K44" s="133">
        <v>1000</v>
      </c>
      <c r="N44" s="133" t="s">
        <v>303</v>
      </c>
      <c r="O44" s="133">
        <v>1000</v>
      </c>
    </row>
    <row r="45" spans="1:15" x14ac:dyDescent="0.25">
      <c r="A45" s="146">
        <v>100</v>
      </c>
      <c r="B45" s="146">
        <v>1</v>
      </c>
      <c r="J45" s="133" t="s">
        <v>304</v>
      </c>
      <c r="K45" s="133" t="e">
        <f ca="1">(K36+((K37-K36)/(1+EXP((K38-K44)/K39))))</f>
        <v>#NAME?</v>
      </c>
      <c r="N45" s="133" t="s">
        <v>304</v>
      </c>
      <c r="O45" s="133">
        <f>(O36+((O37-O36)/(1+EXP((O38-O44)/O39))))</f>
        <v>1.0000000909093745</v>
      </c>
    </row>
    <row r="46" spans="1:15" x14ac:dyDescent="0.25">
      <c r="A46" s="146">
        <v>150</v>
      </c>
      <c r="B46" s="146">
        <v>1</v>
      </c>
    </row>
    <row r="53" spans="1:15" x14ac:dyDescent="0.25">
      <c r="A53" s="144" t="s">
        <v>308</v>
      </c>
      <c r="B53" s="144"/>
      <c r="J53" s="22" t="s">
        <v>292</v>
      </c>
      <c r="N53" s="22" t="s">
        <v>301</v>
      </c>
    </row>
    <row r="54" spans="1:15" x14ac:dyDescent="0.25">
      <c r="A54" s="144" t="s">
        <v>303</v>
      </c>
      <c r="B54" s="144" t="s">
        <v>304</v>
      </c>
      <c r="E54" s="145" t="s">
        <v>305</v>
      </c>
      <c r="F54" s="145">
        <v>100</v>
      </c>
      <c r="G54" s="22" t="s">
        <v>306</v>
      </c>
      <c r="J54" s="133" t="s">
        <v>294</v>
      </c>
      <c r="K54" s="133" t="e">
        <f ca="1">[2]!xf4_ParameterValue(D58,1)</f>
        <v>#NAME?</v>
      </c>
      <c r="N54" s="22" t="s">
        <v>294</v>
      </c>
      <c r="O54" s="22">
        <v>0.20264683457205479</v>
      </c>
    </row>
    <row r="55" spans="1:15" x14ac:dyDescent="0.25">
      <c r="A55" s="146">
        <v>0</v>
      </c>
      <c r="B55" s="146">
        <v>0.2</v>
      </c>
      <c r="J55" s="133" t="s">
        <v>295</v>
      </c>
      <c r="K55" s="133" t="e">
        <f ca="1">[2]!xf4_ParameterValue(D58,2)</f>
        <v>#NAME?</v>
      </c>
      <c r="N55" s="22" t="s">
        <v>295</v>
      </c>
      <c r="O55" s="22">
        <v>1.0008475069565785</v>
      </c>
    </row>
    <row r="56" spans="1:15" x14ac:dyDescent="0.25">
      <c r="A56" s="146">
        <v>10</v>
      </c>
      <c r="B56" s="146">
        <v>0.2</v>
      </c>
      <c r="G56" s="133" t="s">
        <v>285</v>
      </c>
      <c r="J56" s="133" t="s">
        <v>297</v>
      </c>
      <c r="K56" s="133" t="e">
        <f ca="1">[2]!xf4_ParameterValue(D58,3)</f>
        <v>#NAME?</v>
      </c>
      <c r="N56" s="22" t="s">
        <v>297</v>
      </c>
      <c r="O56" s="22">
        <v>94.700729977107599</v>
      </c>
    </row>
    <row r="57" spans="1:15" x14ac:dyDescent="0.25">
      <c r="A57" s="146">
        <v>20</v>
      </c>
      <c r="B57" s="146">
        <v>0.2</v>
      </c>
      <c r="G57" s="133" t="s">
        <v>286</v>
      </c>
      <c r="J57" s="133" t="s">
        <v>299</v>
      </c>
      <c r="K57" s="133" t="e">
        <f ca="1">[2]!xf4_ParameterValue(D58,4)</f>
        <v>#NAME?</v>
      </c>
      <c r="N57" s="22" t="s">
        <v>299</v>
      </c>
      <c r="O57" s="22">
        <v>0.16853558798897253</v>
      </c>
    </row>
    <row r="58" spans="1:15" x14ac:dyDescent="0.25">
      <c r="A58" s="146">
        <v>50</v>
      </c>
      <c r="B58" s="146">
        <v>0.2</v>
      </c>
      <c r="D58" s="22" t="e">
        <f ca="1">[2]!xf4_FitData("",[2]!xf4_SetModel("600"),[2]!xf4_SetParameters(0,FALSE,TRUE,100,FALSE,TRUE,100,FALSE,TRUE,1,FALSE,TRUE),[2]!xf4_SetData(,$A$55:$A$65,,$B$55:$B$65))</f>
        <v>#NAME?</v>
      </c>
      <c r="G58" s="133" t="s">
        <v>287</v>
      </c>
    </row>
    <row r="59" spans="1:15" x14ac:dyDescent="0.25">
      <c r="A59" s="146">
        <v>60</v>
      </c>
      <c r="B59" s="146">
        <v>0.2</v>
      </c>
    </row>
    <row r="60" spans="1:15" x14ac:dyDescent="0.25">
      <c r="A60" s="146">
        <v>80</v>
      </c>
      <c r="B60" s="146">
        <v>0.2</v>
      </c>
    </row>
    <row r="61" spans="1:15" x14ac:dyDescent="0.25">
      <c r="A61" s="146">
        <v>90</v>
      </c>
      <c r="B61" s="146">
        <v>0.2</v>
      </c>
      <c r="D61" s="22" t="e">
        <f ca="1">[2]!xf4_Chart2D([2]!xf_Init()&amp;[2]!xf_ScaleX(,,,,FALSE)&amp;[2]!xf_ScaleY(,,,,FALSE),[2]!xf4_C2DFit(D58))</f>
        <v>#NAME?</v>
      </c>
    </row>
    <row r="62" spans="1:15" x14ac:dyDescent="0.25">
      <c r="A62" s="146">
        <v>100</v>
      </c>
      <c r="B62" s="146">
        <v>1</v>
      </c>
      <c r="J62" s="133" t="s">
        <v>303</v>
      </c>
      <c r="K62" s="133">
        <v>100</v>
      </c>
      <c r="N62" s="133" t="s">
        <v>303</v>
      </c>
      <c r="O62" s="133">
        <v>0.3</v>
      </c>
    </row>
    <row r="63" spans="1:15" x14ac:dyDescent="0.25">
      <c r="A63" s="146">
        <v>120</v>
      </c>
      <c r="B63" s="146">
        <v>1</v>
      </c>
      <c r="J63" s="133" t="s">
        <v>304</v>
      </c>
      <c r="K63" s="133" t="e">
        <f ca="1" xml:space="preserve"> (K54+((K55-K54)/(1+EXP((K56-K62)/K57))))</f>
        <v>#NAME?</v>
      </c>
      <c r="N63" s="133" t="s">
        <v>304</v>
      </c>
      <c r="O63" s="133">
        <f xml:space="preserve"> (O54+((O55-O54)/(1+EXP((O56-O62)/O57))))</f>
        <v>0.20264683457205479</v>
      </c>
    </row>
    <row r="64" spans="1:15" x14ac:dyDescent="0.25">
      <c r="A64" s="146">
        <v>150</v>
      </c>
      <c r="B64" s="146">
        <v>1</v>
      </c>
    </row>
    <row r="65" spans="1:2" x14ac:dyDescent="0.25">
      <c r="A65" s="146">
        <v>200</v>
      </c>
      <c r="B65" s="146">
        <v>1</v>
      </c>
    </row>
  </sheetData>
  <pageMargins left="0.7" right="0.7" top="0.75" bottom="0.75" header="0.3" footer="0.3"/>
  <pageSetup orientation="portrait" r:id="rId1"/>
  <drawing r:id="rId2"/>
  <legacyDrawing r:id="rId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85" zoomScaleNormal="85" workbookViewId="0">
      <selection activeCell="G4" sqref="G4"/>
    </sheetView>
  </sheetViews>
  <sheetFormatPr defaultColWidth="9.140625" defaultRowHeight="15" x14ac:dyDescent="0.25"/>
  <cols>
    <col min="1" max="1" width="35.5703125" style="2" customWidth="1"/>
    <col min="2" max="2" width="12.42578125" style="2" customWidth="1"/>
    <col min="3" max="4" width="9.140625" style="2"/>
    <col min="5" max="5" width="12.140625" style="2" customWidth="1"/>
    <col min="6" max="6" width="11.7109375" style="2" customWidth="1"/>
    <col min="7" max="7" width="13" style="2" customWidth="1"/>
    <col min="8" max="8" width="9.140625" style="2"/>
    <col min="9" max="9" width="11.140625" style="2" customWidth="1"/>
    <col min="10" max="10" width="14.140625" style="2" customWidth="1"/>
    <col min="11" max="11" width="9.140625" style="2"/>
    <col min="12" max="16384" width="9.140625" style="183"/>
  </cols>
  <sheetData>
    <row r="1" spans="1:11" ht="28.5" x14ac:dyDescent="0.25">
      <c r="A1" s="197" t="s">
        <v>149</v>
      </c>
      <c r="B1" s="197" t="s">
        <v>490</v>
      </c>
      <c r="C1" s="197" t="s">
        <v>491</v>
      </c>
      <c r="D1" s="197" t="s">
        <v>492</v>
      </c>
      <c r="E1" s="197" t="s">
        <v>493</v>
      </c>
      <c r="F1" s="197" t="s">
        <v>494</v>
      </c>
      <c r="G1" s="197" t="s">
        <v>495</v>
      </c>
      <c r="H1" s="197" t="s">
        <v>496</v>
      </c>
      <c r="I1" s="197" t="s">
        <v>497</v>
      </c>
      <c r="J1" s="197" t="s">
        <v>498</v>
      </c>
      <c r="K1" s="197" t="s">
        <v>499</v>
      </c>
    </row>
    <row r="2" spans="1:11" x14ac:dyDescent="0.25">
      <c r="A2" s="255" t="s">
        <v>500</v>
      </c>
      <c r="B2" s="255"/>
      <c r="C2" s="255"/>
      <c r="D2" s="255"/>
      <c r="E2" s="255"/>
      <c r="F2" s="255"/>
      <c r="G2" s="255"/>
      <c r="H2" s="255"/>
      <c r="I2" s="255"/>
      <c r="J2" s="255"/>
      <c r="K2" s="198"/>
    </row>
    <row r="3" spans="1:11" ht="18" x14ac:dyDescent="0.25">
      <c r="A3" s="199" t="s">
        <v>501</v>
      </c>
      <c r="B3" s="133" t="s">
        <v>159</v>
      </c>
      <c r="C3" s="200" t="s">
        <v>502</v>
      </c>
      <c r="D3" s="200" t="s">
        <v>503</v>
      </c>
      <c r="E3" s="201"/>
      <c r="F3" s="201"/>
      <c r="G3" s="201"/>
      <c r="H3" s="201"/>
      <c r="I3" s="201"/>
      <c r="J3" s="201" t="s">
        <v>504</v>
      </c>
      <c r="K3" s="201"/>
    </row>
    <row r="4" spans="1:11" ht="18" x14ac:dyDescent="0.25">
      <c r="A4" s="201" t="s">
        <v>505</v>
      </c>
      <c r="B4" s="201" t="s">
        <v>160</v>
      </c>
      <c r="C4" s="200" t="s">
        <v>506</v>
      </c>
      <c r="D4" s="200" t="s">
        <v>507</v>
      </c>
      <c r="E4" s="201">
        <v>118</v>
      </c>
      <c r="F4" s="201">
        <v>118</v>
      </c>
      <c r="G4" s="201">
        <v>150</v>
      </c>
      <c r="H4" s="201"/>
      <c r="I4" s="201"/>
      <c r="J4" s="201" t="s">
        <v>508</v>
      </c>
      <c r="K4" s="201"/>
    </row>
    <row r="5" spans="1:11" x14ac:dyDescent="0.25">
      <c r="A5" s="201" t="s">
        <v>509</v>
      </c>
      <c r="B5" s="201" t="s">
        <v>161</v>
      </c>
      <c r="C5" s="200" t="s">
        <v>502</v>
      </c>
      <c r="D5" s="200" t="s">
        <v>336</v>
      </c>
      <c r="E5" s="201">
        <v>0</v>
      </c>
      <c r="F5" s="201">
        <v>0</v>
      </c>
      <c r="G5" s="201">
        <v>10</v>
      </c>
      <c r="H5" s="201"/>
      <c r="I5" s="201"/>
      <c r="J5" s="201" t="s">
        <v>508</v>
      </c>
      <c r="K5" s="201" t="s">
        <v>510</v>
      </c>
    </row>
    <row r="6" spans="1:11" x14ac:dyDescent="0.25">
      <c r="A6" s="201" t="s">
        <v>511</v>
      </c>
      <c r="B6" s="201" t="s">
        <v>164</v>
      </c>
      <c r="C6" s="200" t="s">
        <v>512</v>
      </c>
      <c r="D6" s="200" t="s">
        <v>513</v>
      </c>
      <c r="E6" s="201">
        <f>[4]Length!C1</f>
        <v>11513</v>
      </c>
      <c r="F6" s="201">
        <v>11513</v>
      </c>
      <c r="G6" s="202">
        <v>94251.818451431202</v>
      </c>
      <c r="H6" s="201"/>
      <c r="I6" s="201"/>
      <c r="J6" s="201" t="s">
        <v>508</v>
      </c>
      <c r="K6" s="201"/>
    </row>
    <row r="7" spans="1:11" ht="18" x14ac:dyDescent="0.25">
      <c r="A7" s="201" t="s">
        <v>514</v>
      </c>
      <c r="B7" s="201" t="s">
        <v>193</v>
      </c>
      <c r="C7" s="200" t="s">
        <v>515</v>
      </c>
      <c r="D7" s="200" t="s">
        <v>516</v>
      </c>
      <c r="E7" s="203">
        <v>10000</v>
      </c>
      <c r="F7" s="204">
        <v>8420</v>
      </c>
      <c r="G7" s="204">
        <v>12383</v>
      </c>
      <c r="H7" s="201"/>
      <c r="I7" s="201"/>
      <c r="J7" s="201" t="s">
        <v>508</v>
      </c>
      <c r="K7" s="201"/>
    </row>
    <row r="8" spans="1:11" x14ac:dyDescent="0.25">
      <c r="A8" s="201" t="s">
        <v>517</v>
      </c>
      <c r="B8" s="201" t="s">
        <v>180</v>
      </c>
      <c r="C8" s="200" t="s">
        <v>515</v>
      </c>
      <c r="D8" s="200" t="s">
        <v>518</v>
      </c>
      <c r="E8" s="205">
        <v>500000</v>
      </c>
      <c r="F8" s="206">
        <v>500000</v>
      </c>
      <c r="G8" s="204">
        <v>1000000</v>
      </c>
      <c r="H8" s="201"/>
      <c r="I8" s="201"/>
      <c r="J8" s="201" t="s">
        <v>508</v>
      </c>
      <c r="K8" s="201"/>
    </row>
    <row r="9" spans="1:11" ht="18" x14ac:dyDescent="0.25">
      <c r="A9" s="201" t="s">
        <v>519</v>
      </c>
      <c r="B9" s="201" t="s">
        <v>489</v>
      </c>
      <c r="C9" s="200" t="s">
        <v>290</v>
      </c>
      <c r="D9" s="200" t="s">
        <v>507</v>
      </c>
      <c r="E9" s="201">
        <f>[4]Cmax!C1</f>
        <v>11.079796999999999</v>
      </c>
      <c r="F9" s="201">
        <v>11.079796999999999</v>
      </c>
      <c r="G9" s="201">
        <v>21.789152000000001</v>
      </c>
      <c r="H9" s="201"/>
      <c r="I9" s="201"/>
      <c r="J9" s="201" t="s">
        <v>508</v>
      </c>
      <c r="K9" s="201"/>
    </row>
    <row r="10" spans="1:11" ht="18" x14ac:dyDescent="0.25">
      <c r="A10" s="201" t="s">
        <v>520</v>
      </c>
      <c r="B10" s="201" t="s">
        <v>521</v>
      </c>
      <c r="C10" s="200" t="s">
        <v>290</v>
      </c>
      <c r="D10" s="200" t="s">
        <v>507</v>
      </c>
      <c r="E10" s="201">
        <v>0</v>
      </c>
      <c r="F10" s="201">
        <v>0</v>
      </c>
      <c r="G10" s="201">
        <f>F9</f>
        <v>11.079796999999999</v>
      </c>
      <c r="H10" s="201"/>
      <c r="I10" s="201"/>
      <c r="J10" s="201" t="s">
        <v>508</v>
      </c>
      <c r="K10" s="201"/>
    </row>
    <row r="11" spans="1:11" x14ac:dyDescent="0.25">
      <c r="A11" s="256" t="s">
        <v>522</v>
      </c>
      <c r="B11" s="201" t="s">
        <v>15</v>
      </c>
      <c r="C11" s="200" t="s">
        <v>512</v>
      </c>
      <c r="D11" s="200"/>
      <c r="E11" s="133">
        <v>1.2982E-2</v>
      </c>
      <c r="F11" s="201">
        <v>1.2E-2</v>
      </c>
      <c r="G11" s="201">
        <v>1.4500000000000001E-2</v>
      </c>
      <c r="H11" s="201"/>
      <c r="I11" s="201"/>
      <c r="J11" s="201" t="s">
        <v>508</v>
      </c>
      <c r="K11" s="201"/>
    </row>
    <row r="12" spans="1:11" x14ac:dyDescent="0.25">
      <c r="A12" s="257"/>
      <c r="B12" s="201" t="s">
        <v>16</v>
      </c>
      <c r="C12" s="200" t="s">
        <v>512</v>
      </c>
      <c r="D12" s="200"/>
      <c r="E12" s="133">
        <v>1.222094</v>
      </c>
      <c r="F12" s="201">
        <v>1.0669999999999999</v>
      </c>
      <c r="G12" s="201">
        <v>1.2230000000000001</v>
      </c>
      <c r="H12" s="201"/>
      <c r="I12" s="201"/>
      <c r="J12" s="201" t="s">
        <v>508</v>
      </c>
      <c r="K12" s="201"/>
    </row>
    <row r="13" spans="1:11" ht="18" customHeight="1" x14ac:dyDescent="0.25">
      <c r="A13" s="256" t="s">
        <v>523</v>
      </c>
      <c r="B13" s="201" t="s">
        <v>17</v>
      </c>
      <c r="C13" s="200" t="s">
        <v>512</v>
      </c>
      <c r="D13" s="201"/>
      <c r="E13" s="201"/>
      <c r="G13" s="201"/>
      <c r="H13" s="201"/>
      <c r="I13" s="201"/>
      <c r="J13" s="201" t="s">
        <v>508</v>
      </c>
      <c r="K13" s="201"/>
    </row>
    <row r="14" spans="1:11" ht="18" customHeight="1" x14ac:dyDescent="0.25">
      <c r="A14" s="257"/>
      <c r="B14" s="201" t="s">
        <v>18</v>
      </c>
      <c r="C14" s="200" t="s">
        <v>512</v>
      </c>
      <c r="D14" s="201"/>
      <c r="E14" s="201"/>
      <c r="F14" s="201"/>
      <c r="G14" s="201"/>
      <c r="H14" s="201"/>
      <c r="I14" s="201"/>
      <c r="J14" s="201" t="s">
        <v>508</v>
      </c>
      <c r="K14" s="201"/>
    </row>
    <row r="15" spans="1:11" ht="18" customHeight="1" x14ac:dyDescent="0.25">
      <c r="A15" s="258" t="s">
        <v>524</v>
      </c>
      <c r="B15" s="201" t="s">
        <v>66</v>
      </c>
      <c r="C15" s="200" t="s">
        <v>512</v>
      </c>
      <c r="D15" s="201"/>
      <c r="E15" s="201"/>
      <c r="F15" s="201"/>
      <c r="G15" s="201"/>
      <c r="H15" s="201"/>
      <c r="I15" s="201"/>
      <c r="J15" s="201" t="s">
        <v>508</v>
      </c>
      <c r="K15" s="201"/>
    </row>
    <row r="16" spans="1:11" x14ac:dyDescent="0.25">
      <c r="A16" s="257"/>
      <c r="B16" s="201" t="s">
        <v>67</v>
      </c>
      <c r="C16" s="200" t="s">
        <v>512</v>
      </c>
      <c r="D16" s="201"/>
      <c r="E16" s="207"/>
      <c r="F16" s="201"/>
      <c r="G16" s="201"/>
      <c r="H16" s="201"/>
      <c r="I16" s="201"/>
      <c r="J16" s="201" t="s">
        <v>508</v>
      </c>
      <c r="K16" s="201"/>
    </row>
    <row r="17" spans="1:11" x14ac:dyDescent="0.25">
      <c r="A17" s="258" t="s">
        <v>525</v>
      </c>
      <c r="B17" s="201" t="s">
        <v>70</v>
      </c>
      <c r="C17" s="200" t="s">
        <v>290</v>
      </c>
      <c r="D17" s="201"/>
      <c r="E17" s="207"/>
      <c r="F17" s="201"/>
      <c r="G17" s="201"/>
      <c r="H17" s="201"/>
      <c r="I17" s="201"/>
      <c r="J17" s="201" t="s">
        <v>508</v>
      </c>
      <c r="K17" s="201"/>
    </row>
    <row r="18" spans="1:11" x14ac:dyDescent="0.25">
      <c r="A18" s="257"/>
      <c r="B18" s="201" t="s">
        <v>71</v>
      </c>
      <c r="C18" s="200" t="s">
        <v>290</v>
      </c>
      <c r="D18" s="201"/>
      <c r="E18" s="207"/>
      <c r="F18" s="201"/>
      <c r="G18" s="201"/>
      <c r="H18" s="201"/>
      <c r="I18" s="201"/>
      <c r="J18" s="201" t="s">
        <v>508</v>
      </c>
      <c r="K18" s="201"/>
    </row>
    <row r="19" spans="1:11" ht="30" customHeight="1" x14ac:dyDescent="0.25">
      <c r="A19" s="254" t="s">
        <v>526</v>
      </c>
      <c r="B19" s="201" t="s">
        <v>11</v>
      </c>
      <c r="C19" s="200" t="s">
        <v>506</v>
      </c>
      <c r="D19" s="201"/>
      <c r="E19" s="201"/>
      <c r="F19" s="201"/>
      <c r="G19" s="201"/>
      <c r="H19" s="201"/>
      <c r="I19" s="201"/>
      <c r="J19" s="201" t="s">
        <v>508</v>
      </c>
      <c r="K19" s="201"/>
    </row>
    <row r="20" spans="1:11" x14ac:dyDescent="0.25">
      <c r="A20" s="254"/>
      <c r="B20" s="201" t="s">
        <v>12</v>
      </c>
      <c r="C20" s="200" t="s">
        <v>506</v>
      </c>
      <c r="D20" s="143"/>
      <c r="E20" s="143"/>
      <c r="F20" s="143"/>
      <c r="G20" s="143"/>
      <c r="H20" s="143"/>
      <c r="I20" s="143"/>
      <c r="J20" s="201" t="s">
        <v>508</v>
      </c>
      <c r="K20" s="143"/>
    </row>
    <row r="21" spans="1:11" x14ac:dyDescent="0.25">
      <c r="A21" s="208"/>
      <c r="B21" s="209"/>
      <c r="C21" s="210"/>
      <c r="D21" s="210"/>
      <c r="E21" s="210"/>
      <c r="F21" s="210"/>
      <c r="G21" s="210"/>
      <c r="H21" s="210"/>
      <c r="I21" s="210"/>
      <c r="J21" s="209"/>
      <c r="K21" s="210"/>
    </row>
    <row r="22" spans="1:11" x14ac:dyDescent="0.25">
      <c r="A22" s="208"/>
      <c r="B22" s="209"/>
      <c r="C22" s="210"/>
      <c r="D22" s="210"/>
      <c r="E22" s="210"/>
      <c r="F22" s="210"/>
      <c r="G22" s="210"/>
      <c r="H22" s="210"/>
      <c r="I22" s="210"/>
      <c r="J22" s="209"/>
      <c r="K22" s="210"/>
    </row>
    <row r="24" spans="1:11" x14ac:dyDescent="0.25">
      <c r="A24" s="2" t="s">
        <v>527</v>
      </c>
    </row>
    <row r="25" spans="1:11" ht="28.5" x14ac:dyDescent="0.25">
      <c r="A25" s="197" t="s">
        <v>149</v>
      </c>
      <c r="B25" s="197" t="s">
        <v>490</v>
      </c>
      <c r="C25" s="197" t="s">
        <v>491</v>
      </c>
      <c r="D25" s="197" t="s">
        <v>492</v>
      </c>
      <c r="E25" s="197" t="s">
        <v>493</v>
      </c>
      <c r="F25" s="197" t="s">
        <v>494</v>
      </c>
      <c r="G25" s="197" t="s">
        <v>495</v>
      </c>
      <c r="H25" s="197" t="s">
        <v>496</v>
      </c>
      <c r="I25" s="197" t="s">
        <v>497</v>
      </c>
      <c r="J25" s="197" t="s">
        <v>498</v>
      </c>
      <c r="K25" s="197" t="s">
        <v>499</v>
      </c>
    </row>
    <row r="26" spans="1:11" ht="18" x14ac:dyDescent="0.25">
      <c r="A26" s="201" t="s">
        <v>528</v>
      </c>
      <c r="B26" s="201" t="s">
        <v>165</v>
      </c>
      <c r="C26" s="200" t="s">
        <v>502</v>
      </c>
      <c r="D26" s="200" t="s">
        <v>529</v>
      </c>
      <c r="E26" s="201" t="s">
        <v>299</v>
      </c>
      <c r="F26" s="201" t="s">
        <v>299</v>
      </c>
      <c r="G26" s="201" t="s">
        <v>299</v>
      </c>
      <c r="H26" s="201"/>
      <c r="I26" s="201"/>
      <c r="J26" s="201"/>
      <c r="K26" s="201" t="s">
        <v>510</v>
      </c>
    </row>
    <row r="27" spans="1:11" ht="18" x14ac:dyDescent="0.25">
      <c r="A27" s="201" t="s">
        <v>530</v>
      </c>
      <c r="B27" s="201" t="s">
        <v>166</v>
      </c>
      <c r="C27" s="200" t="s">
        <v>502</v>
      </c>
      <c r="D27" s="200" t="s">
        <v>529</v>
      </c>
      <c r="E27" s="201" t="s">
        <v>299</v>
      </c>
      <c r="F27" s="201" t="s">
        <v>299</v>
      </c>
      <c r="G27" s="201" t="s">
        <v>299</v>
      </c>
      <c r="H27" s="201"/>
      <c r="I27" s="201"/>
      <c r="J27" s="201"/>
      <c r="K27" s="201" t="s">
        <v>510</v>
      </c>
    </row>
    <row r="28" spans="1:11" ht="18" x14ac:dyDescent="0.25">
      <c r="A28" s="201" t="s">
        <v>531</v>
      </c>
      <c r="B28" s="201" t="s">
        <v>168</v>
      </c>
      <c r="C28" s="200" t="s">
        <v>502</v>
      </c>
      <c r="D28" s="200" t="s">
        <v>529</v>
      </c>
      <c r="E28" s="201" t="s">
        <v>299</v>
      </c>
      <c r="F28" s="201" t="s">
        <v>299</v>
      </c>
      <c r="G28" s="201" t="s">
        <v>299</v>
      </c>
      <c r="H28" s="201"/>
      <c r="I28" s="201"/>
      <c r="J28" s="201"/>
      <c r="K28" s="201" t="s">
        <v>510</v>
      </c>
    </row>
    <row r="29" spans="1:11" ht="18" x14ac:dyDescent="0.25">
      <c r="A29" s="201" t="s">
        <v>532</v>
      </c>
      <c r="B29" s="201" t="s">
        <v>169</v>
      </c>
      <c r="C29" s="200" t="s">
        <v>502</v>
      </c>
      <c r="D29" s="200" t="s">
        <v>503</v>
      </c>
      <c r="E29" s="201">
        <v>0</v>
      </c>
      <c r="F29" s="201">
        <v>0</v>
      </c>
      <c r="G29" s="201"/>
      <c r="H29" s="201"/>
      <c r="I29" s="201"/>
      <c r="J29" s="201"/>
      <c r="K29" s="201"/>
    </row>
    <row r="30" spans="1:11" ht="18" x14ac:dyDescent="0.25">
      <c r="A30" s="201" t="s">
        <v>533</v>
      </c>
      <c r="B30" s="201" t="s">
        <v>167</v>
      </c>
      <c r="C30" s="200" t="s">
        <v>502</v>
      </c>
      <c r="D30" s="200" t="s">
        <v>503</v>
      </c>
      <c r="E30" s="201" t="s">
        <v>299</v>
      </c>
      <c r="F30" s="201" t="s">
        <v>299</v>
      </c>
      <c r="G30" s="201" t="s">
        <v>299</v>
      </c>
      <c r="H30" s="201"/>
      <c r="I30" s="201"/>
      <c r="J30" s="201"/>
      <c r="K30" s="201" t="s">
        <v>510</v>
      </c>
    </row>
    <row r="31" spans="1:11" ht="30" x14ac:dyDescent="0.25">
      <c r="A31" s="201" t="s">
        <v>534</v>
      </c>
      <c r="B31" s="201" t="s">
        <v>535</v>
      </c>
      <c r="C31" s="200" t="s">
        <v>502</v>
      </c>
      <c r="D31" s="200"/>
      <c r="E31" s="201" t="s">
        <v>299</v>
      </c>
      <c r="F31" s="201" t="s">
        <v>299</v>
      </c>
      <c r="G31" s="201" t="s">
        <v>299</v>
      </c>
      <c r="H31" s="201"/>
      <c r="I31" s="201"/>
      <c r="J31" s="201"/>
      <c r="K31" s="201"/>
    </row>
    <row r="32" spans="1:11" x14ac:dyDescent="0.25">
      <c r="A32" s="201" t="s">
        <v>536</v>
      </c>
      <c r="B32" s="201" t="s">
        <v>437</v>
      </c>
      <c r="C32" s="200" t="s">
        <v>502</v>
      </c>
      <c r="D32" s="200" t="s">
        <v>537</v>
      </c>
      <c r="E32" s="201"/>
      <c r="F32" s="201"/>
      <c r="G32" s="201"/>
      <c r="H32" s="201"/>
      <c r="I32" s="201"/>
      <c r="J32" s="201"/>
      <c r="K32" s="201" t="s">
        <v>510</v>
      </c>
    </row>
    <row r="33" spans="1:11" x14ac:dyDescent="0.25">
      <c r="A33" s="201" t="s">
        <v>538</v>
      </c>
      <c r="B33" s="201" t="s">
        <v>163</v>
      </c>
      <c r="C33" s="200" t="s">
        <v>502</v>
      </c>
      <c r="D33" s="200" t="s">
        <v>336</v>
      </c>
      <c r="E33" s="201"/>
      <c r="F33" s="201"/>
      <c r="G33" s="201"/>
      <c r="H33" s="201"/>
      <c r="I33" s="201"/>
      <c r="J33" s="201"/>
      <c r="K33" s="201" t="s">
        <v>510</v>
      </c>
    </row>
    <row r="34" spans="1:11" ht="45" x14ac:dyDescent="0.25">
      <c r="A34" s="201" t="s">
        <v>539</v>
      </c>
      <c r="B34" s="201" t="s">
        <v>540</v>
      </c>
      <c r="C34" s="200" t="s">
        <v>502</v>
      </c>
      <c r="D34" s="200" t="s">
        <v>503</v>
      </c>
      <c r="E34" s="201" t="s">
        <v>541</v>
      </c>
      <c r="F34" s="201"/>
      <c r="G34" s="201"/>
      <c r="H34" s="201"/>
      <c r="I34" s="201"/>
      <c r="J34" s="201"/>
      <c r="K34" s="201"/>
    </row>
  </sheetData>
  <mergeCells count="6">
    <mergeCell ref="A19:A20"/>
    <mergeCell ref="A2:J2"/>
    <mergeCell ref="A11:A12"/>
    <mergeCell ref="A13:A14"/>
    <mergeCell ref="A15:A16"/>
    <mergeCell ref="A17:A18"/>
  </mergeCells>
  <hyperlinks>
    <hyperlink ref="A3" location="MC_reachgain!A1" display="Reach gain"/>
  </hyperlinks>
  <pageMargins left="0.7" right="0.7" top="0.75" bottom="0.75" header="0.3" footer="0.3"/>
  <pageSetup orientation="portrait" verticalDpi="0"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zoomScaleNormal="100" workbookViewId="0">
      <selection activeCell="C3" sqref="C3"/>
    </sheetView>
  </sheetViews>
  <sheetFormatPr defaultColWidth="9.140625" defaultRowHeight="15" x14ac:dyDescent="0.25"/>
  <cols>
    <col min="1" max="2" width="9.140625" style="183"/>
    <col min="3" max="3" width="12.28515625" style="183" bestFit="1" customWidth="1"/>
    <col min="4" max="6" width="10.7109375" style="183" bestFit="1" customWidth="1"/>
    <col min="7" max="7" width="11.5703125" style="183" bestFit="1" customWidth="1"/>
    <col min="8" max="14" width="10.7109375" style="183" bestFit="1" customWidth="1"/>
    <col min="15" max="16384" width="9.140625" style="183"/>
  </cols>
  <sheetData>
    <row r="1" spans="1:14" x14ac:dyDescent="0.25">
      <c r="C1" s="183" t="s">
        <v>19</v>
      </c>
      <c r="D1" s="183" t="s">
        <v>20</v>
      </c>
      <c r="E1" s="183" t="s">
        <v>21</v>
      </c>
      <c r="F1" s="183" t="s">
        <v>22</v>
      </c>
      <c r="G1" s="183" t="s">
        <v>23</v>
      </c>
      <c r="H1" s="183" t="s">
        <v>24</v>
      </c>
      <c r="I1" s="183" t="s">
        <v>25</v>
      </c>
      <c r="J1" s="183" t="s">
        <v>26</v>
      </c>
      <c r="K1" s="183" t="s">
        <v>27</v>
      </c>
      <c r="L1" s="183" t="s">
        <v>28</v>
      </c>
      <c r="M1" s="183" t="s">
        <v>29</v>
      </c>
      <c r="N1" s="183" t="s">
        <v>30</v>
      </c>
    </row>
    <row r="2" spans="1:14" x14ac:dyDescent="0.25">
      <c r="A2" s="183" t="s">
        <v>7</v>
      </c>
      <c r="B2" s="183" t="s">
        <v>542</v>
      </c>
      <c r="C2" s="211">
        <f>MC_reachgainProb!C2*HeadFlow!B$7</f>
        <v>2.5020576000000001</v>
      </c>
      <c r="D2" s="211">
        <f>MC_reachgainProb!D2*HeadFlow!C$7</f>
        <v>2.755242</v>
      </c>
      <c r="E2" s="211">
        <f>MC_reachgainProb!E2*HeadFlow!D$7</f>
        <v>4.6466783999999999</v>
      </c>
      <c r="F2" s="211">
        <f>MC_reachgainProb!F2*HeadFlow!E$7</f>
        <v>12.093278400000001</v>
      </c>
      <c r="G2" s="211">
        <f>MC_reachgainProb!G2*HeadFlow!F$7</f>
        <v>54.196354800000002</v>
      </c>
      <c r="H2" s="211">
        <f>MC_reachgainProb!H2*HeadFlow!G$7</f>
        <v>62.253576000000002</v>
      </c>
      <c r="I2" s="211">
        <f>MC_reachgainProb!I2*HeadFlow!H$7</f>
        <v>16.6952772</v>
      </c>
      <c r="J2" s="211">
        <f>MC_reachgainProb!J2*HeadFlow!I$7</f>
        <v>8.1614736000000008</v>
      </c>
      <c r="K2" s="211">
        <f>MC_reachgainProb!K2*HeadFlow!J$7</f>
        <v>5.3764452000000009</v>
      </c>
      <c r="L2" s="211">
        <f>MC_reachgainProb!L2*HeadFlow!K$7</f>
        <v>4.1998823999999999</v>
      </c>
      <c r="M2" s="211">
        <f>MC_reachgainProb!M2*HeadFlow!L$7</f>
        <v>3.4701156000000002</v>
      </c>
      <c r="N2" s="211">
        <f>MC_reachgainProb!N2*HeadFlow!M$7</f>
        <v>2.5616303999999999</v>
      </c>
    </row>
    <row r="3" spans="1:14" x14ac:dyDescent="0.25">
      <c r="A3" s="183" t="s">
        <v>7</v>
      </c>
      <c r="B3" s="183" t="s">
        <v>543</v>
      </c>
      <c r="C3" s="211">
        <f>MC_reachgainProb!C3*HeadFlow!B$7</f>
        <v>1.8765432</v>
      </c>
      <c r="D3" s="211">
        <f>MC_reachgainProb!D3*HeadFlow!C$7</f>
        <v>2.0664315000000002</v>
      </c>
      <c r="E3" s="211">
        <f>MC_reachgainProb!E3*HeadFlow!D$7</f>
        <v>3.4850088000000001</v>
      </c>
      <c r="F3" s="211">
        <f>MC_reachgainProb!F3*HeadFlow!E$7</f>
        <v>9.0699588000000002</v>
      </c>
      <c r="G3" s="211">
        <f>MC_reachgainProb!G3*HeadFlow!F$7</f>
        <v>40.647266100000003</v>
      </c>
      <c r="H3" s="211">
        <f>MC_reachgainProb!H3*HeadFlow!G$7</f>
        <v>46.690182</v>
      </c>
      <c r="I3" s="211">
        <f>MC_reachgainProb!I3*HeadFlow!H$7</f>
        <v>12.5214579</v>
      </c>
      <c r="J3" s="211">
        <f>MC_reachgainProb!J3*HeadFlow!I$7</f>
        <v>6.1211052000000006</v>
      </c>
      <c r="K3" s="211">
        <f>MC_reachgainProb!K3*HeadFlow!J$7</f>
        <v>4.0323339000000011</v>
      </c>
      <c r="L3" s="211">
        <f>MC_reachgainProb!L3*HeadFlow!K$7</f>
        <v>3.1499117999999999</v>
      </c>
      <c r="M3" s="211">
        <f>MC_reachgainProb!M3*HeadFlow!L$7</f>
        <v>2.6025867000000003</v>
      </c>
      <c r="N3" s="211">
        <f>MC_reachgainProb!N3*HeadFlow!M$7</f>
        <v>1.9212227999999998</v>
      </c>
    </row>
    <row r="4" spans="1:14" x14ac:dyDescent="0.25">
      <c r="A4" s="183" t="s">
        <v>7</v>
      </c>
      <c r="B4" s="183" t="s">
        <v>544</v>
      </c>
      <c r="C4" s="211">
        <f>MC_reachgainProb!C4*HeadFlow!B$7</f>
        <v>0.93827159999999998</v>
      </c>
      <c r="D4" s="211">
        <f>MC_reachgainProb!D4*HeadFlow!C$7</f>
        <v>1.0332157500000001</v>
      </c>
      <c r="E4" s="211">
        <f>MC_reachgainProb!E4*HeadFlow!D$7</f>
        <v>1.7425044000000001</v>
      </c>
      <c r="F4" s="211">
        <f>MC_reachgainProb!F4*HeadFlow!E$7</f>
        <v>4.5349794000000001</v>
      </c>
      <c r="G4" s="211">
        <f>MC_reachgainProb!G4*HeadFlow!F$7</f>
        <v>20.323633050000002</v>
      </c>
      <c r="H4" s="211">
        <f>MC_reachgainProb!H4*HeadFlow!G$7</f>
        <v>23.345091</v>
      </c>
      <c r="I4" s="211">
        <f>MC_reachgainProb!I4*HeadFlow!H$7</f>
        <v>6.2607289499999998</v>
      </c>
      <c r="J4" s="211">
        <f>MC_reachgainProb!J4*HeadFlow!I$7</f>
        <v>3.0605526000000003</v>
      </c>
      <c r="K4" s="211">
        <f>MC_reachgainProb!K4*HeadFlow!J$7</f>
        <v>2.0161669500000006</v>
      </c>
      <c r="L4" s="211">
        <f>MC_reachgainProb!L4*HeadFlow!K$7</f>
        <v>1.5749559</v>
      </c>
      <c r="M4" s="211">
        <f>MC_reachgainProb!M4*HeadFlow!L$7</f>
        <v>1.3012933500000001</v>
      </c>
      <c r="N4" s="211">
        <f>MC_reachgainProb!N4*HeadFlow!M$7</f>
        <v>0.96061139999999989</v>
      </c>
    </row>
    <row r="5" spans="1:14" x14ac:dyDescent="0.25">
      <c r="A5" s="183" t="s">
        <v>45</v>
      </c>
      <c r="B5" s="183" t="s">
        <v>542</v>
      </c>
      <c r="C5" s="211">
        <f>MC_reachgainProb!C5*HeadFlow!B$18</f>
        <v>13.463473615666722</v>
      </c>
      <c r="D5" s="211">
        <f>MC_reachgainProb!D5*HeadFlow!C$18</f>
        <v>6.5679113545453802</v>
      </c>
      <c r="E5" s="211">
        <f>MC_reachgainProb!E5*HeadFlow!D$18</f>
        <v>27.850327058956601</v>
      </c>
      <c r="F5" s="211">
        <f>MC_reachgainProb!F5*HeadFlow!E$18</f>
        <v>63.162158854029379</v>
      </c>
      <c r="G5" s="211">
        <f>MC_reachgainProb!G5*HeadFlow!F$18</f>
        <v>94.065596633352882</v>
      </c>
      <c r="H5" s="211">
        <f>MC_reachgainProb!H5*HeadFlow!G$18</f>
        <v>75.910757764439452</v>
      </c>
      <c r="I5" s="211">
        <f>MC_reachgainProb!I5*HeadFlow!H$18</f>
        <v>48.596586734425344</v>
      </c>
      <c r="J5" s="211">
        <f>MC_reachgainProb!J5*HeadFlow!I$18</f>
        <v>30.873651333271141</v>
      </c>
      <c r="K5" s="211">
        <f>MC_reachgainProb!K5*HeadFlow!J$18</f>
        <v>45.36475733774428</v>
      </c>
      <c r="L5" s="211">
        <f>MC_reachgainProb!L5*HeadFlow!K$18</f>
        <v>69.610924424365308</v>
      </c>
      <c r="M5" s="211">
        <f>MC_reachgainProb!M5*HeadFlow!L$18</f>
        <v>27.105665907647598</v>
      </c>
      <c r="N5" s="211">
        <f>MC_reachgainProb!N5*HeadFlow!M$18</f>
        <v>2.4573817993197</v>
      </c>
    </row>
    <row r="6" spans="1:14" x14ac:dyDescent="0.25">
      <c r="A6" s="183" t="s">
        <v>45</v>
      </c>
      <c r="B6" s="183" t="s">
        <v>543</v>
      </c>
      <c r="C6" s="211">
        <f>MC_reachgainProb!C6*HeadFlow!B$18</f>
        <v>10.097605211750041</v>
      </c>
      <c r="D6" s="211">
        <f>MC_reachgainProb!D6*HeadFlow!C$18</f>
        <v>4.9259335159090352</v>
      </c>
      <c r="E6" s="211">
        <f>MC_reachgainProb!E6*HeadFlow!D$18</f>
        <v>20.887745294217453</v>
      </c>
      <c r="F6" s="211">
        <f>MC_reachgainProb!F6*HeadFlow!E$18</f>
        <v>47.371619140522036</v>
      </c>
      <c r="G6" s="211">
        <f>MC_reachgainProb!G6*HeadFlow!F$18</f>
        <v>70.549197475014665</v>
      </c>
      <c r="H6" s="211">
        <f>MC_reachgainProb!H6*HeadFlow!G$18</f>
        <v>56.933068323329593</v>
      </c>
      <c r="I6" s="211">
        <f>MC_reachgainProb!I6*HeadFlow!H$18</f>
        <v>36.447440050819012</v>
      </c>
      <c r="J6" s="211">
        <f>MC_reachgainProb!J6*HeadFlow!I$18</f>
        <v>23.155238499953356</v>
      </c>
      <c r="K6" s="211">
        <f>MC_reachgainProb!K6*HeadFlow!J$18</f>
        <v>34.023568003308213</v>
      </c>
      <c r="L6" s="211">
        <f>MC_reachgainProb!L6*HeadFlow!K$18</f>
        <v>52.208193318273985</v>
      </c>
      <c r="M6" s="211">
        <f>MC_reachgainProb!M6*HeadFlow!L$18</f>
        <v>20.3292494307357</v>
      </c>
      <c r="N6" s="211">
        <f>MC_reachgainProb!N6*HeadFlow!M$18</f>
        <v>1.843036349489775</v>
      </c>
    </row>
    <row r="7" spans="1:14" x14ac:dyDescent="0.25">
      <c r="A7" s="183" t="s">
        <v>45</v>
      </c>
      <c r="B7" s="183" t="s">
        <v>544</v>
      </c>
      <c r="C7" s="211">
        <f>MC_reachgainProb!C7*HeadFlow!B$18</f>
        <v>5.0488026058750206</v>
      </c>
      <c r="D7" s="211">
        <f>MC_reachgainProb!D7*HeadFlow!C$18</f>
        <v>2.4629667579545176</v>
      </c>
      <c r="E7" s="211">
        <f>MC_reachgainProb!E7*HeadFlow!D$18</f>
        <v>10.443872647108726</v>
      </c>
      <c r="F7" s="211">
        <f>MC_reachgainProb!F7*HeadFlow!E$18</f>
        <v>23.685809570261018</v>
      </c>
      <c r="G7" s="211">
        <f>MC_reachgainProb!G7*HeadFlow!F$18</f>
        <v>35.274598737507333</v>
      </c>
      <c r="H7" s="211">
        <f>MC_reachgainProb!H7*HeadFlow!G$18</f>
        <v>28.466534161664796</v>
      </c>
      <c r="I7" s="211">
        <f>MC_reachgainProb!I7*HeadFlow!H$18</f>
        <v>18.223720025409506</v>
      </c>
      <c r="J7" s="211">
        <f>MC_reachgainProb!J7*HeadFlow!I$18</f>
        <v>11.577619249976678</v>
      </c>
      <c r="K7" s="211">
        <f>MC_reachgainProb!K7*HeadFlow!J$18</f>
        <v>17.011784001654107</v>
      </c>
      <c r="L7" s="211">
        <f>MC_reachgainProb!L7*HeadFlow!K$18</f>
        <v>26.104096659136992</v>
      </c>
      <c r="M7" s="211">
        <f>MC_reachgainProb!M7*HeadFlow!L$18</f>
        <v>10.16462471536785</v>
      </c>
      <c r="N7" s="211">
        <f>MC_reachgainProb!N7*HeadFlow!M$18</f>
        <v>0.92151817474488751</v>
      </c>
    </row>
    <row r="8" spans="1:14" x14ac:dyDescent="0.25">
      <c r="A8" s="183" t="s">
        <v>47</v>
      </c>
      <c r="B8" s="183" t="s">
        <v>542</v>
      </c>
      <c r="C8" s="211">
        <f>MC_reachgainProb!C8*HeadFlow!B$21</f>
        <v>18.063914133870504</v>
      </c>
      <c r="D8" s="211">
        <f>MC_reachgainProb!D8*HeadFlow!C$21</f>
        <v>12.425234237677319</v>
      </c>
      <c r="E8" s="211">
        <f>MC_reachgainProb!E8*HeadFlow!D$21</f>
        <v>11.832931930022793</v>
      </c>
      <c r="F8" s="211">
        <f>MC_reachgainProb!F8*HeadFlow!E$21</f>
        <v>10.588971941109962</v>
      </c>
      <c r="G8" s="211">
        <f>MC_reachgainProb!G8*HeadFlow!F$21</f>
        <v>13.629683185032667</v>
      </c>
      <c r="H8" s="211">
        <f>MC_reachgainProb!H8*HeadFlow!G$21</f>
        <v>17.395327938109808</v>
      </c>
      <c r="I8" s="211">
        <f>MC_reachgainProb!I8*HeadFlow!H$21</f>
        <v>12.246150809948702</v>
      </c>
      <c r="J8" s="211">
        <f>MC_reachgainProb!J8*HeadFlow!I$21</f>
        <v>9.8966648056445283</v>
      </c>
      <c r="K8" s="211">
        <f>MC_reachgainProb!K8*HeadFlow!J$21</f>
        <v>18.239302060000643</v>
      </c>
      <c r="L8" s="211">
        <f>MC_reachgainProb!L8*HeadFlow!K$21</f>
        <v>19.219522156274458</v>
      </c>
      <c r="M8" s="211">
        <f>MC_reachgainProb!M8*HeadFlow!L$21</f>
        <v>12.599542570452835</v>
      </c>
      <c r="N8" s="211">
        <f>MC_reachgainProb!N8*HeadFlow!M$21</f>
        <v>11.058570409533234</v>
      </c>
    </row>
    <row r="9" spans="1:14" x14ac:dyDescent="0.25">
      <c r="A9" s="183" t="s">
        <v>47</v>
      </c>
      <c r="B9" s="183" t="s">
        <v>543</v>
      </c>
      <c r="C9" s="211">
        <f>MC_reachgainProb!C9*HeadFlow!B$21</f>
        <v>13.547935600402878</v>
      </c>
      <c r="D9" s="211">
        <f>MC_reachgainProb!D9*HeadFlow!C$21</f>
        <v>9.3189256782579903</v>
      </c>
      <c r="E9" s="211">
        <f>MC_reachgainProb!E9*HeadFlow!D$21</f>
        <v>8.8746989475170945</v>
      </c>
      <c r="F9" s="211">
        <f>MC_reachgainProb!F9*HeadFlow!E$21</f>
        <v>7.9417289558324722</v>
      </c>
      <c r="G9" s="211">
        <f>MC_reachgainProb!G9*HeadFlow!F$21</f>
        <v>10.222262388774499</v>
      </c>
      <c r="H9" s="211">
        <f>MC_reachgainProb!H9*HeadFlow!G$21</f>
        <v>13.046495953582356</v>
      </c>
      <c r="I9" s="211">
        <f>MC_reachgainProb!I9*HeadFlow!H$21</f>
        <v>9.1846131074615265</v>
      </c>
      <c r="J9" s="211">
        <f>MC_reachgainProb!J9*HeadFlow!I$21</f>
        <v>7.4224986042333967</v>
      </c>
      <c r="K9" s="211">
        <f>MC_reachgainProb!K9*HeadFlow!J$21</f>
        <v>13.679476545000483</v>
      </c>
      <c r="L9" s="211">
        <f>MC_reachgainProb!L9*HeadFlow!K$21</f>
        <v>14.414641617205843</v>
      </c>
      <c r="M9" s="211">
        <f>MC_reachgainProb!M9*HeadFlow!L$21</f>
        <v>9.4496569278396265</v>
      </c>
      <c r="N9" s="211">
        <f>MC_reachgainProb!N9*HeadFlow!M$21</f>
        <v>8.2939278071499256</v>
      </c>
    </row>
    <row r="10" spans="1:14" x14ac:dyDescent="0.25">
      <c r="A10" s="183" t="s">
        <v>47</v>
      </c>
      <c r="B10" s="183" t="s">
        <v>544</v>
      </c>
      <c r="C10" s="211">
        <f>MC_reachgainProb!C10*HeadFlow!B$21</f>
        <v>6.7739678002014392</v>
      </c>
      <c r="D10" s="211">
        <f>MC_reachgainProb!D10*HeadFlow!C$21</f>
        <v>4.6594628391289952</v>
      </c>
      <c r="E10" s="211">
        <f>MC_reachgainProb!E10*HeadFlow!D$21</f>
        <v>4.4373494737585473</v>
      </c>
      <c r="F10" s="211">
        <f>MC_reachgainProb!F10*HeadFlow!E$21</f>
        <v>3.9708644779162361</v>
      </c>
      <c r="G10" s="211">
        <f>MC_reachgainProb!G10*HeadFlow!F$21</f>
        <v>5.1111311943872497</v>
      </c>
      <c r="H10" s="211">
        <f>MC_reachgainProb!H10*HeadFlow!G$21</f>
        <v>6.5232479767911782</v>
      </c>
      <c r="I10" s="211">
        <f>MC_reachgainProb!I10*HeadFlow!H$21</f>
        <v>4.5923065537307632</v>
      </c>
      <c r="J10" s="211">
        <f>MC_reachgainProb!J10*HeadFlow!I$21</f>
        <v>3.7112493021166983</v>
      </c>
      <c r="K10" s="211">
        <f>MC_reachgainProb!K10*HeadFlow!J$21</f>
        <v>6.8397382725002416</v>
      </c>
      <c r="L10" s="211">
        <f>MC_reachgainProb!L10*HeadFlow!K$21</f>
        <v>7.2073208086029217</v>
      </c>
      <c r="M10" s="211">
        <f>MC_reachgainProb!M10*HeadFlow!L$21</f>
        <v>4.7248284639198133</v>
      </c>
      <c r="N10" s="211">
        <f>MC_reachgainProb!N10*HeadFlow!M$21</f>
        <v>4.1469639035749628</v>
      </c>
    </row>
    <row r="11" spans="1:14" x14ac:dyDescent="0.25">
      <c r="A11" s="183" t="s">
        <v>55</v>
      </c>
      <c r="B11" s="183" t="s">
        <v>542</v>
      </c>
      <c r="C11" s="211">
        <f>MC_reachgainProb!C11*HeadFlow!B$30</f>
        <v>4.3368605043139521</v>
      </c>
      <c r="D11" s="211">
        <f>MC_reachgainProb!D11*HeadFlow!C$30</f>
        <v>4.2976389676509061</v>
      </c>
      <c r="E11" s="211">
        <f>MC_reachgainProb!E11*HeadFlow!D$30</f>
        <v>5.4251327327440428</v>
      </c>
      <c r="F11" s="211">
        <f>MC_reachgainProb!F11*HeadFlow!E$30</f>
        <v>6.131076575327417</v>
      </c>
      <c r="G11" s="211">
        <f>MC_reachgainProb!G11*HeadFlow!F$30</f>
        <v>3.7083124451027949</v>
      </c>
      <c r="H11" s="211">
        <f>MC_reachgainProb!H11*HeadFlow!G$30</f>
        <v>3.7908754813515779</v>
      </c>
      <c r="I11" s="211">
        <f>MC_reachgainProb!I11*HeadFlow!H$30</f>
        <v>5.2127101327364525</v>
      </c>
      <c r="J11" s="211">
        <f>MC_reachgainProb!J11*HeadFlow!I$30</f>
        <v>5.0555125628335</v>
      </c>
      <c r="K11" s="211">
        <f>MC_reachgainProb!K11*HeadFlow!J$30</f>
        <v>5.5554121349706369</v>
      </c>
      <c r="L11" s="211">
        <f>MC_reachgainProb!L11*HeadFlow!K$30</f>
        <v>5.365790045187639</v>
      </c>
      <c r="M11" s="211">
        <f>MC_reachgainProb!M11*HeadFlow!L$30</f>
        <v>5.362189114066056</v>
      </c>
      <c r="N11" s="211">
        <f>MC_reachgainProb!N11*HeadFlow!M$30</f>
        <v>5.0223291006905857</v>
      </c>
    </row>
    <row r="12" spans="1:14" x14ac:dyDescent="0.25">
      <c r="A12" s="183" t="s">
        <v>55</v>
      </c>
      <c r="B12" s="183" t="s">
        <v>543</v>
      </c>
      <c r="C12" s="211">
        <f>MC_reachgainProb!C12*HeadFlow!B$30</f>
        <v>3.2526453782354641</v>
      </c>
      <c r="D12" s="211">
        <f>MC_reachgainProb!D12*HeadFlow!C$30</f>
        <v>3.2232292257381796</v>
      </c>
      <c r="E12" s="211">
        <f>MC_reachgainProb!E12*HeadFlow!D$30</f>
        <v>4.0688495495580321</v>
      </c>
      <c r="F12" s="211">
        <f>MC_reachgainProb!F12*HeadFlow!E$30</f>
        <v>4.598307431495563</v>
      </c>
      <c r="G12" s="211">
        <f>MC_reachgainProb!G12*HeadFlow!F$30</f>
        <v>2.7812343338270962</v>
      </c>
      <c r="H12" s="211">
        <f>MC_reachgainProb!H12*HeadFlow!G$30</f>
        <v>2.8431566110136837</v>
      </c>
      <c r="I12" s="211">
        <f>MC_reachgainProb!I12*HeadFlow!H$30</f>
        <v>3.9095325995523393</v>
      </c>
      <c r="J12" s="211">
        <f>MC_reachgainProb!J12*HeadFlow!I$30</f>
        <v>3.7916344221251252</v>
      </c>
      <c r="K12" s="211">
        <f>MC_reachgainProb!K12*HeadFlow!J$30</f>
        <v>4.1665591012279775</v>
      </c>
      <c r="L12" s="211">
        <f>MC_reachgainProb!L12*HeadFlow!K$30</f>
        <v>4.0243425338907297</v>
      </c>
      <c r="M12" s="211">
        <f>MC_reachgainProb!M12*HeadFlow!L$30</f>
        <v>4.0216418355495422</v>
      </c>
      <c r="N12" s="211">
        <f>MC_reachgainProb!N12*HeadFlow!M$30</f>
        <v>3.7667468255179393</v>
      </c>
    </row>
    <row r="13" spans="1:14" x14ac:dyDescent="0.25">
      <c r="A13" s="183" t="s">
        <v>55</v>
      </c>
      <c r="B13" s="183" t="s">
        <v>544</v>
      </c>
      <c r="C13" s="211">
        <f>MC_reachgainProb!C13*HeadFlow!B$30</f>
        <v>1.626322689117732</v>
      </c>
      <c r="D13" s="211">
        <f>MC_reachgainProb!D13*HeadFlow!C$30</f>
        <v>1.6116146128690898</v>
      </c>
      <c r="E13" s="211">
        <f>MC_reachgainProb!E13*HeadFlow!D$30</f>
        <v>2.0344247747790161</v>
      </c>
      <c r="F13" s="211">
        <f>MC_reachgainProb!F13*HeadFlow!E$30</f>
        <v>2.2991537157477815</v>
      </c>
      <c r="G13" s="211">
        <f>MC_reachgainProb!G13*HeadFlow!F$30</f>
        <v>1.3906171669135481</v>
      </c>
      <c r="H13" s="211">
        <f>MC_reachgainProb!H13*HeadFlow!G$30</f>
        <v>1.4215783055068418</v>
      </c>
      <c r="I13" s="211">
        <f>MC_reachgainProb!I13*HeadFlow!H$30</f>
        <v>1.9547662997761697</v>
      </c>
      <c r="J13" s="211">
        <f>MC_reachgainProb!J13*HeadFlow!I$30</f>
        <v>1.8958172110625626</v>
      </c>
      <c r="K13" s="211">
        <f>MC_reachgainProb!K13*HeadFlow!J$30</f>
        <v>2.0832795506139887</v>
      </c>
      <c r="L13" s="211">
        <f>MC_reachgainProb!L13*HeadFlow!K$30</f>
        <v>2.0121712669453649</v>
      </c>
      <c r="M13" s="211">
        <f>MC_reachgainProb!M13*HeadFlow!L$30</f>
        <v>2.0108209177747711</v>
      </c>
      <c r="N13" s="211">
        <f>MC_reachgainProb!N13*HeadFlow!M$30</f>
        <v>1.8833734127589696</v>
      </c>
    </row>
    <row r="14" spans="1:14" x14ac:dyDescent="0.25">
      <c r="A14" s="183" t="s">
        <v>58</v>
      </c>
      <c r="B14" s="183" t="s">
        <v>542</v>
      </c>
      <c r="C14" s="211">
        <f>MC_reachgainProb!C14*HeadFlow!B$33</f>
        <v>0.72123658075589869</v>
      </c>
      <c r="D14" s="211">
        <f>MC_reachgainProb!D14*HeadFlow!C$33</f>
        <v>1.4253177457624824</v>
      </c>
      <c r="E14" s="211">
        <f>MC_reachgainProb!E14*HeadFlow!D$33</f>
        <v>3.9836820239589281</v>
      </c>
      <c r="F14" s="211">
        <f>MC_reachgainProb!F14*HeadFlow!E$33</f>
        <v>14.165927078795722</v>
      </c>
      <c r="G14" s="211">
        <f>MC_reachgainProb!G14*HeadFlow!F$33</f>
        <v>4.8470234551977462</v>
      </c>
      <c r="H14" s="211">
        <f>MC_reachgainProb!H14*HeadFlow!G$33</f>
        <v>1.9073254288861237</v>
      </c>
      <c r="I14" s="211">
        <f>MC_reachgainProb!I14*HeadFlow!H$33</f>
        <v>0.81714150336974312</v>
      </c>
      <c r="J14" s="211">
        <f>MC_reachgainProb!J14*HeadFlow!I$33</f>
        <v>0.63656517773188759</v>
      </c>
      <c r="K14" s="211">
        <f>MC_reachgainProb!K14*HeadFlow!J$33</f>
        <v>0.5520421335037391</v>
      </c>
      <c r="L14" s="211">
        <f>MC_reachgainProb!L14*HeadFlow!K$33</f>
        <v>0.47154112247849717</v>
      </c>
      <c r="M14" s="211">
        <f>MC_reachgainProb!M14*HeadFlow!L$33</f>
        <v>0.54725572042952375</v>
      </c>
      <c r="N14" s="211">
        <f>MC_reachgainProb!N14*HeadFlow!M$33</f>
        <v>0.12512041381092093</v>
      </c>
    </row>
    <row r="15" spans="1:14" x14ac:dyDescent="0.25">
      <c r="A15" s="183" t="s">
        <v>58</v>
      </c>
      <c r="B15" s="183" t="s">
        <v>543</v>
      </c>
      <c r="C15" s="211">
        <f>MC_reachgainProb!C15*HeadFlow!B$33</f>
        <v>0.54092743556692402</v>
      </c>
      <c r="D15" s="211">
        <f>MC_reachgainProb!D15*HeadFlow!C$33</f>
        <v>1.0689883093218617</v>
      </c>
      <c r="E15" s="211">
        <f>MC_reachgainProb!E15*HeadFlow!D$33</f>
        <v>2.9877615179691963</v>
      </c>
      <c r="F15" s="211">
        <f>MC_reachgainProb!F15*HeadFlow!E$33</f>
        <v>10.624445309096792</v>
      </c>
      <c r="G15" s="211">
        <f>MC_reachgainProb!G15*HeadFlow!F$33</f>
        <v>3.6352675913983097</v>
      </c>
      <c r="H15" s="211">
        <f>MC_reachgainProb!H15*HeadFlow!G$33</f>
        <v>1.4304940716645929</v>
      </c>
      <c r="I15" s="211">
        <f>MC_reachgainProb!I15*HeadFlow!H$33</f>
        <v>0.61285612752730734</v>
      </c>
      <c r="J15" s="211">
        <f>MC_reachgainProb!J15*HeadFlow!I$33</f>
        <v>0.47742388329891572</v>
      </c>
      <c r="K15" s="211">
        <f>MC_reachgainProb!K15*HeadFlow!J$33</f>
        <v>0.41403160012780432</v>
      </c>
      <c r="L15" s="211">
        <f>MC_reachgainProb!L15*HeadFlow!K$33</f>
        <v>0.35365584185887289</v>
      </c>
      <c r="M15" s="211">
        <f>MC_reachgainProb!M15*HeadFlow!L$33</f>
        <v>0.41044179032214279</v>
      </c>
      <c r="N15" s="211">
        <f>MC_reachgainProb!N15*HeadFlow!M$33</f>
        <v>9.3840310358190696E-2</v>
      </c>
    </row>
    <row r="16" spans="1:14" x14ac:dyDescent="0.25">
      <c r="A16" s="183" t="s">
        <v>58</v>
      </c>
      <c r="B16" s="183" t="s">
        <v>544</v>
      </c>
      <c r="C16" s="211">
        <f>MC_reachgainProb!C16*HeadFlow!B$33</f>
        <v>0.27046371778346201</v>
      </c>
      <c r="D16" s="211">
        <f>MC_reachgainProb!D16*HeadFlow!C$33</f>
        <v>0.53449415466093086</v>
      </c>
      <c r="E16" s="211">
        <f>MC_reachgainProb!E16*HeadFlow!D$33</f>
        <v>1.4938807589845982</v>
      </c>
      <c r="F16" s="211">
        <f>MC_reachgainProb!F16*HeadFlow!E$33</f>
        <v>5.3122226545483962</v>
      </c>
      <c r="G16" s="211">
        <f>MC_reachgainProb!G16*HeadFlow!F$33</f>
        <v>1.8176337956991548</v>
      </c>
      <c r="H16" s="211">
        <f>MC_reachgainProb!H16*HeadFlow!G$33</f>
        <v>0.71524703583229643</v>
      </c>
      <c r="I16" s="211">
        <f>MC_reachgainProb!I16*HeadFlow!H$33</f>
        <v>0.30642806376365367</v>
      </c>
      <c r="J16" s="211">
        <f>MC_reachgainProb!J16*HeadFlow!I$33</f>
        <v>0.23871194164945786</v>
      </c>
      <c r="K16" s="211">
        <f>MC_reachgainProb!K16*HeadFlow!J$33</f>
        <v>0.20701580006390216</v>
      </c>
      <c r="L16" s="211">
        <f>MC_reachgainProb!L16*HeadFlow!K$33</f>
        <v>0.17682792092943644</v>
      </c>
      <c r="M16" s="211">
        <f>MC_reachgainProb!M16*HeadFlow!L$33</f>
        <v>0.20522089516107139</v>
      </c>
      <c r="N16" s="211">
        <f>MC_reachgainProb!N16*HeadFlow!M$33</f>
        <v>4.6920155179095348E-2</v>
      </c>
    </row>
    <row r="17" spans="1:14" x14ac:dyDescent="0.25">
      <c r="A17" s="183" t="s">
        <v>59</v>
      </c>
      <c r="B17" s="183" t="s">
        <v>542</v>
      </c>
      <c r="C17" s="211">
        <f>MC_reachgainProb!C17*HeadFlow!B$34</f>
        <v>2.6689701756352706</v>
      </c>
      <c r="D17" s="211">
        <f>MC_reachgainProb!D17*HeadFlow!C$34</f>
        <v>2.8352914448449855</v>
      </c>
      <c r="E17" s="211">
        <f>MC_reachgainProb!E17*HeadFlow!D$34</f>
        <v>7.6641497038703523</v>
      </c>
      <c r="F17" s="211">
        <f>MC_reachgainProb!F17*HeadFlow!E$34</f>
        <v>12.318347910402323</v>
      </c>
      <c r="G17" s="211">
        <f>MC_reachgainProb!G17*HeadFlow!F$34</f>
        <v>17.946943446533581</v>
      </c>
      <c r="H17" s="211">
        <f>MC_reachgainProb!H17*HeadFlow!G$34</f>
        <v>10.377446785343778</v>
      </c>
      <c r="I17" s="211">
        <f>MC_reachgainProb!I17*HeadFlow!H$34</f>
        <v>3.9097112576468649</v>
      </c>
      <c r="J17" s="211">
        <f>MC_reachgainProb!J17*HeadFlow!I$34</f>
        <v>3.5513130519200855</v>
      </c>
      <c r="K17" s="211">
        <f>MC_reachgainProb!K17*HeadFlow!J$34</f>
        <v>3.2653773667699624</v>
      </c>
      <c r="L17" s="211">
        <f>MC_reachgainProb!L17*HeadFlow!K$34</f>
        <v>2.4347169402843671</v>
      </c>
      <c r="M17" s="211">
        <f>MC_reachgainProb!M17*HeadFlow!L$34</f>
        <v>2.5714943902353449</v>
      </c>
      <c r="N17" s="211">
        <f>MC_reachgainProb!N17*HeadFlow!M$34</f>
        <v>2.3398357071273068</v>
      </c>
    </row>
    <row r="18" spans="1:14" x14ac:dyDescent="0.25">
      <c r="A18" s="183" t="s">
        <v>59</v>
      </c>
      <c r="B18" s="183" t="s">
        <v>543</v>
      </c>
      <c r="C18" s="211">
        <f>MC_reachgainProb!C18*HeadFlow!B$34</f>
        <v>2.0017276317264532</v>
      </c>
      <c r="D18" s="211">
        <f>MC_reachgainProb!D18*HeadFlow!C$34</f>
        <v>2.1264685836337391</v>
      </c>
      <c r="E18" s="211">
        <f>MC_reachgainProb!E18*HeadFlow!D$34</f>
        <v>5.7481122779027647</v>
      </c>
      <c r="F18" s="211">
        <f>MC_reachgainProb!F18*HeadFlow!E$34</f>
        <v>9.2387609328017426</v>
      </c>
      <c r="G18" s="211">
        <f>MC_reachgainProb!G18*HeadFlow!F$34</f>
        <v>13.460207584900186</v>
      </c>
      <c r="H18" s="211">
        <f>MC_reachgainProb!H18*HeadFlow!G$34</f>
        <v>7.7830850890078338</v>
      </c>
      <c r="I18" s="211">
        <f>MC_reachgainProb!I18*HeadFlow!H$34</f>
        <v>2.9322834432351486</v>
      </c>
      <c r="J18" s="211">
        <f>MC_reachgainProb!J18*HeadFlow!I$34</f>
        <v>2.6634847889400639</v>
      </c>
      <c r="K18" s="211">
        <f>MC_reachgainProb!K18*HeadFlow!J$34</f>
        <v>2.4490330250774717</v>
      </c>
      <c r="L18" s="211">
        <f>MC_reachgainProb!L18*HeadFlow!K$34</f>
        <v>1.8260377052132752</v>
      </c>
      <c r="M18" s="211">
        <f>MC_reachgainProb!M18*HeadFlow!L$34</f>
        <v>1.9286207926765087</v>
      </c>
      <c r="N18" s="211">
        <f>MC_reachgainProb!N18*HeadFlow!M$34</f>
        <v>1.7548767803454801</v>
      </c>
    </row>
    <row r="19" spans="1:14" x14ac:dyDescent="0.25">
      <c r="A19" s="183" t="s">
        <v>59</v>
      </c>
      <c r="B19" s="183" t="s">
        <v>544</v>
      </c>
      <c r="C19" s="211">
        <f>MC_reachgainProb!C19*HeadFlow!B$34</f>
        <v>1.0008638158632266</v>
      </c>
      <c r="D19" s="211">
        <f>MC_reachgainProb!D19*HeadFlow!C$34</f>
        <v>1.0632342918168696</v>
      </c>
      <c r="E19" s="211">
        <f>MC_reachgainProb!E19*HeadFlow!D$34</f>
        <v>2.8740561389513823</v>
      </c>
      <c r="F19" s="211">
        <f>MC_reachgainProb!F19*HeadFlow!E$34</f>
        <v>4.6193804664008713</v>
      </c>
      <c r="G19" s="211">
        <f>MC_reachgainProb!G19*HeadFlow!F$34</f>
        <v>6.7301037924500928</v>
      </c>
      <c r="H19" s="211">
        <f>MC_reachgainProb!H19*HeadFlow!G$34</f>
        <v>3.8915425445039169</v>
      </c>
      <c r="I19" s="211">
        <f>MC_reachgainProb!I19*HeadFlow!H$34</f>
        <v>1.4661417216175743</v>
      </c>
      <c r="J19" s="211">
        <f>MC_reachgainProb!J19*HeadFlow!I$34</f>
        <v>1.331742394470032</v>
      </c>
      <c r="K19" s="211">
        <f>MC_reachgainProb!K19*HeadFlow!J$34</f>
        <v>1.2245165125387358</v>
      </c>
      <c r="L19" s="211">
        <f>MC_reachgainProb!L19*HeadFlow!K$34</f>
        <v>0.91301885260663762</v>
      </c>
      <c r="M19" s="211">
        <f>MC_reachgainProb!M19*HeadFlow!L$34</f>
        <v>0.96431039633825433</v>
      </c>
      <c r="N19" s="211">
        <f>MC_reachgainProb!N19*HeadFlow!M$34</f>
        <v>0.87743839017274006</v>
      </c>
    </row>
    <row r="20" spans="1:14" x14ac:dyDescent="0.25">
      <c r="A20" s="183" t="s">
        <v>60</v>
      </c>
      <c r="B20" s="183" t="s">
        <v>542</v>
      </c>
      <c r="C20" s="211">
        <f>MC_reachgainProb!C20*HeadFlow!B$35</f>
        <v>105.17851915798826</v>
      </c>
      <c r="D20" s="211">
        <f>MC_reachgainProb!D20*HeadFlow!C$35</f>
        <v>83.448005009961079</v>
      </c>
      <c r="E20" s="211">
        <f>MC_reachgainProb!E20*HeadFlow!D$35</f>
        <v>113.69572051591331</v>
      </c>
      <c r="F20" s="211">
        <f>MC_reachgainProb!F20*HeadFlow!E$35</f>
        <v>110.5360120587347</v>
      </c>
      <c r="G20" s="211">
        <f>MC_reachgainProb!G20*HeadFlow!F$35</f>
        <v>56.32927996742449</v>
      </c>
      <c r="H20" s="211">
        <f>MC_reachgainProb!H20*HeadFlow!G$35</f>
        <v>0</v>
      </c>
      <c r="I20" s="211">
        <f>MC_reachgainProb!I20*HeadFlow!H$35</f>
        <v>0</v>
      </c>
      <c r="J20" s="211">
        <f>MC_reachgainProb!J20*HeadFlow!I$35</f>
        <v>0</v>
      </c>
      <c r="K20" s="211">
        <f>MC_reachgainProb!K20*HeadFlow!J$35</f>
        <v>29.499559180056409</v>
      </c>
      <c r="L20" s="211">
        <f>MC_reachgainProb!L20*HeadFlow!K$35</f>
        <v>23.359588427926312</v>
      </c>
      <c r="M20" s="211">
        <f>MC_reachgainProb!M20*HeadFlow!L$35</f>
        <v>41.741568357460707</v>
      </c>
      <c r="N20" s="211">
        <f>MC_reachgainProb!N20*HeadFlow!M$35</f>
        <v>55.575310785925062</v>
      </c>
    </row>
    <row r="21" spans="1:14" x14ac:dyDescent="0.25">
      <c r="A21" s="183" t="s">
        <v>60</v>
      </c>
      <c r="B21" s="183" t="s">
        <v>543</v>
      </c>
      <c r="C21" s="211">
        <f>MC_reachgainProb!C21*HeadFlow!B$35</f>
        <v>78.883889368491197</v>
      </c>
      <c r="D21" s="211">
        <f>MC_reachgainProb!D21*HeadFlow!C$35</f>
        <v>62.586003757470806</v>
      </c>
      <c r="E21" s="211">
        <f>MC_reachgainProb!E21*HeadFlow!D$35</f>
        <v>85.271790386934981</v>
      </c>
      <c r="F21" s="211">
        <f>MC_reachgainProb!F21*HeadFlow!E$35</f>
        <v>82.902009044051027</v>
      </c>
      <c r="G21" s="211">
        <f>MC_reachgainProb!G21*HeadFlow!F$35</f>
        <v>42.246959975568366</v>
      </c>
      <c r="H21" s="211">
        <f>MC_reachgainProb!H21*HeadFlow!G$35</f>
        <v>0</v>
      </c>
      <c r="I21" s="211">
        <f>MC_reachgainProb!I21*HeadFlow!H$35</f>
        <v>0</v>
      </c>
      <c r="J21" s="211">
        <f>MC_reachgainProb!J21*HeadFlow!I$35</f>
        <v>0</v>
      </c>
      <c r="K21" s="211">
        <f>MC_reachgainProb!K21*HeadFlow!J$35</f>
        <v>22.124669385042306</v>
      </c>
      <c r="L21" s="211">
        <f>MC_reachgainProb!L21*HeadFlow!K$35</f>
        <v>17.519691320944734</v>
      </c>
      <c r="M21" s="211">
        <f>MC_reachgainProb!M21*HeadFlow!L$35</f>
        <v>31.30617626809553</v>
      </c>
      <c r="N21" s="211">
        <f>MC_reachgainProb!N21*HeadFlow!M$35</f>
        <v>41.681483089443795</v>
      </c>
    </row>
    <row r="22" spans="1:14" x14ac:dyDescent="0.25">
      <c r="A22" s="183" t="s">
        <v>60</v>
      </c>
      <c r="B22" s="183" t="s">
        <v>544</v>
      </c>
      <c r="C22" s="211">
        <f>MC_reachgainProb!C22*HeadFlow!B$35</f>
        <v>39.441944684245598</v>
      </c>
      <c r="D22" s="211">
        <f>MC_reachgainProb!D22*HeadFlow!C$35</f>
        <v>31.293001878735403</v>
      </c>
      <c r="E22" s="211">
        <f>MC_reachgainProb!E22*HeadFlow!D$35</f>
        <v>42.635895193467491</v>
      </c>
      <c r="F22" s="211">
        <f>MC_reachgainProb!F22*HeadFlow!E$35</f>
        <v>41.451004522025514</v>
      </c>
      <c r="G22" s="211">
        <f>MC_reachgainProb!G22*HeadFlow!F$35</f>
        <v>21.123479987784183</v>
      </c>
      <c r="H22" s="211">
        <f>MC_reachgainProb!H22*HeadFlow!G$35</f>
        <v>0</v>
      </c>
      <c r="I22" s="211">
        <f>MC_reachgainProb!I22*HeadFlow!H$35</f>
        <v>0</v>
      </c>
      <c r="J22" s="211">
        <f>MC_reachgainProb!J22*HeadFlow!I$35</f>
        <v>0</v>
      </c>
      <c r="K22" s="211">
        <f>MC_reachgainProb!K22*HeadFlow!J$35</f>
        <v>11.062334692521153</v>
      </c>
      <c r="L22" s="211">
        <f>MC_reachgainProb!L22*HeadFlow!K$35</f>
        <v>8.7598456604723669</v>
      </c>
      <c r="M22" s="211">
        <f>MC_reachgainProb!M22*HeadFlow!L$35</f>
        <v>15.653088134047765</v>
      </c>
      <c r="N22" s="211">
        <f>MC_reachgainProb!N22*HeadFlow!M$35</f>
        <v>20.840741544721897</v>
      </c>
    </row>
    <row r="23" spans="1:14" x14ac:dyDescent="0.25">
      <c r="A23" s="183" t="s">
        <v>61</v>
      </c>
      <c r="B23" s="183" t="s">
        <v>542</v>
      </c>
      <c r="C23" s="211">
        <f>MC_reachgainProb!C23*HeadFlow!B$36</f>
        <v>42.532963113589368</v>
      </c>
      <c r="D23" s="211">
        <f>MC_reachgainProb!D23*HeadFlow!C$36</f>
        <v>53.177449589698405</v>
      </c>
      <c r="E23" s="211">
        <f>MC_reachgainProb!E23*HeadFlow!D$36</f>
        <v>59.318466216320502</v>
      </c>
      <c r="F23" s="211">
        <f>MC_reachgainProb!F23*HeadFlow!E$36</f>
        <v>54.087428480349381</v>
      </c>
      <c r="G23" s="211">
        <f>MC_reachgainProb!G23*HeadFlow!F$36</f>
        <v>36.065821227264891</v>
      </c>
      <c r="H23" s="211">
        <f>MC_reachgainProb!H23*HeadFlow!G$36</f>
        <v>134.4551900724546</v>
      </c>
      <c r="I23" s="211">
        <f>MC_reachgainProb!I23*HeadFlow!H$36</f>
        <v>152.7408117836805</v>
      </c>
      <c r="J23" s="211">
        <f>MC_reachgainProb!J23*HeadFlow!I$36</f>
        <v>133.53315811130176</v>
      </c>
      <c r="K23" s="211">
        <f>MC_reachgainProb!K23*HeadFlow!J$36</f>
        <v>63.748579510685218</v>
      </c>
      <c r="L23" s="211">
        <f>MC_reachgainProb!L23*HeadFlow!K$36</f>
        <v>32.069272873726966</v>
      </c>
      <c r="M23" s="211">
        <f>MC_reachgainProb!M23*HeadFlow!L$36</f>
        <v>42.52408189747505</v>
      </c>
      <c r="N23" s="211">
        <f>MC_reachgainProb!N23*HeadFlow!M$36</f>
        <v>43.962031918703573</v>
      </c>
    </row>
    <row r="24" spans="1:14" x14ac:dyDescent="0.25">
      <c r="A24" s="183" t="s">
        <v>61</v>
      </c>
      <c r="B24" s="183" t="s">
        <v>543</v>
      </c>
      <c r="C24" s="211">
        <f>MC_reachgainProb!C24*HeadFlow!B$36</f>
        <v>31.899722335192024</v>
      </c>
      <c r="D24" s="211">
        <f>MC_reachgainProb!D24*HeadFlow!C$36</f>
        <v>39.883087192273805</v>
      </c>
      <c r="E24" s="211">
        <f>MC_reachgainProb!E24*HeadFlow!D$36</f>
        <v>44.488849662240376</v>
      </c>
      <c r="F24" s="211">
        <f>MC_reachgainProb!F24*HeadFlow!E$36</f>
        <v>40.565571360262034</v>
      </c>
      <c r="G24" s="211">
        <f>MC_reachgainProb!G24*HeadFlow!F$36</f>
        <v>27.049365920448668</v>
      </c>
      <c r="H24" s="211">
        <f>MC_reachgainProb!H24*HeadFlow!G$36</f>
        <v>100.84139255434096</v>
      </c>
      <c r="I24" s="211">
        <f>MC_reachgainProb!I24*HeadFlow!H$36</f>
        <v>114.55560883776037</v>
      </c>
      <c r="J24" s="211">
        <f>MC_reachgainProb!J24*HeadFlow!I$36</f>
        <v>100.14986858347632</v>
      </c>
      <c r="K24" s="211">
        <f>MC_reachgainProb!K24*HeadFlow!J$36</f>
        <v>47.811434633013917</v>
      </c>
      <c r="L24" s="211">
        <f>MC_reachgainProb!L24*HeadFlow!K$36</f>
        <v>24.051954655295226</v>
      </c>
      <c r="M24" s="211">
        <f>MC_reachgainProb!M24*HeadFlow!L$36</f>
        <v>31.893061423106289</v>
      </c>
      <c r="N24" s="211">
        <f>MC_reachgainProb!N24*HeadFlow!M$36</f>
        <v>32.971523939027676</v>
      </c>
    </row>
    <row r="25" spans="1:14" x14ac:dyDescent="0.25">
      <c r="A25" s="183" t="s">
        <v>61</v>
      </c>
      <c r="B25" s="183" t="s">
        <v>544</v>
      </c>
      <c r="C25" s="211">
        <f>MC_reachgainProb!C25*HeadFlow!B$36</f>
        <v>15.949861167596012</v>
      </c>
      <c r="D25" s="211">
        <f>MC_reachgainProb!D25*HeadFlow!C$36</f>
        <v>19.941543596136903</v>
      </c>
      <c r="E25" s="211">
        <f>MC_reachgainProb!E25*HeadFlow!D$36</f>
        <v>22.244424831120188</v>
      </c>
      <c r="F25" s="211">
        <f>MC_reachgainProb!F25*HeadFlow!E$36</f>
        <v>20.282785680131017</v>
      </c>
      <c r="G25" s="211">
        <f>MC_reachgainProb!G25*HeadFlow!F$36</f>
        <v>13.524682960224334</v>
      </c>
      <c r="H25" s="211">
        <f>MC_reachgainProb!H25*HeadFlow!G$36</f>
        <v>50.420696277170478</v>
      </c>
      <c r="I25" s="211">
        <f>MC_reachgainProb!I25*HeadFlow!H$36</f>
        <v>57.277804418880187</v>
      </c>
      <c r="J25" s="211">
        <f>MC_reachgainProb!J25*HeadFlow!I$36</f>
        <v>50.07493429173816</v>
      </c>
      <c r="K25" s="211">
        <f>MC_reachgainProb!K25*HeadFlow!J$36</f>
        <v>23.905717316506959</v>
      </c>
      <c r="L25" s="211">
        <f>MC_reachgainProb!L25*HeadFlow!K$36</f>
        <v>12.025977327647613</v>
      </c>
      <c r="M25" s="211">
        <f>MC_reachgainProb!M25*HeadFlow!L$36</f>
        <v>15.946530711553144</v>
      </c>
      <c r="N25" s="211">
        <f>MC_reachgainProb!N25*HeadFlow!M$36</f>
        <v>16.485761969513838</v>
      </c>
    </row>
    <row r="26" spans="1:14" x14ac:dyDescent="0.25">
      <c r="C26" s="213"/>
      <c r="D26" s="213"/>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
  <sheetViews>
    <sheetView workbookViewId="0">
      <selection activeCell="C4" sqref="C4"/>
    </sheetView>
  </sheetViews>
  <sheetFormatPr defaultColWidth="9.140625" defaultRowHeight="15" x14ac:dyDescent="0.25"/>
  <cols>
    <col min="1" max="2" width="9.140625" style="183"/>
    <col min="3" max="3" width="12.140625" style="183" bestFit="1" customWidth="1"/>
    <col min="4" max="14" width="10.5703125" style="183" bestFit="1" customWidth="1"/>
    <col min="15" max="16384" width="9.140625" style="183"/>
  </cols>
  <sheetData>
    <row r="1" spans="1:21" x14ac:dyDescent="0.25">
      <c r="C1" s="183" t="s">
        <v>19</v>
      </c>
      <c r="D1" s="183" t="s">
        <v>20</v>
      </c>
      <c r="E1" s="183" t="s">
        <v>21</v>
      </c>
      <c r="F1" s="183" t="s">
        <v>22</v>
      </c>
      <c r="G1" s="183" t="s">
        <v>23</v>
      </c>
      <c r="H1" s="183" t="s">
        <v>24</v>
      </c>
      <c r="I1" s="183" t="s">
        <v>25</v>
      </c>
      <c r="J1" s="183" t="s">
        <v>26</v>
      </c>
      <c r="K1" s="183" t="s">
        <v>27</v>
      </c>
      <c r="L1" s="183" t="s">
        <v>28</v>
      </c>
      <c r="M1" s="183" t="s">
        <v>29</v>
      </c>
      <c r="N1" s="183" t="s">
        <v>30</v>
      </c>
    </row>
    <row r="2" spans="1:21" x14ac:dyDescent="0.25">
      <c r="A2" s="183" t="s">
        <v>7</v>
      </c>
      <c r="B2" s="183" t="s">
        <v>542</v>
      </c>
      <c r="C2" s="211">
        <v>2</v>
      </c>
      <c r="D2" s="211">
        <v>2</v>
      </c>
      <c r="E2" s="211">
        <v>2</v>
      </c>
      <c r="F2" s="211">
        <v>2</v>
      </c>
      <c r="G2" s="211">
        <v>2</v>
      </c>
      <c r="H2" s="211">
        <v>2</v>
      </c>
      <c r="I2" s="211">
        <v>2</v>
      </c>
      <c r="J2" s="211">
        <v>2</v>
      </c>
      <c r="K2" s="211">
        <v>2</v>
      </c>
      <c r="L2" s="211">
        <v>2</v>
      </c>
      <c r="M2" s="211">
        <v>2</v>
      </c>
      <c r="N2" s="211">
        <v>2</v>
      </c>
    </row>
    <row r="3" spans="1:21" x14ac:dyDescent="0.25">
      <c r="A3" s="183" t="s">
        <v>7</v>
      </c>
      <c r="B3" s="183" t="s">
        <v>543</v>
      </c>
      <c r="C3" s="211">
        <v>1.5</v>
      </c>
      <c r="D3" s="211">
        <v>1.5</v>
      </c>
      <c r="E3" s="211">
        <v>1.5</v>
      </c>
      <c r="F3" s="211">
        <v>1.5</v>
      </c>
      <c r="G3" s="211">
        <v>1.5</v>
      </c>
      <c r="H3" s="211">
        <v>1.5</v>
      </c>
      <c r="I3" s="211">
        <v>1.5</v>
      </c>
      <c r="J3" s="211">
        <v>1.5</v>
      </c>
      <c r="K3" s="211">
        <v>1.5</v>
      </c>
      <c r="L3" s="211">
        <v>1.5</v>
      </c>
      <c r="M3" s="211">
        <v>1.5</v>
      </c>
      <c r="N3" s="211">
        <v>1.5</v>
      </c>
    </row>
    <row r="4" spans="1:21" x14ac:dyDescent="0.25">
      <c r="A4" s="183" t="s">
        <v>7</v>
      </c>
      <c r="B4" s="183" t="s">
        <v>544</v>
      </c>
      <c r="C4" s="211">
        <v>0.75</v>
      </c>
      <c r="D4" s="211">
        <v>0.75</v>
      </c>
      <c r="E4" s="211">
        <v>0.75</v>
      </c>
      <c r="F4" s="211">
        <v>0.75</v>
      </c>
      <c r="G4" s="211">
        <v>0.75</v>
      </c>
      <c r="H4" s="211">
        <v>0.75</v>
      </c>
      <c r="I4" s="211">
        <v>0.75</v>
      </c>
      <c r="J4" s="211">
        <v>0.75</v>
      </c>
      <c r="K4" s="211">
        <v>0.75</v>
      </c>
      <c r="L4" s="211">
        <v>0.75</v>
      </c>
      <c r="M4" s="211">
        <v>0.75</v>
      </c>
      <c r="N4" s="211">
        <v>0.75</v>
      </c>
    </row>
    <row r="5" spans="1:21" x14ac:dyDescent="0.25">
      <c r="A5" s="183" t="s">
        <v>45</v>
      </c>
      <c r="B5" s="183" t="s">
        <v>542</v>
      </c>
      <c r="C5" s="211">
        <v>2</v>
      </c>
      <c r="D5" s="211">
        <v>2</v>
      </c>
      <c r="E5" s="211">
        <v>2</v>
      </c>
      <c r="F5" s="211">
        <v>2</v>
      </c>
      <c r="G5" s="211">
        <v>2</v>
      </c>
      <c r="H5" s="211">
        <v>2</v>
      </c>
      <c r="I5" s="211">
        <v>2</v>
      </c>
      <c r="J5" s="211">
        <v>2</v>
      </c>
      <c r="K5" s="211">
        <v>2</v>
      </c>
      <c r="L5" s="211">
        <v>2</v>
      </c>
      <c r="M5" s="211">
        <v>2</v>
      </c>
      <c r="N5" s="211">
        <v>2</v>
      </c>
      <c r="S5" s="183" t="s">
        <v>545</v>
      </c>
      <c r="T5" s="183" t="s">
        <v>546</v>
      </c>
    </row>
    <row r="6" spans="1:21" ht="15.75" x14ac:dyDescent="0.25">
      <c r="A6" s="183" t="s">
        <v>45</v>
      </c>
      <c r="B6" s="183" t="s">
        <v>543</v>
      </c>
      <c r="C6" s="211">
        <v>1.5</v>
      </c>
      <c r="D6" s="211">
        <v>1.5</v>
      </c>
      <c r="E6" s="211">
        <v>1.5</v>
      </c>
      <c r="F6" s="211">
        <v>1.5</v>
      </c>
      <c r="G6" s="211">
        <v>1.5</v>
      </c>
      <c r="H6" s="211">
        <v>1.5</v>
      </c>
      <c r="I6" s="211">
        <v>1.5</v>
      </c>
      <c r="J6" s="211">
        <v>1.5</v>
      </c>
      <c r="K6" s="211">
        <v>1.5</v>
      </c>
      <c r="L6" s="211">
        <v>1.5</v>
      </c>
      <c r="M6" s="211">
        <v>1.5</v>
      </c>
      <c r="N6" s="211">
        <v>1.5</v>
      </c>
      <c r="S6" s="183" t="s">
        <v>547</v>
      </c>
      <c r="T6" s="212" t="s">
        <v>548</v>
      </c>
    </row>
    <row r="7" spans="1:21" x14ac:dyDescent="0.25">
      <c r="A7" s="183" t="s">
        <v>45</v>
      </c>
      <c r="B7" s="183" t="s">
        <v>544</v>
      </c>
      <c r="C7" s="211">
        <v>0.75</v>
      </c>
      <c r="D7" s="211">
        <v>0.75</v>
      </c>
      <c r="E7" s="211">
        <v>0.75</v>
      </c>
      <c r="F7" s="211">
        <v>0.75</v>
      </c>
      <c r="G7" s="211">
        <v>0.75</v>
      </c>
      <c r="H7" s="211">
        <v>0.75</v>
      </c>
      <c r="I7" s="211">
        <v>0.75</v>
      </c>
      <c r="J7" s="211">
        <v>0.75</v>
      </c>
      <c r="K7" s="211">
        <v>0.75</v>
      </c>
      <c r="L7" s="211">
        <v>0.75</v>
      </c>
      <c r="M7" s="211">
        <v>0.75</v>
      </c>
      <c r="N7" s="211">
        <v>0.75</v>
      </c>
      <c r="S7" s="183" t="s">
        <v>549</v>
      </c>
      <c r="T7" s="213" t="s">
        <v>550</v>
      </c>
      <c r="U7" s="213"/>
    </row>
    <row r="8" spans="1:21" x14ac:dyDescent="0.25">
      <c r="A8" s="183" t="s">
        <v>47</v>
      </c>
      <c r="B8" s="183" t="s">
        <v>542</v>
      </c>
      <c r="C8" s="211">
        <v>2</v>
      </c>
      <c r="D8" s="211">
        <v>2</v>
      </c>
      <c r="E8" s="211">
        <v>2</v>
      </c>
      <c r="F8" s="211">
        <v>2</v>
      </c>
      <c r="G8" s="211">
        <v>2</v>
      </c>
      <c r="H8" s="211">
        <v>2</v>
      </c>
      <c r="I8" s="211">
        <v>2</v>
      </c>
      <c r="J8" s="211">
        <v>2</v>
      </c>
      <c r="K8" s="211">
        <v>2</v>
      </c>
      <c r="L8" s="211">
        <v>2</v>
      </c>
      <c r="M8" s="211">
        <v>2</v>
      </c>
      <c r="N8" s="211">
        <v>2</v>
      </c>
      <c r="S8" s="183" t="s">
        <v>551</v>
      </c>
      <c r="T8" s="183" t="s">
        <v>552</v>
      </c>
    </row>
    <row r="9" spans="1:21" x14ac:dyDescent="0.25">
      <c r="A9" s="183" t="s">
        <v>47</v>
      </c>
      <c r="B9" s="183" t="s">
        <v>543</v>
      </c>
      <c r="C9" s="211">
        <v>1.5</v>
      </c>
      <c r="D9" s="211">
        <v>1.5</v>
      </c>
      <c r="E9" s="211">
        <v>1.5</v>
      </c>
      <c r="F9" s="211">
        <v>1.5</v>
      </c>
      <c r="G9" s="211">
        <v>1.5</v>
      </c>
      <c r="H9" s="211">
        <v>1.5</v>
      </c>
      <c r="I9" s="211">
        <v>1.5</v>
      </c>
      <c r="J9" s="211">
        <v>1.5</v>
      </c>
      <c r="K9" s="211">
        <v>1.5</v>
      </c>
      <c r="L9" s="211">
        <v>1.5</v>
      </c>
      <c r="M9" s="211">
        <v>1.5</v>
      </c>
      <c r="N9" s="211">
        <v>1.5</v>
      </c>
      <c r="S9" s="183" t="s">
        <v>237</v>
      </c>
      <c r="T9" s="183" t="s">
        <v>553</v>
      </c>
    </row>
    <row r="10" spans="1:21" x14ac:dyDescent="0.25">
      <c r="A10" s="183" t="s">
        <v>47</v>
      </c>
      <c r="B10" s="183" t="s">
        <v>544</v>
      </c>
      <c r="C10" s="211">
        <v>0.75</v>
      </c>
      <c r="D10" s="211">
        <v>0.75</v>
      </c>
      <c r="E10" s="211">
        <v>0.75</v>
      </c>
      <c r="F10" s="211">
        <v>0.75</v>
      </c>
      <c r="G10" s="211">
        <v>0.75</v>
      </c>
      <c r="H10" s="211">
        <v>0.75</v>
      </c>
      <c r="I10" s="211">
        <v>0.75</v>
      </c>
      <c r="J10" s="211">
        <v>0.75</v>
      </c>
      <c r="K10" s="211">
        <v>0.75</v>
      </c>
      <c r="L10" s="211">
        <v>0.75</v>
      </c>
      <c r="M10" s="211">
        <v>0.75</v>
      </c>
      <c r="N10" s="211">
        <v>0.75</v>
      </c>
      <c r="S10" s="183" t="s">
        <v>554</v>
      </c>
      <c r="T10" s="183" t="s">
        <v>555</v>
      </c>
    </row>
    <row r="11" spans="1:21" x14ac:dyDescent="0.25">
      <c r="A11" s="183" t="s">
        <v>55</v>
      </c>
      <c r="B11" s="183" t="s">
        <v>542</v>
      </c>
      <c r="C11" s="211">
        <v>2</v>
      </c>
      <c r="D11" s="211">
        <v>2</v>
      </c>
      <c r="E11" s="211">
        <v>2</v>
      </c>
      <c r="F11" s="211">
        <v>2</v>
      </c>
      <c r="G11" s="211">
        <v>2</v>
      </c>
      <c r="H11" s="211">
        <v>2</v>
      </c>
      <c r="I11" s="211">
        <v>2</v>
      </c>
      <c r="J11" s="211">
        <v>2</v>
      </c>
      <c r="K11" s="211">
        <v>2</v>
      </c>
      <c r="L11" s="211">
        <v>2</v>
      </c>
      <c r="M11" s="211">
        <v>2</v>
      </c>
      <c r="N11" s="211">
        <v>2</v>
      </c>
      <c r="S11" s="183" t="s">
        <v>556</v>
      </c>
      <c r="T11" s="183" t="s">
        <v>557</v>
      </c>
    </row>
    <row r="12" spans="1:21" x14ac:dyDescent="0.25">
      <c r="A12" s="183" t="s">
        <v>55</v>
      </c>
      <c r="B12" s="183" t="s">
        <v>543</v>
      </c>
      <c r="C12" s="211">
        <v>1.5</v>
      </c>
      <c r="D12" s="211">
        <v>1.5</v>
      </c>
      <c r="E12" s="211">
        <v>1.5</v>
      </c>
      <c r="F12" s="211">
        <v>1.5</v>
      </c>
      <c r="G12" s="211">
        <v>1.5</v>
      </c>
      <c r="H12" s="211">
        <v>1.5</v>
      </c>
      <c r="I12" s="211">
        <v>1.5</v>
      </c>
      <c r="J12" s="211">
        <v>1.5</v>
      </c>
      <c r="K12" s="211">
        <v>1.5</v>
      </c>
      <c r="L12" s="211">
        <v>1.5</v>
      </c>
      <c r="M12" s="211">
        <v>1.5</v>
      </c>
      <c r="N12" s="211">
        <v>1.5</v>
      </c>
      <c r="S12" s="183" t="s">
        <v>558</v>
      </c>
      <c r="T12" s="183" t="s">
        <v>559</v>
      </c>
    </row>
    <row r="13" spans="1:21" x14ac:dyDescent="0.25">
      <c r="A13" s="183" t="s">
        <v>55</v>
      </c>
      <c r="B13" s="183" t="s">
        <v>544</v>
      </c>
      <c r="C13" s="211">
        <v>0.75</v>
      </c>
      <c r="D13" s="211">
        <v>0.75</v>
      </c>
      <c r="E13" s="211">
        <v>0.75</v>
      </c>
      <c r="F13" s="211">
        <v>0.75</v>
      </c>
      <c r="G13" s="211">
        <v>0.75</v>
      </c>
      <c r="H13" s="211">
        <v>0.75</v>
      </c>
      <c r="I13" s="211">
        <v>0.75</v>
      </c>
      <c r="J13" s="211">
        <v>0.75</v>
      </c>
      <c r="K13" s="211">
        <v>0.75</v>
      </c>
      <c r="L13" s="211">
        <v>0.75</v>
      </c>
      <c r="M13" s="211">
        <v>0.75</v>
      </c>
      <c r="N13" s="211">
        <v>0.75</v>
      </c>
      <c r="S13" s="183" t="s">
        <v>560</v>
      </c>
      <c r="T13" s="183" t="s">
        <v>561</v>
      </c>
    </row>
    <row r="14" spans="1:21" x14ac:dyDescent="0.25">
      <c r="A14" s="183" t="s">
        <v>58</v>
      </c>
      <c r="B14" s="183" t="s">
        <v>542</v>
      </c>
      <c r="C14" s="211">
        <v>2</v>
      </c>
      <c r="D14" s="211">
        <v>2</v>
      </c>
      <c r="E14" s="211">
        <v>2</v>
      </c>
      <c r="F14" s="211">
        <v>2</v>
      </c>
      <c r="G14" s="211">
        <v>2</v>
      </c>
      <c r="H14" s="211">
        <v>2</v>
      </c>
      <c r="I14" s="211">
        <v>2</v>
      </c>
      <c r="J14" s="211">
        <v>2</v>
      </c>
      <c r="K14" s="211">
        <v>2</v>
      </c>
      <c r="L14" s="211">
        <v>2</v>
      </c>
      <c r="M14" s="211">
        <v>2</v>
      </c>
      <c r="N14" s="211">
        <v>2</v>
      </c>
      <c r="S14" s="183" t="s">
        <v>562</v>
      </c>
      <c r="T14" s="183" t="s">
        <v>563</v>
      </c>
    </row>
    <row r="15" spans="1:21" x14ac:dyDescent="0.25">
      <c r="A15" s="183" t="s">
        <v>58</v>
      </c>
      <c r="B15" s="183" t="s">
        <v>543</v>
      </c>
      <c r="C15" s="211">
        <v>1.5</v>
      </c>
      <c r="D15" s="211">
        <v>1.5</v>
      </c>
      <c r="E15" s="211">
        <v>1.5</v>
      </c>
      <c r="F15" s="211">
        <v>1.5</v>
      </c>
      <c r="G15" s="211">
        <v>1.5</v>
      </c>
      <c r="H15" s="211">
        <v>1.5</v>
      </c>
      <c r="I15" s="211">
        <v>1.5</v>
      </c>
      <c r="J15" s="211">
        <v>1.5</v>
      </c>
      <c r="K15" s="211">
        <v>1.5</v>
      </c>
      <c r="L15" s="211">
        <v>1.5</v>
      </c>
      <c r="M15" s="211">
        <v>1.5</v>
      </c>
      <c r="N15" s="211">
        <v>1.5</v>
      </c>
      <c r="S15" s="183" t="s">
        <v>564</v>
      </c>
      <c r="T15" s="183" t="s">
        <v>565</v>
      </c>
    </row>
    <row r="16" spans="1:21" x14ac:dyDescent="0.25">
      <c r="A16" s="183" t="s">
        <v>58</v>
      </c>
      <c r="B16" s="183" t="s">
        <v>544</v>
      </c>
      <c r="C16" s="211">
        <v>0.75</v>
      </c>
      <c r="D16" s="211">
        <v>0.75</v>
      </c>
      <c r="E16" s="211">
        <v>0.75</v>
      </c>
      <c r="F16" s="211">
        <v>0.75</v>
      </c>
      <c r="G16" s="211">
        <v>0.75</v>
      </c>
      <c r="H16" s="211">
        <v>0.75</v>
      </c>
      <c r="I16" s="211">
        <v>0.75</v>
      </c>
      <c r="J16" s="211">
        <v>0.75</v>
      </c>
      <c r="K16" s="211">
        <v>0.75</v>
      </c>
      <c r="L16" s="211">
        <v>0.75</v>
      </c>
      <c r="M16" s="211">
        <v>0.75</v>
      </c>
      <c r="N16" s="211">
        <v>0.75</v>
      </c>
      <c r="S16" s="183" t="s">
        <v>566</v>
      </c>
      <c r="T16" s="183" t="s">
        <v>567</v>
      </c>
    </row>
    <row r="17" spans="1:14" x14ac:dyDescent="0.25">
      <c r="A17" s="183" t="s">
        <v>59</v>
      </c>
      <c r="B17" s="183" t="s">
        <v>542</v>
      </c>
      <c r="C17" s="211">
        <v>2</v>
      </c>
      <c r="D17" s="211">
        <v>2</v>
      </c>
      <c r="E17" s="211">
        <v>2</v>
      </c>
      <c r="F17" s="211">
        <v>2</v>
      </c>
      <c r="G17" s="211">
        <v>2</v>
      </c>
      <c r="H17" s="211">
        <v>2</v>
      </c>
      <c r="I17" s="211">
        <v>2</v>
      </c>
      <c r="J17" s="211">
        <v>2</v>
      </c>
      <c r="K17" s="211">
        <v>2</v>
      </c>
      <c r="L17" s="211">
        <v>2</v>
      </c>
      <c r="M17" s="211">
        <v>2</v>
      </c>
      <c r="N17" s="211">
        <v>2</v>
      </c>
    </row>
    <row r="18" spans="1:14" x14ac:dyDescent="0.25">
      <c r="A18" s="183" t="s">
        <v>59</v>
      </c>
      <c r="B18" s="183" t="s">
        <v>543</v>
      </c>
      <c r="C18" s="211">
        <v>1.5</v>
      </c>
      <c r="D18" s="211">
        <v>1.5</v>
      </c>
      <c r="E18" s="211">
        <v>1.5</v>
      </c>
      <c r="F18" s="211">
        <v>1.5</v>
      </c>
      <c r="G18" s="211">
        <v>1.5</v>
      </c>
      <c r="H18" s="211">
        <v>1.5</v>
      </c>
      <c r="I18" s="211">
        <v>1.5</v>
      </c>
      <c r="J18" s="211">
        <v>1.5</v>
      </c>
      <c r="K18" s="211">
        <v>1.5</v>
      </c>
      <c r="L18" s="211">
        <v>1.5</v>
      </c>
      <c r="M18" s="211">
        <v>1.5</v>
      </c>
      <c r="N18" s="211">
        <v>1.5</v>
      </c>
    </row>
    <row r="19" spans="1:14" x14ac:dyDescent="0.25">
      <c r="A19" s="183" t="s">
        <v>59</v>
      </c>
      <c r="B19" s="183" t="s">
        <v>544</v>
      </c>
      <c r="C19" s="211">
        <v>0.75</v>
      </c>
      <c r="D19" s="211">
        <v>0.75</v>
      </c>
      <c r="E19" s="211">
        <v>0.75</v>
      </c>
      <c r="F19" s="211">
        <v>0.75</v>
      </c>
      <c r="G19" s="211">
        <v>0.75</v>
      </c>
      <c r="H19" s="211">
        <v>0.75</v>
      </c>
      <c r="I19" s="211">
        <v>0.75</v>
      </c>
      <c r="J19" s="211">
        <v>0.75</v>
      </c>
      <c r="K19" s="211">
        <v>0.75</v>
      </c>
      <c r="L19" s="211">
        <v>0.75</v>
      </c>
      <c r="M19" s="211">
        <v>0.75</v>
      </c>
      <c r="N19" s="211">
        <v>0.75</v>
      </c>
    </row>
    <row r="20" spans="1:14" x14ac:dyDescent="0.25">
      <c r="A20" s="183" t="s">
        <v>60</v>
      </c>
      <c r="B20" s="183" t="s">
        <v>542</v>
      </c>
      <c r="C20" s="211">
        <v>2</v>
      </c>
      <c r="D20" s="211">
        <v>2</v>
      </c>
      <c r="E20" s="211">
        <v>2</v>
      </c>
      <c r="F20" s="211">
        <v>2</v>
      </c>
      <c r="G20" s="211">
        <v>2</v>
      </c>
      <c r="H20" s="211">
        <v>2</v>
      </c>
      <c r="I20" s="211">
        <v>2</v>
      </c>
      <c r="J20" s="211">
        <v>2</v>
      </c>
      <c r="K20" s="211">
        <v>2</v>
      </c>
      <c r="L20" s="211">
        <v>2</v>
      </c>
      <c r="M20" s="211">
        <v>2</v>
      </c>
      <c r="N20" s="211">
        <v>2</v>
      </c>
    </row>
    <row r="21" spans="1:14" x14ac:dyDescent="0.25">
      <c r="A21" s="183" t="s">
        <v>60</v>
      </c>
      <c r="B21" s="183" t="s">
        <v>543</v>
      </c>
      <c r="C21" s="211">
        <v>1.5</v>
      </c>
      <c r="D21" s="211">
        <v>1.5</v>
      </c>
      <c r="E21" s="211">
        <v>1.5</v>
      </c>
      <c r="F21" s="211">
        <v>1.5</v>
      </c>
      <c r="G21" s="211">
        <v>1.5</v>
      </c>
      <c r="H21" s="211">
        <v>1.5</v>
      </c>
      <c r="I21" s="211">
        <v>1.5</v>
      </c>
      <c r="J21" s="211">
        <v>1.5</v>
      </c>
      <c r="K21" s="211">
        <v>1.5</v>
      </c>
      <c r="L21" s="211">
        <v>1.5</v>
      </c>
      <c r="M21" s="211">
        <v>1.5</v>
      </c>
      <c r="N21" s="211">
        <v>1.5</v>
      </c>
    </row>
    <row r="22" spans="1:14" x14ac:dyDescent="0.25">
      <c r="A22" s="183" t="s">
        <v>60</v>
      </c>
      <c r="B22" s="183" t="s">
        <v>544</v>
      </c>
      <c r="C22" s="211">
        <v>0.75</v>
      </c>
      <c r="D22" s="211">
        <v>0.75</v>
      </c>
      <c r="E22" s="211">
        <v>0.75</v>
      </c>
      <c r="F22" s="211">
        <v>0.75</v>
      </c>
      <c r="G22" s="211">
        <v>0.75</v>
      </c>
      <c r="H22" s="211">
        <v>0.75</v>
      </c>
      <c r="I22" s="211">
        <v>0.75</v>
      </c>
      <c r="J22" s="211">
        <v>0.75</v>
      </c>
      <c r="K22" s="211">
        <v>0.75</v>
      </c>
      <c r="L22" s="211">
        <v>0.75</v>
      </c>
      <c r="M22" s="211">
        <v>0.75</v>
      </c>
      <c r="N22" s="211">
        <v>0.75</v>
      </c>
    </row>
    <row r="23" spans="1:14" x14ac:dyDescent="0.25">
      <c r="A23" s="183" t="s">
        <v>61</v>
      </c>
      <c r="B23" s="183" t="s">
        <v>542</v>
      </c>
      <c r="C23" s="211">
        <v>2</v>
      </c>
      <c r="D23" s="211">
        <v>2</v>
      </c>
      <c r="E23" s="211">
        <v>2</v>
      </c>
      <c r="F23" s="211">
        <v>2</v>
      </c>
      <c r="G23" s="211">
        <v>2</v>
      </c>
      <c r="H23" s="211">
        <v>2</v>
      </c>
      <c r="I23" s="211">
        <v>2</v>
      </c>
      <c r="J23" s="211">
        <v>2</v>
      </c>
      <c r="K23" s="211">
        <v>2</v>
      </c>
      <c r="L23" s="211">
        <v>2</v>
      </c>
      <c r="M23" s="211">
        <v>2</v>
      </c>
      <c r="N23" s="211">
        <v>2</v>
      </c>
    </row>
    <row r="24" spans="1:14" x14ac:dyDescent="0.25">
      <c r="A24" s="183" t="s">
        <v>61</v>
      </c>
      <c r="B24" s="183" t="s">
        <v>543</v>
      </c>
      <c r="C24" s="211">
        <v>1.5</v>
      </c>
      <c r="D24" s="211">
        <v>1.5</v>
      </c>
      <c r="E24" s="211">
        <v>1.5</v>
      </c>
      <c r="F24" s="211">
        <v>1.5</v>
      </c>
      <c r="G24" s="211">
        <v>1.5</v>
      </c>
      <c r="H24" s="211">
        <v>1.5</v>
      </c>
      <c r="I24" s="211">
        <v>1.5</v>
      </c>
      <c r="J24" s="211">
        <v>1.5</v>
      </c>
      <c r="K24" s="211">
        <v>1.5</v>
      </c>
      <c r="L24" s="211">
        <v>1.5</v>
      </c>
      <c r="M24" s="211">
        <v>1.5</v>
      </c>
      <c r="N24" s="211">
        <v>1.5</v>
      </c>
    </row>
    <row r="25" spans="1:14" x14ac:dyDescent="0.25">
      <c r="A25" s="183" t="s">
        <v>61</v>
      </c>
      <c r="B25" s="183" t="s">
        <v>544</v>
      </c>
      <c r="C25" s="211">
        <v>0.75</v>
      </c>
      <c r="D25" s="211">
        <v>0.75</v>
      </c>
      <c r="E25" s="211">
        <v>0.75</v>
      </c>
      <c r="F25" s="211">
        <v>0.75</v>
      </c>
      <c r="G25" s="211">
        <v>0.75</v>
      </c>
      <c r="H25" s="211">
        <v>0.75</v>
      </c>
      <c r="I25" s="211">
        <v>0.75</v>
      </c>
      <c r="J25" s="211">
        <v>0.75</v>
      </c>
      <c r="K25" s="211">
        <v>0.75</v>
      </c>
      <c r="L25" s="211">
        <v>0.75</v>
      </c>
      <c r="M25" s="211">
        <v>0.75</v>
      </c>
      <c r="N25" s="211">
        <v>0.75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31"/>
  <sheetViews>
    <sheetView topLeftCell="A6" workbookViewId="0">
      <selection activeCell="A23" sqref="A23"/>
    </sheetView>
  </sheetViews>
  <sheetFormatPr defaultRowHeight="15" x14ac:dyDescent="0.25"/>
  <cols>
    <col min="1" max="1" width="12.42578125" bestFit="1" customWidth="1"/>
    <col min="2" max="2" width="23" customWidth="1"/>
    <col min="6" max="6" width="15.85546875" bestFit="1" customWidth="1"/>
  </cols>
  <sheetData>
    <row r="1" spans="1:1" x14ac:dyDescent="0.25">
      <c r="A1" s="22" t="s">
        <v>31</v>
      </c>
    </row>
    <row r="2" spans="1:1" x14ac:dyDescent="0.25">
      <c r="A2" s="22" t="s">
        <v>5</v>
      </c>
    </row>
    <row r="3" spans="1:1" x14ac:dyDescent="0.25">
      <c r="A3" s="22" t="s">
        <v>32</v>
      </c>
    </row>
    <row r="4" spans="1:1" x14ac:dyDescent="0.25">
      <c r="A4" s="22" t="s">
        <v>33</v>
      </c>
    </row>
    <row r="5" spans="1:1" x14ac:dyDescent="0.25">
      <c r="A5" s="22" t="s">
        <v>7</v>
      </c>
    </row>
    <row r="6" spans="1:1" x14ac:dyDescent="0.25">
      <c r="A6" s="22" t="s">
        <v>34</v>
      </c>
    </row>
    <row r="7" spans="1:1" x14ac:dyDescent="0.25">
      <c r="A7" s="22" t="s">
        <v>36</v>
      </c>
    </row>
    <row r="8" spans="1:1" x14ac:dyDescent="0.25">
      <c r="A8" s="22" t="s">
        <v>39</v>
      </c>
    </row>
    <row r="9" spans="1:1" x14ac:dyDescent="0.25">
      <c r="A9" s="22" t="s">
        <v>41</v>
      </c>
    </row>
    <row r="10" spans="1:1" x14ac:dyDescent="0.25">
      <c r="A10" s="22" t="s">
        <v>44</v>
      </c>
    </row>
    <row r="11" spans="1:1" x14ac:dyDescent="0.25">
      <c r="A11" s="22" t="s">
        <v>8</v>
      </c>
    </row>
    <row r="12" spans="1:1" x14ac:dyDescent="0.25">
      <c r="A12" s="22" t="s">
        <v>45</v>
      </c>
    </row>
    <row r="13" spans="1:1" x14ac:dyDescent="0.25">
      <c r="A13" s="22" t="s">
        <v>9</v>
      </c>
    </row>
    <row r="14" spans="1:1" x14ac:dyDescent="0.25">
      <c r="A14" s="22" t="s">
        <v>46</v>
      </c>
    </row>
    <row r="15" spans="1:1" x14ac:dyDescent="0.25">
      <c r="A15" s="22" t="s">
        <v>47</v>
      </c>
    </row>
    <row r="16" spans="1:1" x14ac:dyDescent="0.25">
      <c r="A16" s="22" t="s">
        <v>48</v>
      </c>
    </row>
    <row r="17" spans="1:1" x14ac:dyDescent="0.25">
      <c r="A17" s="22" t="s">
        <v>49</v>
      </c>
    </row>
    <row r="18" spans="1:1" x14ac:dyDescent="0.25">
      <c r="A18" s="22" t="s">
        <v>50</v>
      </c>
    </row>
    <row r="19" spans="1:1" x14ac:dyDescent="0.25">
      <c r="A19" s="22" t="s">
        <v>51</v>
      </c>
    </row>
    <row r="20" spans="1:1" x14ac:dyDescent="0.25">
      <c r="A20" s="22" t="s">
        <v>10</v>
      </c>
    </row>
    <row r="21" spans="1:1" x14ac:dyDescent="0.25">
      <c r="A21" s="22" t="s">
        <v>54</v>
      </c>
    </row>
    <row r="22" spans="1:1" x14ac:dyDescent="0.25">
      <c r="A22" s="22" t="s">
        <v>55</v>
      </c>
    </row>
    <row r="23" spans="1:1" x14ac:dyDescent="0.25">
      <c r="A23" s="22" t="s">
        <v>56</v>
      </c>
    </row>
    <row r="24" spans="1:1" x14ac:dyDescent="0.25">
      <c r="A24" s="22" t="s">
        <v>57</v>
      </c>
    </row>
    <row r="25" spans="1:1" x14ac:dyDescent="0.25">
      <c r="A25" s="22" t="s">
        <v>58</v>
      </c>
    </row>
    <row r="26" spans="1:1" x14ac:dyDescent="0.25">
      <c r="A26" s="22" t="s">
        <v>59</v>
      </c>
    </row>
    <row r="27" spans="1:1" x14ac:dyDescent="0.25">
      <c r="A27" s="22" t="s">
        <v>60</v>
      </c>
    </row>
    <row r="28" spans="1:1" x14ac:dyDescent="0.25">
      <c r="A28" s="22" t="s">
        <v>61</v>
      </c>
    </row>
    <row r="29" spans="1:1" x14ac:dyDescent="0.25">
      <c r="A29" s="22" t="s">
        <v>455</v>
      </c>
    </row>
    <row r="30" spans="1:1" x14ac:dyDescent="0.25">
      <c r="A30" s="22" t="s">
        <v>458</v>
      </c>
    </row>
    <row r="31" spans="1:1" x14ac:dyDescent="0.25">
      <c r="A31" t="s">
        <v>461</v>
      </c>
    </row>
  </sheetData>
  <pageMargins left="0.7" right="0.7" top="0.75" bottom="0.75" header="0.3" footer="0.3"/>
  <pageSetup orientation="portrait" r:id="rId1"/>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413"/>
  <sheetViews>
    <sheetView topLeftCell="A56" zoomScale="66" zoomScaleNormal="70" workbookViewId="0">
      <selection activeCell="M66" sqref="M66"/>
    </sheetView>
  </sheetViews>
  <sheetFormatPr defaultColWidth="9.140625" defaultRowHeight="15" x14ac:dyDescent="0.25"/>
  <cols>
    <col min="1" max="22" width="9.140625" style="183"/>
    <col min="23" max="23" width="10.28515625" style="183" bestFit="1" customWidth="1"/>
    <col min="24" max="16384" width="9.140625" style="183"/>
  </cols>
  <sheetData>
    <row r="1" spans="1:22" x14ac:dyDescent="0.25">
      <c r="C1" s="183" t="s">
        <v>15</v>
      </c>
      <c r="D1" s="183" t="s">
        <v>16</v>
      </c>
      <c r="L1" s="183" t="s">
        <v>15</v>
      </c>
      <c r="M1" s="183" t="s">
        <v>16</v>
      </c>
      <c r="U1" s="183" t="str">
        <f>StageFlow!C1</f>
        <v>sf_par1</v>
      </c>
      <c r="V1" s="183" t="str">
        <f>StageFlow!D1</f>
        <v>sf_par2</v>
      </c>
    </row>
    <row r="2" spans="1:22" x14ac:dyDescent="0.25">
      <c r="A2" s="148" t="s">
        <v>32</v>
      </c>
      <c r="B2" s="148" t="s">
        <v>33</v>
      </c>
      <c r="C2" s="183">
        <f>($C$4/$U$4)*U2</f>
        <v>9.8873239436619714E-3</v>
      </c>
      <c r="D2" s="183">
        <f>($D$4/$V$4)*V2</f>
        <v>0.82089432684165953</v>
      </c>
      <c r="J2" s="148" t="s">
        <v>32</v>
      </c>
      <c r="K2" s="148" t="s">
        <v>33</v>
      </c>
      <c r="L2" s="183">
        <f>($L$4/$U$4)*U2</f>
        <v>1.194718309859155E-2</v>
      </c>
      <c r="M2" s="183">
        <f>($M$4/$V$4)*V2</f>
        <v>0.94091261642675694</v>
      </c>
      <c r="S2" s="183" t="str">
        <f>StageFlow!A2</f>
        <v>j4</v>
      </c>
      <c r="T2" s="183" t="str">
        <f>StageFlow!B2</f>
        <v>j5</v>
      </c>
      <c r="U2" s="183">
        <f>StageFlow!C2</f>
        <v>1.17E-2</v>
      </c>
      <c r="V2" s="183">
        <f>StageFlow!D2</f>
        <v>0.90859999999999996</v>
      </c>
    </row>
    <row r="3" spans="1:22" x14ac:dyDescent="0.25">
      <c r="A3" s="148" t="s">
        <v>7</v>
      </c>
      <c r="B3" s="148" t="s">
        <v>33</v>
      </c>
      <c r="C3" s="183">
        <f>($C$4/$U$4)*U3</f>
        <v>1.8760563380281689E-2</v>
      </c>
      <c r="D3" s="183">
        <f>($D$4/$V$4)*V3</f>
        <v>1.441217950889077</v>
      </c>
      <c r="J3" s="148" t="s">
        <v>7</v>
      </c>
      <c r="K3" s="148" t="s">
        <v>33</v>
      </c>
      <c r="L3" s="183">
        <f>($L$4/$U$4)*U3</f>
        <v>2.2669014084507041E-2</v>
      </c>
      <c r="M3" s="183">
        <f>($M$4/$V$4)*V3</f>
        <v>1.6519302286198136</v>
      </c>
      <c r="S3" s="183" t="str">
        <f>StageFlow!A3</f>
        <v>j6</v>
      </c>
      <c r="T3" s="183" t="str">
        <f>StageFlow!B3</f>
        <v>j5</v>
      </c>
      <c r="U3" s="183">
        <f>StageFlow!C3</f>
        <v>2.2200000000000001E-2</v>
      </c>
      <c r="V3" s="183">
        <f>StageFlow!D3</f>
        <v>1.5952</v>
      </c>
    </row>
    <row r="4" spans="1:22" x14ac:dyDescent="0.25">
      <c r="A4" s="148" t="s">
        <v>33</v>
      </c>
      <c r="B4" s="148" t="s">
        <v>8</v>
      </c>
      <c r="C4" s="183">
        <f>MonteCarlo!F11</f>
        <v>1.2E-2</v>
      </c>
      <c r="D4" s="183">
        <f>MonteCarlo!F12</f>
        <v>1.0669999999999999</v>
      </c>
      <c r="J4" s="148" t="s">
        <v>33</v>
      </c>
      <c r="K4" s="148" t="s">
        <v>8</v>
      </c>
      <c r="L4" s="183">
        <f>MonteCarlo!G11</f>
        <v>1.4500000000000001E-2</v>
      </c>
      <c r="M4" s="183">
        <f>MonteCarlo!G12</f>
        <v>1.2230000000000001</v>
      </c>
      <c r="S4" s="183" t="str">
        <f>StageFlow!A4</f>
        <v>j5</v>
      </c>
      <c r="T4" s="183" t="str">
        <f>StageFlow!B4</f>
        <v>j18</v>
      </c>
      <c r="U4" s="183">
        <f>StageFlow!C4</f>
        <v>1.4200000000000001E-2</v>
      </c>
      <c r="V4" s="183">
        <f>StageFlow!D4</f>
        <v>1.181</v>
      </c>
    </row>
    <row r="5" spans="1:22" x14ac:dyDescent="0.25">
      <c r="A5" s="148" t="s">
        <v>46</v>
      </c>
      <c r="B5" s="148" t="s">
        <v>48</v>
      </c>
      <c r="C5" s="183">
        <f t="shared" ref="C5:C27" si="0">($C$4/$U$4)*U5</f>
        <v>1.0225352112676056E-2</v>
      </c>
      <c r="D5" s="183">
        <f t="shared" ref="D5:D27" si="1">($D$4/$V$4)*V5</f>
        <v>0.59701405588484335</v>
      </c>
      <c r="J5" s="148" t="s">
        <v>46</v>
      </c>
      <c r="K5" s="148" t="s">
        <v>48</v>
      </c>
      <c r="L5" s="183">
        <f t="shared" ref="L5:L27" si="2">($L$4/$U$4)*U5</f>
        <v>1.2355633802816901E-2</v>
      </c>
      <c r="M5" s="183">
        <f t="shared" ref="M5:M27" si="3">($M$4/$V$4)*V5</f>
        <v>0.68430008467400516</v>
      </c>
      <c r="S5" s="183" t="str">
        <f>StageFlow!A5</f>
        <v>j21</v>
      </c>
      <c r="T5" s="183" t="str">
        <f>StageFlow!B5</f>
        <v>j23</v>
      </c>
      <c r="U5" s="183">
        <f>StageFlow!C5</f>
        <v>1.21E-2</v>
      </c>
      <c r="V5" s="183">
        <f>StageFlow!D5</f>
        <v>0.66080000000000005</v>
      </c>
    </row>
    <row r="6" spans="1:22" x14ac:dyDescent="0.25">
      <c r="A6" s="148" t="s">
        <v>61</v>
      </c>
      <c r="B6" s="148" t="s">
        <v>31</v>
      </c>
      <c r="C6" s="183">
        <f t="shared" si="0"/>
        <v>7.0140845070422531E-3</v>
      </c>
      <c r="D6" s="183">
        <f t="shared" si="1"/>
        <v>0.63730889077053343</v>
      </c>
      <c r="J6" s="148" t="s">
        <v>61</v>
      </c>
      <c r="K6" s="148" t="s">
        <v>31</v>
      </c>
      <c r="L6" s="183">
        <f t="shared" si="2"/>
        <v>8.4753521126760562E-3</v>
      </c>
      <c r="M6" s="183">
        <f t="shared" si="3"/>
        <v>0.73048619813717186</v>
      </c>
      <c r="S6" s="183" t="str">
        <f>StageFlow!A6</f>
        <v>j37</v>
      </c>
      <c r="T6" s="183" t="str">
        <f>StageFlow!B6</f>
        <v>j1</v>
      </c>
      <c r="U6" s="183">
        <f>StageFlow!C6</f>
        <v>8.3000000000000001E-3</v>
      </c>
      <c r="V6" s="183">
        <f>StageFlow!D6</f>
        <v>0.70540000000000003</v>
      </c>
    </row>
    <row r="7" spans="1:22" x14ac:dyDescent="0.25">
      <c r="A7" s="148" t="s">
        <v>31</v>
      </c>
      <c r="B7" s="148" t="s">
        <v>32</v>
      </c>
      <c r="C7" s="183">
        <f t="shared" si="0"/>
        <v>7.0140845070422531E-3</v>
      </c>
      <c r="D7" s="183">
        <f t="shared" si="1"/>
        <v>0.63730889077053343</v>
      </c>
      <c r="J7" s="148" t="s">
        <v>31</v>
      </c>
      <c r="K7" s="148" t="s">
        <v>32</v>
      </c>
      <c r="L7" s="183">
        <f t="shared" si="2"/>
        <v>8.4753521126760562E-3</v>
      </c>
      <c r="M7" s="183">
        <f t="shared" si="3"/>
        <v>0.73048619813717186</v>
      </c>
      <c r="S7" s="183" t="str">
        <f>StageFlow!A7</f>
        <v>j1</v>
      </c>
      <c r="T7" s="183" t="str">
        <f>StageFlow!B7</f>
        <v>j4</v>
      </c>
      <c r="U7" s="183">
        <f>StageFlow!C7</f>
        <v>8.3000000000000001E-3</v>
      </c>
      <c r="V7" s="183">
        <f>StageFlow!D7</f>
        <v>0.70540000000000003</v>
      </c>
    </row>
    <row r="8" spans="1:22" x14ac:dyDescent="0.25">
      <c r="A8" s="148" t="s">
        <v>8</v>
      </c>
      <c r="B8" s="148" t="s">
        <v>34</v>
      </c>
      <c r="C8" s="183">
        <f t="shared" si="0"/>
        <v>1.0225352112676056E-2</v>
      </c>
      <c r="D8" s="183">
        <f t="shared" si="1"/>
        <v>0.32597256562235394</v>
      </c>
      <c r="J8" s="148" t="s">
        <v>8</v>
      </c>
      <c r="K8" s="148" t="s">
        <v>34</v>
      </c>
      <c r="L8" s="183">
        <f t="shared" si="2"/>
        <v>1.2355633802816901E-2</v>
      </c>
      <c r="M8" s="183">
        <f t="shared" si="3"/>
        <v>0.37363116003386959</v>
      </c>
      <c r="S8" s="183" t="str">
        <f>StageFlow!A8</f>
        <v>j18</v>
      </c>
      <c r="T8" s="183" t="str">
        <f>StageFlow!B8</f>
        <v>j7</v>
      </c>
      <c r="U8" s="183">
        <f>StageFlow!C8</f>
        <v>1.21E-2</v>
      </c>
      <c r="V8" s="183">
        <f>StageFlow!D8</f>
        <v>0.36080000000000001</v>
      </c>
    </row>
    <row r="9" spans="1:22" x14ac:dyDescent="0.25">
      <c r="A9" s="148" t="s">
        <v>34</v>
      </c>
      <c r="B9" s="148" t="s">
        <v>36</v>
      </c>
      <c r="C9" s="183">
        <f t="shared" si="0"/>
        <v>1.0225352112676056E-2</v>
      </c>
      <c r="D9" s="183">
        <f t="shared" si="1"/>
        <v>0.32597256562235394</v>
      </c>
      <c r="J9" s="148" t="s">
        <v>34</v>
      </c>
      <c r="K9" s="148" t="s">
        <v>36</v>
      </c>
      <c r="L9" s="183">
        <f t="shared" si="2"/>
        <v>1.2355633802816901E-2</v>
      </c>
      <c r="M9" s="183">
        <f t="shared" si="3"/>
        <v>0.37363116003386959</v>
      </c>
      <c r="S9" s="183" t="str">
        <f>StageFlow!A9</f>
        <v>j7</v>
      </c>
      <c r="T9" s="183" t="str">
        <f>StageFlow!B9</f>
        <v>j9</v>
      </c>
      <c r="U9" s="183">
        <f>StageFlow!C9</f>
        <v>1.21E-2</v>
      </c>
      <c r="V9" s="183">
        <f>StageFlow!D9</f>
        <v>0.36080000000000001</v>
      </c>
    </row>
    <row r="10" spans="1:22" x14ac:dyDescent="0.25">
      <c r="A10" s="148" t="s">
        <v>39</v>
      </c>
      <c r="B10" s="148" t="s">
        <v>41</v>
      </c>
      <c r="C10" s="183">
        <f t="shared" si="0"/>
        <v>1.0225352112676056E-2</v>
      </c>
      <c r="D10" s="183">
        <f t="shared" si="1"/>
        <v>0.32597256562235394</v>
      </c>
      <c r="J10" s="148" t="s">
        <v>39</v>
      </c>
      <c r="K10" s="148" t="s">
        <v>41</v>
      </c>
      <c r="L10" s="183">
        <f t="shared" si="2"/>
        <v>1.2355633802816901E-2</v>
      </c>
      <c r="M10" s="183">
        <f t="shared" si="3"/>
        <v>0.37363116003386959</v>
      </c>
      <c r="S10" s="183" t="str">
        <f>StageFlow!A10</f>
        <v>j12</v>
      </c>
      <c r="T10" s="183" t="str">
        <f>StageFlow!B10</f>
        <v>j14</v>
      </c>
      <c r="U10" s="183">
        <f>StageFlow!C10</f>
        <v>1.21E-2</v>
      </c>
      <c r="V10" s="183">
        <f>StageFlow!D10</f>
        <v>0.36080000000000001</v>
      </c>
    </row>
    <row r="11" spans="1:22" x14ac:dyDescent="0.25">
      <c r="A11" s="148" t="s">
        <v>41</v>
      </c>
      <c r="B11" s="148" t="s">
        <v>44</v>
      </c>
      <c r="C11" s="183">
        <f t="shared" si="0"/>
        <v>1.0225352112676056E-2</v>
      </c>
      <c r="D11" s="183">
        <f t="shared" si="1"/>
        <v>0.32597256562235394</v>
      </c>
      <c r="J11" s="148" t="s">
        <v>41</v>
      </c>
      <c r="K11" s="148" t="s">
        <v>44</v>
      </c>
      <c r="L11" s="183">
        <f t="shared" si="2"/>
        <v>1.2355633802816901E-2</v>
      </c>
      <c r="M11" s="183">
        <f t="shared" si="3"/>
        <v>0.37363116003386959</v>
      </c>
      <c r="S11" s="183" t="str">
        <f>StageFlow!A11</f>
        <v>j14</v>
      </c>
      <c r="T11" s="183" t="str">
        <f>StageFlow!B11</f>
        <v>j17</v>
      </c>
      <c r="U11" s="183">
        <f>StageFlow!C11</f>
        <v>1.21E-2</v>
      </c>
      <c r="V11" s="183">
        <f>StageFlow!D11</f>
        <v>0.36080000000000001</v>
      </c>
    </row>
    <row r="12" spans="1:22" x14ac:dyDescent="0.25">
      <c r="A12" s="148" t="s">
        <v>44</v>
      </c>
      <c r="B12" s="148" t="s">
        <v>9</v>
      </c>
      <c r="C12" s="183">
        <f t="shared" si="0"/>
        <v>1.0225352112676056E-2</v>
      </c>
      <c r="D12" s="183">
        <f t="shared" si="1"/>
        <v>0.32597256562235394</v>
      </c>
      <c r="J12" s="148" t="s">
        <v>44</v>
      </c>
      <c r="K12" s="148" t="s">
        <v>9</v>
      </c>
      <c r="L12" s="183">
        <f t="shared" si="2"/>
        <v>1.2355633802816901E-2</v>
      </c>
      <c r="M12" s="183">
        <f t="shared" si="3"/>
        <v>0.37363116003386959</v>
      </c>
      <c r="S12" s="183" t="str">
        <f>StageFlow!A12</f>
        <v>j17</v>
      </c>
      <c r="T12" s="183" t="str">
        <f>StageFlow!B12</f>
        <v>j20</v>
      </c>
      <c r="U12" s="183">
        <f>StageFlow!C12</f>
        <v>1.21E-2</v>
      </c>
      <c r="V12" s="183">
        <f>StageFlow!D12</f>
        <v>0.36080000000000001</v>
      </c>
    </row>
    <row r="13" spans="1:22" x14ac:dyDescent="0.25">
      <c r="A13" s="148" t="s">
        <v>45</v>
      </c>
      <c r="B13" s="148" t="s">
        <v>9</v>
      </c>
      <c r="C13" s="183">
        <f t="shared" si="0"/>
        <v>2.1633802816901408E-2</v>
      </c>
      <c r="D13" s="183">
        <f t="shared" si="1"/>
        <v>0.26941524132091449</v>
      </c>
      <c r="J13" s="148" t="s">
        <v>45</v>
      </c>
      <c r="K13" s="148" t="s">
        <v>9</v>
      </c>
      <c r="L13" s="183">
        <f t="shared" si="2"/>
        <v>2.6140845070422535E-2</v>
      </c>
      <c r="M13" s="183">
        <f t="shared" si="3"/>
        <v>0.30880491109229469</v>
      </c>
      <c r="S13" s="183" t="str">
        <f>StageFlow!A13</f>
        <v>j19</v>
      </c>
      <c r="T13" s="183" t="str">
        <f>StageFlow!B13</f>
        <v>j20</v>
      </c>
      <c r="U13" s="183">
        <f>StageFlow!C13</f>
        <v>2.5600000000000001E-2</v>
      </c>
      <c r="V13" s="183">
        <f>StageFlow!D13</f>
        <v>0.29820000000000002</v>
      </c>
    </row>
    <row r="14" spans="1:22" x14ac:dyDescent="0.25">
      <c r="A14" s="148" t="s">
        <v>9</v>
      </c>
      <c r="B14" s="148" t="s">
        <v>46</v>
      </c>
      <c r="C14" s="183">
        <f t="shared" si="0"/>
        <v>2.1633802816901408E-2</v>
      </c>
      <c r="D14" s="183">
        <f t="shared" si="1"/>
        <v>0.26941524132091449</v>
      </c>
      <c r="J14" s="148" t="s">
        <v>9</v>
      </c>
      <c r="K14" s="148" t="s">
        <v>46</v>
      </c>
      <c r="L14" s="183">
        <f t="shared" si="2"/>
        <v>2.6140845070422535E-2</v>
      </c>
      <c r="M14" s="183">
        <f t="shared" si="3"/>
        <v>0.30880491109229469</v>
      </c>
      <c r="S14" s="183" t="str">
        <f>StageFlow!A14</f>
        <v>j20</v>
      </c>
      <c r="T14" s="183" t="str">
        <f>StageFlow!B14</f>
        <v>j21</v>
      </c>
      <c r="U14" s="183">
        <f>StageFlow!C14</f>
        <v>2.5600000000000001E-2</v>
      </c>
      <c r="V14" s="183">
        <f>StageFlow!D14</f>
        <v>0.29820000000000002</v>
      </c>
    </row>
    <row r="15" spans="1:22" x14ac:dyDescent="0.25">
      <c r="A15" s="148" t="s">
        <v>55</v>
      </c>
      <c r="B15" s="148" t="s">
        <v>54</v>
      </c>
      <c r="C15" s="183">
        <f t="shared" si="0"/>
        <v>1.8338028169014083E-2</v>
      </c>
      <c r="D15" s="183">
        <f t="shared" si="1"/>
        <v>0.97475554614733273</v>
      </c>
      <c r="J15" s="148" t="s">
        <v>55</v>
      </c>
      <c r="K15" s="148" t="s">
        <v>54</v>
      </c>
      <c r="L15" s="183">
        <f t="shared" si="2"/>
        <v>2.2158450704225351E-2</v>
      </c>
      <c r="M15" s="183">
        <f t="shared" si="3"/>
        <v>1.1172690093141404</v>
      </c>
      <c r="S15" s="183" t="str">
        <f>StageFlow!A15</f>
        <v>j31</v>
      </c>
      <c r="T15" s="183" t="str">
        <f>StageFlow!B15</f>
        <v>j30</v>
      </c>
      <c r="U15" s="183">
        <f>StageFlow!C15</f>
        <v>2.1700000000000001E-2</v>
      </c>
      <c r="V15" s="183">
        <f>StageFlow!D15</f>
        <v>1.0789</v>
      </c>
    </row>
    <row r="16" spans="1:22" x14ac:dyDescent="0.25">
      <c r="A16" s="148" t="s">
        <v>54</v>
      </c>
      <c r="B16" s="148" t="s">
        <v>50</v>
      </c>
      <c r="C16" s="183">
        <f t="shared" si="0"/>
        <v>1.8338028169014083E-2</v>
      </c>
      <c r="D16" s="183">
        <f t="shared" si="1"/>
        <v>0.97475554614733273</v>
      </c>
      <c r="J16" s="148" t="s">
        <v>54</v>
      </c>
      <c r="K16" s="148" t="s">
        <v>50</v>
      </c>
      <c r="L16" s="183">
        <f t="shared" si="2"/>
        <v>2.2158450704225351E-2</v>
      </c>
      <c r="M16" s="183">
        <f t="shared" si="3"/>
        <v>1.1172690093141404</v>
      </c>
      <c r="S16" s="183" t="str">
        <f>StageFlow!A16</f>
        <v>j30</v>
      </c>
      <c r="T16" s="183" t="str">
        <f>StageFlow!B16</f>
        <v>j25</v>
      </c>
      <c r="U16" s="183">
        <f>StageFlow!C16</f>
        <v>2.1700000000000001E-2</v>
      </c>
      <c r="V16" s="183">
        <f>StageFlow!D16</f>
        <v>1.0789</v>
      </c>
    </row>
    <row r="17" spans="1:22" x14ac:dyDescent="0.25">
      <c r="A17" s="148" t="s">
        <v>56</v>
      </c>
      <c r="B17" s="148" t="s">
        <v>10</v>
      </c>
      <c r="C17" s="183">
        <f t="shared" si="0"/>
        <v>4.2676056338028172E-2</v>
      </c>
      <c r="D17" s="183">
        <f t="shared" si="1"/>
        <v>0.32253937341236238</v>
      </c>
      <c r="J17" s="148" t="s">
        <v>56</v>
      </c>
      <c r="K17" s="148" t="s">
        <v>10</v>
      </c>
      <c r="L17" s="183">
        <f t="shared" si="2"/>
        <v>5.1566901408450709E-2</v>
      </c>
      <c r="M17" s="183">
        <f t="shared" si="3"/>
        <v>0.36969602032176119</v>
      </c>
      <c r="S17" s="183" t="str">
        <f>StageFlow!A17</f>
        <v>j32</v>
      </c>
      <c r="T17" s="183" t="str">
        <f>StageFlow!B17</f>
        <v>j29</v>
      </c>
      <c r="U17" s="183">
        <f>StageFlow!C17</f>
        <v>5.0500000000000003E-2</v>
      </c>
      <c r="V17" s="183">
        <f>StageFlow!D17</f>
        <v>0.35699999999999998</v>
      </c>
    </row>
    <row r="18" spans="1:22" x14ac:dyDescent="0.25">
      <c r="A18" s="148" t="s">
        <v>10</v>
      </c>
      <c r="B18" s="148" t="s">
        <v>49</v>
      </c>
      <c r="C18" s="183">
        <f t="shared" si="0"/>
        <v>2.8478873239436618E-2</v>
      </c>
      <c r="D18" s="183">
        <f t="shared" si="1"/>
        <v>0.32543048264182894</v>
      </c>
      <c r="J18" s="148" t="s">
        <v>10</v>
      </c>
      <c r="K18" s="148" t="s">
        <v>49</v>
      </c>
      <c r="L18" s="183">
        <f t="shared" si="2"/>
        <v>3.4411971830985918E-2</v>
      </c>
      <c r="M18" s="183">
        <f t="shared" si="3"/>
        <v>0.37300982218458933</v>
      </c>
      <c r="S18" s="183" t="str">
        <f>StageFlow!A18</f>
        <v>j29</v>
      </c>
      <c r="T18" s="183" t="str">
        <f>StageFlow!B18</f>
        <v>j24</v>
      </c>
      <c r="U18" s="183">
        <f>StageFlow!C18</f>
        <v>3.3700000000000001E-2</v>
      </c>
      <c r="V18" s="183">
        <f>StageFlow!D18</f>
        <v>0.36020000000000002</v>
      </c>
    </row>
    <row r="19" spans="1:22" x14ac:dyDescent="0.25">
      <c r="A19" s="148" t="s">
        <v>49</v>
      </c>
      <c r="B19" s="148" t="s">
        <v>34</v>
      </c>
      <c r="C19" s="183">
        <f t="shared" si="0"/>
        <v>2.8478873239436618E-2</v>
      </c>
      <c r="D19" s="183">
        <f t="shared" si="1"/>
        <v>0.32543048264182894</v>
      </c>
      <c r="J19" s="148" t="s">
        <v>49</v>
      </c>
      <c r="K19" s="148" t="s">
        <v>34</v>
      </c>
      <c r="L19" s="183">
        <f t="shared" si="2"/>
        <v>3.4411971830985918E-2</v>
      </c>
      <c r="M19" s="183">
        <f t="shared" si="3"/>
        <v>0.37300982218458933</v>
      </c>
      <c r="S19" s="183" t="str">
        <f>StageFlow!A19</f>
        <v>j24</v>
      </c>
      <c r="T19" s="183" t="str">
        <f>StageFlow!B19</f>
        <v>j7</v>
      </c>
      <c r="U19" s="183">
        <f>StageFlow!C19</f>
        <v>3.3700000000000001E-2</v>
      </c>
      <c r="V19" s="183">
        <f>StageFlow!D19</f>
        <v>0.36020000000000002</v>
      </c>
    </row>
    <row r="20" spans="1:22" x14ac:dyDescent="0.25">
      <c r="A20" s="148" t="s">
        <v>36</v>
      </c>
      <c r="B20" s="148" t="s">
        <v>39</v>
      </c>
      <c r="C20" s="183">
        <f t="shared" si="0"/>
        <v>4.2676056338028172E-2</v>
      </c>
      <c r="D20" s="183">
        <f t="shared" si="1"/>
        <v>0.32253937341236238</v>
      </c>
      <c r="J20" s="148" t="s">
        <v>36</v>
      </c>
      <c r="K20" s="148" t="s">
        <v>39</v>
      </c>
      <c r="L20" s="183">
        <f t="shared" si="2"/>
        <v>5.1566901408450709E-2</v>
      </c>
      <c r="M20" s="183">
        <f t="shared" si="3"/>
        <v>0.36969602032176119</v>
      </c>
      <c r="S20" s="183" t="str">
        <f>StageFlow!A20</f>
        <v>j9</v>
      </c>
      <c r="T20" s="183" t="str">
        <f>StageFlow!B20</f>
        <v>j12</v>
      </c>
      <c r="U20" s="183">
        <f>StageFlow!C20</f>
        <v>5.0500000000000003E-2</v>
      </c>
      <c r="V20" s="183">
        <f>StageFlow!D20</f>
        <v>0.35699999999999998</v>
      </c>
    </row>
    <row r="21" spans="1:22" x14ac:dyDescent="0.25">
      <c r="A21" s="183" t="s">
        <v>455</v>
      </c>
      <c r="B21" s="183" t="s">
        <v>56</v>
      </c>
      <c r="C21" s="183">
        <f t="shared" si="0"/>
        <v>4.2676056338028172E-2</v>
      </c>
      <c r="D21" s="183">
        <f t="shared" si="1"/>
        <v>0.32253937341236238</v>
      </c>
      <c r="J21" s="183" t="s">
        <v>455</v>
      </c>
      <c r="K21" s="183" t="s">
        <v>56</v>
      </c>
      <c r="L21" s="183">
        <f t="shared" si="2"/>
        <v>5.1566901408450709E-2</v>
      </c>
      <c r="M21" s="183">
        <f t="shared" si="3"/>
        <v>0.36969602032176119</v>
      </c>
      <c r="S21" s="183" t="str">
        <f>StageFlow!A21</f>
        <v>j40</v>
      </c>
      <c r="T21" s="183" t="str">
        <f>StageFlow!B21</f>
        <v>j32</v>
      </c>
      <c r="U21" s="183">
        <f>StageFlow!C21</f>
        <v>5.0500000000000003E-2</v>
      </c>
      <c r="V21" s="183">
        <f>StageFlow!D21</f>
        <v>0.35699999999999998</v>
      </c>
    </row>
    <row r="22" spans="1:22" x14ac:dyDescent="0.25">
      <c r="A22" s="183" t="s">
        <v>58</v>
      </c>
      <c r="B22" s="183" t="s">
        <v>57</v>
      </c>
      <c r="C22" s="183">
        <f t="shared" si="0"/>
        <v>4.2676056338028172E-2</v>
      </c>
      <c r="D22" s="183">
        <f t="shared" si="1"/>
        <v>0.32253937341236238</v>
      </c>
      <c r="J22" s="183" t="s">
        <v>58</v>
      </c>
      <c r="K22" s="183" t="s">
        <v>57</v>
      </c>
      <c r="L22" s="183">
        <f t="shared" si="2"/>
        <v>5.1566901408450709E-2</v>
      </c>
      <c r="M22" s="183">
        <f t="shared" si="3"/>
        <v>0.36969602032176119</v>
      </c>
      <c r="S22" s="183" t="str">
        <f>StageFlow!A22</f>
        <v>j34</v>
      </c>
      <c r="T22" s="183" t="str">
        <f>StageFlow!B22</f>
        <v>j33</v>
      </c>
      <c r="U22" s="183">
        <f>StageFlow!C22</f>
        <v>5.0500000000000003E-2</v>
      </c>
      <c r="V22" s="183">
        <f>StageFlow!D22</f>
        <v>0.35699999999999998</v>
      </c>
    </row>
    <row r="23" spans="1:22" x14ac:dyDescent="0.25">
      <c r="A23" s="183" t="s">
        <v>59</v>
      </c>
      <c r="B23" s="183" t="s">
        <v>455</v>
      </c>
      <c r="C23" s="183">
        <f t="shared" si="0"/>
        <v>4.2676056338028172E-2</v>
      </c>
      <c r="D23" s="183">
        <f t="shared" si="1"/>
        <v>0.32253937341236238</v>
      </c>
      <c r="J23" s="183" t="s">
        <v>59</v>
      </c>
      <c r="K23" s="183" t="s">
        <v>455</v>
      </c>
      <c r="L23" s="183">
        <f t="shared" si="2"/>
        <v>5.1566901408450709E-2</v>
      </c>
      <c r="M23" s="183">
        <f t="shared" si="3"/>
        <v>0.36969602032176119</v>
      </c>
      <c r="S23" s="183" t="str">
        <f>StageFlow!A23</f>
        <v>j35</v>
      </c>
      <c r="T23" s="183" t="str">
        <f>StageFlow!B23</f>
        <v>j40</v>
      </c>
      <c r="U23" s="183">
        <f>StageFlow!C23</f>
        <v>5.0500000000000003E-2</v>
      </c>
      <c r="V23" s="183">
        <f>StageFlow!D23</f>
        <v>0.35699999999999998</v>
      </c>
    </row>
    <row r="24" spans="1:22" x14ac:dyDescent="0.25">
      <c r="A24" s="183" t="s">
        <v>57</v>
      </c>
      <c r="B24" s="183" t="s">
        <v>458</v>
      </c>
      <c r="C24" s="183">
        <f t="shared" si="0"/>
        <v>4.2676056338028172E-2</v>
      </c>
      <c r="D24" s="183">
        <f t="shared" si="1"/>
        <v>0.32253937341236238</v>
      </c>
      <c r="J24" s="183" t="s">
        <v>57</v>
      </c>
      <c r="K24" s="183" t="s">
        <v>458</v>
      </c>
      <c r="L24" s="183">
        <f t="shared" si="2"/>
        <v>5.1566901408450709E-2</v>
      </c>
      <c r="M24" s="183">
        <f t="shared" si="3"/>
        <v>0.36969602032176119</v>
      </c>
      <c r="S24" s="183" t="str">
        <f>StageFlow!A24</f>
        <v>j33</v>
      </c>
      <c r="T24" s="183" t="str">
        <f>StageFlow!B24</f>
        <v>j43</v>
      </c>
      <c r="U24" s="183">
        <f>StageFlow!C24</f>
        <v>5.0500000000000003E-2</v>
      </c>
      <c r="V24" s="183">
        <f>StageFlow!D24</f>
        <v>0.35699999999999998</v>
      </c>
    </row>
    <row r="25" spans="1:22" x14ac:dyDescent="0.25">
      <c r="A25" s="183" t="s">
        <v>50</v>
      </c>
      <c r="B25" s="183" t="s">
        <v>49</v>
      </c>
      <c r="C25" s="183">
        <f t="shared" si="0"/>
        <v>4.2676056338028172E-2</v>
      </c>
      <c r="D25" s="183">
        <f t="shared" si="1"/>
        <v>0.32253937341236238</v>
      </c>
      <c r="J25" s="183" t="s">
        <v>50</v>
      </c>
      <c r="K25" s="183" t="s">
        <v>49</v>
      </c>
      <c r="L25" s="183">
        <f t="shared" si="2"/>
        <v>5.1566901408450709E-2</v>
      </c>
      <c r="M25" s="183">
        <f t="shared" si="3"/>
        <v>0.36969602032176119</v>
      </c>
      <c r="S25" s="183" t="str">
        <f>StageFlow!A25</f>
        <v>j25</v>
      </c>
      <c r="T25" s="183" t="str">
        <f>StageFlow!B25</f>
        <v>j24</v>
      </c>
      <c r="U25" s="183">
        <f>StageFlow!C25</f>
        <v>5.0500000000000003E-2</v>
      </c>
      <c r="V25" s="183">
        <f>StageFlow!D25</f>
        <v>0.35699999999999998</v>
      </c>
    </row>
    <row r="26" spans="1:22" x14ac:dyDescent="0.25">
      <c r="A26" s="183" t="s">
        <v>458</v>
      </c>
      <c r="B26" s="183" t="s">
        <v>461</v>
      </c>
      <c r="C26" s="183">
        <f t="shared" si="0"/>
        <v>4.2676056338028172E-2</v>
      </c>
      <c r="D26" s="183">
        <f t="shared" si="1"/>
        <v>0.32253937341236238</v>
      </c>
      <c r="J26" s="183" t="s">
        <v>458</v>
      </c>
      <c r="K26" s="183" t="s">
        <v>461</v>
      </c>
      <c r="L26" s="183">
        <f t="shared" si="2"/>
        <v>5.1566901408450709E-2</v>
      </c>
      <c r="M26" s="183">
        <f t="shared" si="3"/>
        <v>0.36969602032176119</v>
      </c>
      <c r="S26" s="183" t="str">
        <f>StageFlow!A26</f>
        <v>j43</v>
      </c>
      <c r="T26" s="183" t="str">
        <f>StageFlow!B26</f>
        <v>j45</v>
      </c>
      <c r="U26" s="183">
        <f>StageFlow!C26</f>
        <v>5.0500000000000003E-2</v>
      </c>
      <c r="V26" s="183">
        <f>StageFlow!D26</f>
        <v>0.35699999999999998</v>
      </c>
    </row>
    <row r="27" spans="1:22" x14ac:dyDescent="0.25">
      <c r="A27" s="183" t="s">
        <v>461</v>
      </c>
      <c r="B27" s="183" t="s">
        <v>56</v>
      </c>
      <c r="C27" s="183">
        <f t="shared" si="0"/>
        <v>4.2676056338028172E-2</v>
      </c>
      <c r="D27" s="183">
        <f t="shared" si="1"/>
        <v>0.32253937341236238</v>
      </c>
      <c r="J27" s="183" t="s">
        <v>461</v>
      </c>
      <c r="K27" s="183" t="s">
        <v>56</v>
      </c>
      <c r="L27" s="183">
        <f t="shared" si="2"/>
        <v>5.1566901408450709E-2</v>
      </c>
      <c r="M27" s="183">
        <f t="shared" si="3"/>
        <v>0.36969602032176119</v>
      </c>
      <c r="S27" s="183" t="str">
        <f>StageFlow!A27</f>
        <v>j45</v>
      </c>
      <c r="T27" s="183" t="str">
        <f>StageFlow!B27</f>
        <v>j32</v>
      </c>
      <c r="U27" s="183">
        <f>StageFlow!C27</f>
        <v>5.0500000000000003E-2</v>
      </c>
      <c r="V27" s="183">
        <f>StageFlow!D27</f>
        <v>0.35699999999999998</v>
      </c>
    </row>
    <row r="34" spans="1:30" x14ac:dyDescent="0.25">
      <c r="A34" s="27" t="s">
        <v>670</v>
      </c>
    </row>
    <row r="36" spans="1:30" x14ac:dyDescent="0.25">
      <c r="B36" s="216">
        <v>1.2</v>
      </c>
      <c r="S36" s="215">
        <v>0.7</v>
      </c>
    </row>
    <row r="38" spans="1:30" x14ac:dyDescent="0.25">
      <c r="B38" s="183" t="s">
        <v>19</v>
      </c>
      <c r="C38" s="183" t="s">
        <v>20</v>
      </c>
      <c r="D38" s="183" t="s">
        <v>21</v>
      </c>
      <c r="E38" s="183" t="s">
        <v>22</v>
      </c>
      <c r="F38" s="183" t="s">
        <v>23</v>
      </c>
      <c r="G38" s="183" t="s">
        <v>24</v>
      </c>
      <c r="H38" s="183" t="s">
        <v>25</v>
      </c>
      <c r="I38" s="183" t="s">
        <v>26</v>
      </c>
      <c r="J38" s="183" t="s">
        <v>27</v>
      </c>
      <c r="K38" s="183" t="s">
        <v>28</v>
      </c>
      <c r="L38" s="183" t="s">
        <v>29</v>
      </c>
      <c r="M38" s="183" t="s">
        <v>30</v>
      </c>
      <c r="S38" s="183" t="s">
        <v>19</v>
      </c>
      <c r="T38" s="183" t="s">
        <v>20</v>
      </c>
      <c r="U38" s="183" t="s">
        <v>21</v>
      </c>
      <c r="V38" s="183" t="s">
        <v>22</v>
      </c>
      <c r="W38" s="183" t="s">
        <v>23</v>
      </c>
      <c r="X38" s="183" t="s">
        <v>24</v>
      </c>
      <c r="Y38" s="183" t="s">
        <v>25</v>
      </c>
      <c r="Z38" s="183" t="s">
        <v>26</v>
      </c>
      <c r="AA38" s="183" t="s">
        <v>27</v>
      </c>
      <c r="AB38" s="183" t="s">
        <v>28</v>
      </c>
      <c r="AC38" s="183" t="s">
        <v>29</v>
      </c>
      <c r="AD38" s="183" t="s">
        <v>30</v>
      </c>
    </row>
    <row r="39" spans="1:30" x14ac:dyDescent="0.25">
      <c r="A39" s="183" t="s">
        <v>6</v>
      </c>
      <c r="B39" s="211">
        <f>$B$36*demandReq!B2</f>
        <v>2.8522991519999996</v>
      </c>
      <c r="C39" s="211">
        <f>$B$36*demandReq!C2</f>
        <v>2.8522991519999996</v>
      </c>
      <c r="D39" s="211">
        <f>$B$36*demandReq!D2</f>
        <v>2.8522991519999996</v>
      </c>
      <c r="E39" s="211">
        <f>$B$36*demandReq!E2</f>
        <v>10.649866319999999</v>
      </c>
      <c r="F39" s="211">
        <f>$B$36*demandReq!F2</f>
        <v>10.649866319999999</v>
      </c>
      <c r="G39" s="211">
        <f>$B$36*demandReq!G2</f>
        <v>10.649866319999999</v>
      </c>
      <c r="H39" s="211">
        <f>$B$36*demandReq!H2</f>
        <v>10.649866319999999</v>
      </c>
      <c r="I39" s="211">
        <f>$B$36*demandReq!I2</f>
        <v>10.649866319999999</v>
      </c>
      <c r="J39" s="211">
        <f>$B$36*demandReq!J2</f>
        <v>10.649866319999999</v>
      </c>
      <c r="K39" s="211">
        <f>$B$36*demandReq!K2</f>
        <v>10.649866319999999</v>
      </c>
      <c r="L39" s="211">
        <f>$B$36*demandReq!L2</f>
        <v>2.8522991519999996</v>
      </c>
      <c r="M39" s="211">
        <f>$B$36*demandReq!M2</f>
        <v>2.8522991519999996</v>
      </c>
      <c r="R39" s="183" t="s">
        <v>6</v>
      </c>
      <c r="S39" s="183">
        <f>$S$36*demandReq!B2</f>
        <v>1.6638411719999997</v>
      </c>
      <c r="T39" s="183">
        <f>$S$36*demandReq!C2</f>
        <v>1.6638411719999997</v>
      </c>
      <c r="U39" s="183">
        <f>$S$36*demandReq!D2</f>
        <v>1.6638411719999997</v>
      </c>
      <c r="V39" s="183">
        <f>$S$36*demandReq!E2</f>
        <v>6.21242202</v>
      </c>
      <c r="W39" s="183">
        <f>$S$36*demandReq!F2</f>
        <v>6.21242202</v>
      </c>
      <c r="X39" s="183">
        <f>$S$36*demandReq!G2</f>
        <v>6.21242202</v>
      </c>
      <c r="Y39" s="183">
        <f>$S$36*demandReq!H2</f>
        <v>6.21242202</v>
      </c>
      <c r="Z39" s="183">
        <f>$S$36*demandReq!I2</f>
        <v>6.21242202</v>
      </c>
      <c r="AA39" s="183">
        <f>$S$36*demandReq!J2</f>
        <v>6.21242202</v>
      </c>
      <c r="AB39" s="183">
        <f>$S$36*demandReq!K2</f>
        <v>6.21242202</v>
      </c>
      <c r="AC39" s="183">
        <f>$S$36*demandReq!L2</f>
        <v>1.6638411719999997</v>
      </c>
      <c r="AD39" s="183">
        <f>$S$36*demandReq!M2</f>
        <v>1.6638411719999997</v>
      </c>
    </row>
    <row r="40" spans="1:30" x14ac:dyDescent="0.25">
      <c r="A40" s="183" t="s">
        <v>35</v>
      </c>
      <c r="B40" s="211">
        <f>$B$36*demandReq!B3</f>
        <v>1.8901847519999999</v>
      </c>
      <c r="C40" s="211">
        <f>$B$36*demandReq!C3</f>
        <v>1.1648985119999999</v>
      </c>
      <c r="D40" s="211">
        <f>$B$36*demandReq!D3</f>
        <v>0.44109244799999997</v>
      </c>
      <c r="E40" s="211">
        <f>$B$36*demandReq!E3</f>
        <v>3.7655677440000002</v>
      </c>
      <c r="F40" s="211">
        <f>$B$36*demandReq!F3</f>
        <v>50.989102848000002</v>
      </c>
      <c r="G40" s="211">
        <f>$B$36*demandReq!G3</f>
        <v>68.018527727999995</v>
      </c>
      <c r="H40" s="211">
        <f>$B$36*demandReq!H3</f>
        <v>71.666717515199991</v>
      </c>
      <c r="I40" s="211">
        <f>$B$36*demandReq!I3</f>
        <v>67.224635330399991</v>
      </c>
      <c r="J40" s="211">
        <f>$B$36*demandReq!J3</f>
        <v>52.601014511999999</v>
      </c>
      <c r="K40" s="211">
        <f>$B$36*demandReq!K3</f>
        <v>24.705617616000001</v>
      </c>
      <c r="L40" s="211">
        <f>$B$36*demandReq!L3</f>
        <v>6.7732853760000005</v>
      </c>
      <c r="M40" s="211">
        <f>$B$36*demandReq!M3</f>
        <v>2.3105547359999998</v>
      </c>
      <c r="R40" s="183" t="s">
        <v>35</v>
      </c>
      <c r="S40" s="183">
        <f>$S$36*demandReq!B3</f>
        <v>1.1026077719999998</v>
      </c>
      <c r="T40" s="183">
        <f>$S$36*demandReq!C3</f>
        <v>0.67952413199999995</v>
      </c>
      <c r="U40" s="183">
        <f>$S$36*demandReq!D3</f>
        <v>0.25730392799999996</v>
      </c>
      <c r="V40" s="183">
        <f>$S$36*demandReq!E3</f>
        <v>2.1965811840000002</v>
      </c>
      <c r="W40" s="183">
        <f>$S$36*demandReq!F3</f>
        <v>29.743643327999997</v>
      </c>
      <c r="X40" s="183">
        <f>$S$36*demandReq!G3</f>
        <v>39.677474507999996</v>
      </c>
      <c r="Y40" s="183">
        <f>$S$36*demandReq!H3</f>
        <v>41.805585217199997</v>
      </c>
      <c r="Z40" s="183">
        <f>$S$36*demandReq!I3</f>
        <v>39.214370609399992</v>
      </c>
      <c r="AA40" s="183">
        <f>$S$36*demandReq!J3</f>
        <v>30.683925131999999</v>
      </c>
      <c r="AB40" s="183">
        <f>$S$36*demandReq!K3</f>
        <v>14.411610275999999</v>
      </c>
      <c r="AC40" s="183">
        <f>$S$36*demandReq!L3</f>
        <v>3.9510831359999998</v>
      </c>
      <c r="AD40" s="183">
        <f>$S$36*demandReq!M3</f>
        <v>1.347823596</v>
      </c>
    </row>
    <row r="41" spans="1:30" x14ac:dyDescent="0.25">
      <c r="A41" s="183" t="s">
        <v>40</v>
      </c>
      <c r="B41" s="211">
        <f>$B$36*demandReq!B4</f>
        <v>0</v>
      </c>
      <c r="C41" s="211">
        <f>$B$36*demandReq!C4</f>
        <v>0</v>
      </c>
      <c r="D41" s="211">
        <f>$B$36*demandReq!D4</f>
        <v>0</v>
      </c>
      <c r="E41" s="211">
        <f>$B$36*demandReq!E4</f>
        <v>0</v>
      </c>
      <c r="F41" s="211">
        <f>$B$36*demandReq!F4</f>
        <v>0</v>
      </c>
      <c r="G41" s="211">
        <f>$B$36*demandReq!G4</f>
        <v>0</v>
      </c>
      <c r="H41" s="211">
        <f>$B$36*demandReq!H4</f>
        <v>0</v>
      </c>
      <c r="I41" s="211">
        <f>$B$36*demandReq!I4</f>
        <v>0</v>
      </c>
      <c r="J41" s="211">
        <f>$B$36*demandReq!J4</f>
        <v>0</v>
      </c>
      <c r="K41" s="211">
        <f>$B$36*demandReq!K4</f>
        <v>0</v>
      </c>
      <c r="L41" s="211">
        <f>$B$36*demandReq!L4</f>
        <v>0</v>
      </c>
      <c r="M41" s="211">
        <f>$B$36*demandReq!M4</f>
        <v>0</v>
      </c>
      <c r="R41" s="183" t="s">
        <v>40</v>
      </c>
      <c r="S41" s="183">
        <f>$S$36*demandReq!B4</f>
        <v>0</v>
      </c>
      <c r="T41" s="183">
        <f>$S$36*demandReq!C4</f>
        <v>0</v>
      </c>
      <c r="U41" s="183">
        <f>$S$36*demandReq!D4</f>
        <v>0</v>
      </c>
      <c r="V41" s="183">
        <f>$S$36*demandReq!E4</f>
        <v>0</v>
      </c>
      <c r="W41" s="183">
        <f>$S$36*demandReq!F4</f>
        <v>0</v>
      </c>
      <c r="X41" s="183">
        <f>$S$36*demandReq!G4</f>
        <v>0</v>
      </c>
      <c r="Y41" s="183">
        <f>$S$36*demandReq!H4</f>
        <v>0</v>
      </c>
      <c r="Z41" s="183">
        <f>$S$36*demandReq!I4</f>
        <v>0</v>
      </c>
      <c r="AA41" s="183">
        <f>$S$36*demandReq!J4</f>
        <v>0</v>
      </c>
      <c r="AB41" s="183">
        <f>$S$36*demandReq!K4</f>
        <v>0</v>
      </c>
      <c r="AC41" s="183">
        <f>$S$36*demandReq!L4</f>
        <v>0</v>
      </c>
      <c r="AD41" s="183">
        <f>$S$36*demandReq!M4</f>
        <v>0</v>
      </c>
    </row>
    <row r="42" spans="1:30" x14ac:dyDescent="0.25">
      <c r="A42" s="183" t="s">
        <v>43</v>
      </c>
      <c r="B42" s="211">
        <f>$B$36*demandReq!B5</f>
        <v>0</v>
      </c>
      <c r="C42" s="211">
        <f>$B$36*demandReq!C5</f>
        <v>0</v>
      </c>
      <c r="D42" s="211">
        <f>$B$36*demandReq!D5</f>
        <v>0</v>
      </c>
      <c r="E42" s="211">
        <f>$B$36*demandReq!E5</f>
        <v>0</v>
      </c>
      <c r="F42" s="211">
        <f>$B$36*demandReq!F5</f>
        <v>0</v>
      </c>
      <c r="G42" s="211">
        <f>$B$36*demandReq!G5</f>
        <v>0</v>
      </c>
      <c r="H42" s="211">
        <f>$B$36*demandReq!H5</f>
        <v>0</v>
      </c>
      <c r="I42" s="211">
        <f>$B$36*demandReq!I5</f>
        <v>0</v>
      </c>
      <c r="J42" s="211">
        <f>$B$36*demandReq!J5</f>
        <v>0</v>
      </c>
      <c r="K42" s="211">
        <f>$B$36*demandReq!K5</f>
        <v>0</v>
      </c>
      <c r="L42" s="211">
        <f>$B$36*demandReq!L5</f>
        <v>0</v>
      </c>
      <c r="M42" s="211">
        <f>$B$36*demandReq!M5</f>
        <v>0</v>
      </c>
      <c r="R42" s="183" t="s">
        <v>43</v>
      </c>
      <c r="S42" s="183">
        <f>$S$36*demandReq!B5</f>
        <v>0</v>
      </c>
      <c r="T42" s="183">
        <f>$S$36*demandReq!C5</f>
        <v>0</v>
      </c>
      <c r="U42" s="183">
        <f>$S$36*demandReq!D5</f>
        <v>0</v>
      </c>
      <c r="V42" s="183">
        <f>$S$36*demandReq!E5</f>
        <v>0</v>
      </c>
      <c r="W42" s="183">
        <f>$S$36*demandReq!F5</f>
        <v>0</v>
      </c>
      <c r="X42" s="183">
        <f>$S$36*demandReq!G5</f>
        <v>0</v>
      </c>
      <c r="Y42" s="183">
        <f>$S$36*demandReq!H5</f>
        <v>0</v>
      </c>
      <c r="Z42" s="183">
        <f>$S$36*demandReq!I5</f>
        <v>0</v>
      </c>
      <c r="AA42" s="183">
        <f>$S$36*demandReq!J5</f>
        <v>0</v>
      </c>
      <c r="AB42" s="183">
        <f>$S$36*demandReq!K5</f>
        <v>0</v>
      </c>
      <c r="AC42" s="183">
        <f>$S$36*demandReq!L5</f>
        <v>0</v>
      </c>
      <c r="AD42" s="183">
        <f>$S$36*demandReq!M5</f>
        <v>0</v>
      </c>
    </row>
    <row r="43" spans="1:30" x14ac:dyDescent="0.25">
      <c r="A43" s="183" t="s">
        <v>42</v>
      </c>
      <c r="B43" s="211">
        <f>$B$36*demandReq!B6</f>
        <v>0</v>
      </c>
      <c r="C43" s="211">
        <f>$B$36*demandReq!C6</f>
        <v>0</v>
      </c>
      <c r="D43" s="211">
        <f>$B$36*demandReq!D6</f>
        <v>0</v>
      </c>
      <c r="E43" s="211">
        <f>$B$36*demandReq!E6</f>
        <v>0</v>
      </c>
      <c r="F43" s="211">
        <f>$B$36*demandReq!F6</f>
        <v>0</v>
      </c>
      <c r="G43" s="211">
        <f>$B$36*demandReq!G6</f>
        <v>0</v>
      </c>
      <c r="H43" s="211">
        <f>$B$36*demandReq!H6</f>
        <v>0</v>
      </c>
      <c r="I43" s="211">
        <f>$B$36*demandReq!I6</f>
        <v>0</v>
      </c>
      <c r="J43" s="211">
        <f>$B$36*demandReq!J6</f>
        <v>0</v>
      </c>
      <c r="K43" s="211">
        <f>$B$36*demandReq!K6</f>
        <v>0</v>
      </c>
      <c r="L43" s="211">
        <f>$B$36*demandReq!L6</f>
        <v>0</v>
      </c>
      <c r="M43" s="211">
        <f>$B$36*demandReq!M6</f>
        <v>0</v>
      </c>
      <c r="R43" s="183" t="s">
        <v>42</v>
      </c>
      <c r="S43" s="183">
        <f>$S$36*demandReq!B6</f>
        <v>0</v>
      </c>
      <c r="T43" s="183">
        <f>$S$36*demandReq!C6</f>
        <v>0</v>
      </c>
      <c r="U43" s="183">
        <f>$S$36*demandReq!D6</f>
        <v>0</v>
      </c>
      <c r="V43" s="183">
        <f>$S$36*demandReq!E6</f>
        <v>0</v>
      </c>
      <c r="W43" s="183">
        <f>$S$36*demandReq!F6</f>
        <v>0</v>
      </c>
      <c r="X43" s="183">
        <f>$S$36*demandReq!G6</f>
        <v>0</v>
      </c>
      <c r="Y43" s="183">
        <f>$S$36*demandReq!H6</f>
        <v>0</v>
      </c>
      <c r="Z43" s="183">
        <f>$S$36*demandReq!I6</f>
        <v>0</v>
      </c>
      <c r="AA43" s="183">
        <f>$S$36*demandReq!J6</f>
        <v>0</v>
      </c>
      <c r="AB43" s="183">
        <f>$S$36*demandReq!K6</f>
        <v>0</v>
      </c>
      <c r="AC43" s="183">
        <f>$S$36*demandReq!L6</f>
        <v>0</v>
      </c>
      <c r="AD43" s="183">
        <f>$S$36*demandReq!M6</f>
        <v>0</v>
      </c>
    </row>
    <row r="44" spans="1:30" x14ac:dyDescent="0.25">
      <c r="A44" s="183" t="s">
        <v>53</v>
      </c>
      <c r="B44" s="211">
        <f>$B$36*demandReq!B7</f>
        <v>0</v>
      </c>
      <c r="C44" s="211">
        <f>$B$36*demandReq!C7</f>
        <v>0</v>
      </c>
      <c r="D44" s="211">
        <f>$B$36*demandReq!D7</f>
        <v>0</v>
      </c>
      <c r="E44" s="211">
        <f>$B$36*demandReq!E7</f>
        <v>0</v>
      </c>
      <c r="F44" s="211">
        <f>$B$36*demandReq!F7</f>
        <v>1.9218640513640599</v>
      </c>
      <c r="G44" s="211">
        <f>$B$36*demandReq!G7</f>
        <v>2.6122713187919691</v>
      </c>
      <c r="H44" s="211">
        <f>$B$36*demandReq!H7</f>
        <v>2.4749654110215782</v>
      </c>
      <c r="I44" s="211">
        <f>$B$36*demandReq!I7</f>
        <v>2.2054461169026403</v>
      </c>
      <c r="J44" s="211">
        <f>$B$36*demandReq!J7</f>
        <v>1.2471584962123161</v>
      </c>
      <c r="K44" s="211">
        <f>$B$36*demandReq!K7</f>
        <v>0</v>
      </c>
      <c r="L44" s="211">
        <f>$B$36*demandReq!L7</f>
        <v>0</v>
      </c>
      <c r="M44" s="211">
        <f>$B$36*demandReq!M7</f>
        <v>0</v>
      </c>
      <c r="R44" s="183" t="s">
        <v>53</v>
      </c>
      <c r="S44" s="183">
        <f>$S$36*demandReq!B7</f>
        <v>0</v>
      </c>
      <c r="T44" s="183">
        <f>$S$36*demandReq!C7</f>
        <v>0</v>
      </c>
      <c r="U44" s="183">
        <f>$S$36*demandReq!D7</f>
        <v>0</v>
      </c>
      <c r="V44" s="183">
        <f>$S$36*demandReq!E7</f>
        <v>0</v>
      </c>
      <c r="W44" s="183">
        <f>$S$36*demandReq!F7</f>
        <v>1.1210873632957017</v>
      </c>
      <c r="X44" s="183">
        <f>$S$36*demandReq!G7</f>
        <v>1.5238249359619818</v>
      </c>
      <c r="Y44" s="183">
        <f>$S$36*demandReq!H7</f>
        <v>1.4437298230959206</v>
      </c>
      <c r="Z44" s="183">
        <f>$S$36*demandReq!I7</f>
        <v>1.2865102348598734</v>
      </c>
      <c r="AA44" s="183">
        <f>$S$36*demandReq!J7</f>
        <v>0.72750912279051771</v>
      </c>
      <c r="AB44" s="183">
        <f>$S$36*demandReq!K7</f>
        <v>0</v>
      </c>
      <c r="AC44" s="183">
        <f>$S$36*demandReq!L7</f>
        <v>0</v>
      </c>
      <c r="AD44" s="183">
        <f>$S$36*demandReq!M7</f>
        <v>0</v>
      </c>
    </row>
    <row r="45" spans="1:30" x14ac:dyDescent="0.25">
      <c r="A45" s="183" t="s">
        <v>52</v>
      </c>
      <c r="B45" s="211">
        <f>$B$36*demandReq!B8</f>
        <v>0</v>
      </c>
      <c r="C45" s="211">
        <f>$B$36*demandReq!C8</f>
        <v>0</v>
      </c>
      <c r="D45" s="211">
        <f>$B$36*demandReq!D8</f>
        <v>0</v>
      </c>
      <c r="E45" s="211">
        <f>$B$36*demandReq!E8</f>
        <v>0</v>
      </c>
      <c r="F45" s="211">
        <f>$B$36*demandReq!F8</f>
        <v>0</v>
      </c>
      <c r="G45" s="211">
        <f>$B$36*demandReq!G8</f>
        <v>0</v>
      </c>
      <c r="H45" s="211">
        <f>$B$36*demandReq!H8</f>
        <v>0</v>
      </c>
      <c r="I45" s="211">
        <f>$B$36*demandReq!I8</f>
        <v>0</v>
      </c>
      <c r="J45" s="211">
        <f>$B$36*demandReq!J8</f>
        <v>0</v>
      </c>
      <c r="K45" s="211">
        <f>$B$36*demandReq!K8</f>
        <v>0</v>
      </c>
      <c r="L45" s="211">
        <f>$B$36*demandReq!L8</f>
        <v>0</v>
      </c>
      <c r="M45" s="211">
        <f>$B$36*demandReq!M8</f>
        <v>0</v>
      </c>
      <c r="R45" s="183" t="s">
        <v>52</v>
      </c>
      <c r="S45" s="183">
        <f>$S$36*demandReq!B8</f>
        <v>0</v>
      </c>
      <c r="T45" s="183">
        <f>$S$36*demandReq!C8</f>
        <v>0</v>
      </c>
      <c r="U45" s="183">
        <f>$S$36*demandReq!D8</f>
        <v>0</v>
      </c>
      <c r="V45" s="183">
        <f>$S$36*demandReq!E8</f>
        <v>0</v>
      </c>
      <c r="W45" s="183">
        <f>$S$36*demandReq!F8</f>
        <v>0</v>
      </c>
      <c r="X45" s="183">
        <f>$S$36*demandReq!G8</f>
        <v>0</v>
      </c>
      <c r="Y45" s="183">
        <f>$S$36*demandReq!H8</f>
        <v>0</v>
      </c>
      <c r="Z45" s="183">
        <f>$S$36*demandReq!I8</f>
        <v>0</v>
      </c>
      <c r="AA45" s="183">
        <f>$S$36*demandReq!J8</f>
        <v>0</v>
      </c>
      <c r="AB45" s="183">
        <f>$S$36*demandReq!K8</f>
        <v>0</v>
      </c>
      <c r="AC45" s="183">
        <f>$S$36*demandReq!L8</f>
        <v>0</v>
      </c>
      <c r="AD45" s="183">
        <f>$S$36*demandReq!M8</f>
        <v>0</v>
      </c>
    </row>
    <row r="46" spans="1:30" x14ac:dyDescent="0.25">
      <c r="A46" s="183" t="s">
        <v>63</v>
      </c>
      <c r="B46" s="211">
        <f>$B$36*demandReq!B9</f>
        <v>0</v>
      </c>
      <c r="C46" s="211">
        <f>$B$36*demandReq!C9</f>
        <v>0</v>
      </c>
      <c r="D46" s="211">
        <f>$B$36*demandReq!D9</f>
        <v>0</v>
      </c>
      <c r="E46" s="211">
        <f>$B$36*demandReq!E9</f>
        <v>0</v>
      </c>
      <c r="F46" s="211">
        <f>$B$36*demandReq!F9</f>
        <v>0</v>
      </c>
      <c r="G46" s="211">
        <f>$B$36*demandReq!G9</f>
        <v>0</v>
      </c>
      <c r="H46" s="211">
        <f>$B$36*demandReq!H9</f>
        <v>0</v>
      </c>
      <c r="I46" s="211">
        <f>$B$36*demandReq!I9</f>
        <v>0</v>
      </c>
      <c r="J46" s="211">
        <f>$B$36*demandReq!J9</f>
        <v>0</v>
      </c>
      <c r="K46" s="211">
        <f>$B$36*demandReq!K9</f>
        <v>0</v>
      </c>
      <c r="L46" s="211">
        <f>$B$36*demandReq!L9</f>
        <v>0</v>
      </c>
      <c r="M46" s="211">
        <f>$B$36*demandReq!M9</f>
        <v>0</v>
      </c>
      <c r="R46" s="183" t="s">
        <v>63</v>
      </c>
      <c r="S46" s="183">
        <f>$S$36*demandReq!B9</f>
        <v>0</v>
      </c>
      <c r="T46" s="183">
        <f>$S$36*demandReq!C9</f>
        <v>0</v>
      </c>
      <c r="U46" s="183">
        <f>$S$36*demandReq!D9</f>
        <v>0</v>
      </c>
      <c r="V46" s="183">
        <f>$S$36*demandReq!E9</f>
        <v>0</v>
      </c>
      <c r="W46" s="183">
        <f>$S$36*demandReq!F9</f>
        <v>0</v>
      </c>
      <c r="X46" s="183">
        <f>$S$36*demandReq!G9</f>
        <v>0</v>
      </c>
      <c r="Y46" s="183">
        <f>$S$36*demandReq!H9</f>
        <v>0</v>
      </c>
      <c r="Z46" s="183">
        <f>$S$36*demandReq!I9</f>
        <v>0</v>
      </c>
      <c r="AA46" s="183">
        <f>$S$36*demandReq!J9</f>
        <v>0</v>
      </c>
      <c r="AB46" s="183">
        <f>$S$36*demandReq!K9</f>
        <v>0</v>
      </c>
      <c r="AC46" s="183">
        <f>$S$36*demandReq!L9</f>
        <v>0</v>
      </c>
      <c r="AD46" s="183">
        <f>$S$36*demandReq!M9</f>
        <v>0</v>
      </c>
    </row>
    <row r="47" spans="1:30" x14ac:dyDescent="0.25">
      <c r="A47" s="183" t="s">
        <v>62</v>
      </c>
      <c r="B47" s="211">
        <f>$B$36*demandReq!B10</f>
        <v>0</v>
      </c>
      <c r="C47" s="211">
        <f>$B$36*demandReq!C10</f>
        <v>0</v>
      </c>
      <c r="D47" s="211">
        <f>$B$36*demandReq!D10</f>
        <v>0</v>
      </c>
      <c r="E47" s="211">
        <f>$B$36*demandReq!E10</f>
        <v>0</v>
      </c>
      <c r="F47" s="211">
        <f>$B$36*demandReq!F10</f>
        <v>3.4511852958237994</v>
      </c>
      <c r="G47" s="211">
        <f>$B$36*demandReq!G10</f>
        <v>2.9336670716969357</v>
      </c>
      <c r="H47" s="211">
        <f>$B$36*demandReq!H10</f>
        <v>2.3458267545881188</v>
      </c>
      <c r="I47" s="211">
        <f>$B$36*demandReq!I10</f>
        <v>2.1307878311520514</v>
      </c>
      <c r="J47" s="211">
        <f>$B$36*demandReq!J10</f>
        <v>1.163756447265702</v>
      </c>
      <c r="K47" s="211">
        <f>$B$36*demandReq!K10</f>
        <v>0</v>
      </c>
      <c r="L47" s="211">
        <f>$B$36*demandReq!L10</f>
        <v>0</v>
      </c>
      <c r="M47" s="211">
        <f>$B$36*demandReq!M10</f>
        <v>0</v>
      </c>
      <c r="R47" s="183" t="s">
        <v>62</v>
      </c>
      <c r="S47" s="183">
        <f>$S$36*demandReq!B10</f>
        <v>0</v>
      </c>
      <c r="T47" s="183">
        <f>$S$36*demandReq!C10</f>
        <v>0</v>
      </c>
      <c r="U47" s="183">
        <f>$S$36*demandReq!D10</f>
        <v>0</v>
      </c>
      <c r="V47" s="183">
        <f>$S$36*demandReq!E10</f>
        <v>0</v>
      </c>
      <c r="W47" s="183">
        <f>$S$36*demandReq!F10</f>
        <v>2.0131914225638829</v>
      </c>
      <c r="X47" s="183">
        <f>$S$36*demandReq!G10</f>
        <v>1.7113057918232126</v>
      </c>
      <c r="Y47" s="183">
        <f>$S$36*demandReq!H10</f>
        <v>1.3683989401764027</v>
      </c>
      <c r="Z47" s="183">
        <f>$S$36*demandReq!I10</f>
        <v>1.2429595681720298</v>
      </c>
      <c r="AA47" s="183">
        <f>$S$36*demandReq!J10</f>
        <v>0.67885792757165953</v>
      </c>
      <c r="AB47" s="183">
        <f>$S$36*demandReq!K10</f>
        <v>0</v>
      </c>
      <c r="AC47" s="183">
        <f>$S$36*demandReq!L10</f>
        <v>0</v>
      </c>
      <c r="AD47" s="183">
        <f>$S$36*demandReq!M10</f>
        <v>0</v>
      </c>
    </row>
    <row r="48" spans="1:30" x14ac:dyDescent="0.25">
      <c r="A48" s="183" t="s">
        <v>456</v>
      </c>
      <c r="B48" s="211">
        <f>$B$36*demandReq!B11</f>
        <v>0</v>
      </c>
      <c r="C48" s="211">
        <f>$B$36*demandReq!C11</f>
        <v>0</v>
      </c>
      <c r="D48" s="211">
        <f>$B$36*demandReq!D11</f>
        <v>0</v>
      </c>
      <c r="E48" s="211">
        <f>$B$36*demandReq!E11</f>
        <v>0</v>
      </c>
      <c r="F48" s="211">
        <f>$B$36*demandReq!F11</f>
        <v>1.0748013537336176</v>
      </c>
      <c r="G48" s="211">
        <f>$B$36*demandReq!G11</f>
        <v>2.1082846515860378</v>
      </c>
      <c r="H48" s="211">
        <f>$B$36*demandReq!H11</f>
        <v>1.4817796057950654</v>
      </c>
      <c r="I48" s="211">
        <f>$B$36*demandReq!I11</f>
        <v>0.86814038299250817</v>
      </c>
      <c r="J48" s="211">
        <f>$B$36*demandReq!J11</f>
        <v>0</v>
      </c>
      <c r="K48" s="211">
        <f>$B$36*demandReq!K11</f>
        <v>0</v>
      </c>
      <c r="L48" s="211">
        <f>$B$36*demandReq!L11</f>
        <v>0</v>
      </c>
      <c r="M48" s="211">
        <f>$B$36*demandReq!M11</f>
        <v>0</v>
      </c>
      <c r="R48" s="183" t="s">
        <v>456</v>
      </c>
      <c r="S48" s="183">
        <f>$S$36*demandReq!B11</f>
        <v>0</v>
      </c>
      <c r="T48" s="183">
        <f>$S$36*demandReq!C11</f>
        <v>0</v>
      </c>
      <c r="U48" s="183">
        <f>$S$36*demandReq!D11</f>
        <v>0</v>
      </c>
      <c r="V48" s="183">
        <f>$S$36*demandReq!E11</f>
        <v>0</v>
      </c>
      <c r="W48" s="183">
        <f>$S$36*demandReq!F11</f>
        <v>0.62696745634461026</v>
      </c>
      <c r="X48" s="183">
        <f>$S$36*demandReq!G11</f>
        <v>1.2298327134251887</v>
      </c>
      <c r="Y48" s="183">
        <f>$S$36*demandReq!H11</f>
        <v>0.86437143671378813</v>
      </c>
      <c r="Z48" s="183">
        <f>$S$36*demandReq!I11</f>
        <v>0.50641522341229639</v>
      </c>
      <c r="AA48" s="183">
        <f>$S$36*demandReq!J11</f>
        <v>0</v>
      </c>
      <c r="AB48" s="183">
        <f>$S$36*demandReq!K11</f>
        <v>0</v>
      </c>
      <c r="AC48" s="183">
        <f>$S$36*demandReq!L11</f>
        <v>0</v>
      </c>
      <c r="AD48" s="183">
        <f>$S$36*demandReq!M11</f>
        <v>0</v>
      </c>
    </row>
    <row r="49" spans="1:30" x14ac:dyDescent="0.25">
      <c r="A49" s="183" t="s">
        <v>457</v>
      </c>
      <c r="B49" s="211">
        <f>$B$36*demandReq!B12</f>
        <v>0</v>
      </c>
      <c r="C49" s="211">
        <f>$B$36*demandReq!C12</f>
        <v>0</v>
      </c>
      <c r="D49" s="211">
        <f>$B$36*demandReq!D12</f>
        <v>0</v>
      </c>
      <c r="E49" s="211">
        <f>$B$36*demandReq!E12</f>
        <v>0</v>
      </c>
      <c r="F49" s="211">
        <f>$B$36*demandReq!F12</f>
        <v>3.4511852958237994</v>
      </c>
      <c r="G49" s="211">
        <f>$B$36*demandReq!G12</f>
        <v>2.9336670716969357</v>
      </c>
      <c r="H49" s="211">
        <f>$B$36*demandReq!H12</f>
        <v>2.3458267545881188</v>
      </c>
      <c r="I49" s="211">
        <f>$B$36*demandReq!I12</f>
        <v>2.1307878311520514</v>
      </c>
      <c r="J49" s="211">
        <f>$B$36*demandReq!J12</f>
        <v>1.163756447265702</v>
      </c>
      <c r="K49" s="211">
        <f>$B$36*demandReq!K12</f>
        <v>0</v>
      </c>
      <c r="L49" s="211">
        <f>$B$36*demandReq!L12</f>
        <v>0</v>
      </c>
      <c r="M49" s="211">
        <f>$B$36*demandReq!M12</f>
        <v>0</v>
      </c>
      <c r="R49" s="183" t="s">
        <v>457</v>
      </c>
      <c r="S49" s="183">
        <f>$S$36*demandReq!B12</f>
        <v>0</v>
      </c>
      <c r="T49" s="183">
        <f>$S$36*demandReq!C12</f>
        <v>0</v>
      </c>
      <c r="U49" s="183">
        <f>$S$36*demandReq!D12</f>
        <v>0</v>
      </c>
      <c r="V49" s="183">
        <f>$S$36*demandReq!E12</f>
        <v>0</v>
      </c>
      <c r="W49" s="183">
        <f>$S$36*demandReq!F12</f>
        <v>2.0131914225638829</v>
      </c>
      <c r="X49" s="183">
        <f>$S$36*demandReq!G12</f>
        <v>1.7113057918232126</v>
      </c>
      <c r="Y49" s="183">
        <f>$S$36*demandReq!H12</f>
        <v>1.3683989401764027</v>
      </c>
      <c r="Z49" s="183">
        <f>$S$36*demandReq!I12</f>
        <v>1.2429595681720298</v>
      </c>
      <c r="AA49" s="183">
        <f>$S$36*demandReq!J12</f>
        <v>0.67885792757165953</v>
      </c>
      <c r="AB49" s="183">
        <f>$S$36*demandReq!K12</f>
        <v>0</v>
      </c>
      <c r="AC49" s="183">
        <f>$S$36*demandReq!L12</f>
        <v>0</v>
      </c>
      <c r="AD49" s="183">
        <f>$S$36*demandReq!M12</f>
        <v>0</v>
      </c>
    </row>
    <row r="50" spans="1:30" x14ac:dyDescent="0.25">
      <c r="A50" s="183" t="s">
        <v>459</v>
      </c>
      <c r="B50" s="211">
        <f>$B$36*demandReq!B13</f>
        <v>0</v>
      </c>
      <c r="C50" s="211">
        <f>$B$36*demandReq!C13</f>
        <v>0</v>
      </c>
      <c r="D50" s="211">
        <f>$B$36*demandReq!D13</f>
        <v>0</v>
      </c>
      <c r="E50" s="211">
        <f>$B$36*demandReq!E13</f>
        <v>0</v>
      </c>
      <c r="F50" s="211">
        <f>$B$36*demandReq!F13</f>
        <v>2.9145253608390767</v>
      </c>
      <c r="G50" s="211">
        <f>$B$36*demandReq!G13</f>
        <v>5.2281170111102302</v>
      </c>
      <c r="H50" s="211">
        <f>$B$36*demandReq!H13</f>
        <v>5.1491156693545808</v>
      </c>
      <c r="I50" s="211">
        <f>$B$36*demandReq!I13</f>
        <v>3.6778574049876864</v>
      </c>
      <c r="J50" s="211">
        <f>$B$36*demandReq!J13</f>
        <v>0</v>
      </c>
      <c r="K50" s="211">
        <f>$B$36*demandReq!K13</f>
        <v>0</v>
      </c>
      <c r="L50" s="211">
        <f>$B$36*demandReq!L13</f>
        <v>0</v>
      </c>
      <c r="M50" s="211">
        <f>$B$36*demandReq!M13</f>
        <v>0</v>
      </c>
      <c r="R50" s="183" t="s">
        <v>459</v>
      </c>
      <c r="S50" s="183">
        <f>$S$36*demandReq!B13</f>
        <v>0</v>
      </c>
      <c r="T50" s="183">
        <f>$S$36*demandReq!C13</f>
        <v>0</v>
      </c>
      <c r="U50" s="183">
        <f>$S$36*demandReq!D13</f>
        <v>0</v>
      </c>
      <c r="V50" s="183">
        <f>$S$36*demandReq!E13</f>
        <v>0</v>
      </c>
      <c r="W50" s="183">
        <f>$S$36*demandReq!F13</f>
        <v>1.7001397938227947</v>
      </c>
      <c r="X50" s="183">
        <f>$S$36*demandReq!G13</f>
        <v>3.0497349231476343</v>
      </c>
      <c r="Y50" s="183">
        <f>$S$36*demandReq!H13</f>
        <v>3.0036508071235053</v>
      </c>
      <c r="Z50" s="183">
        <f>$S$36*demandReq!I13</f>
        <v>2.1454168195761505</v>
      </c>
      <c r="AA50" s="183">
        <f>$S$36*demandReq!J13</f>
        <v>0</v>
      </c>
      <c r="AB50" s="183">
        <f>$S$36*demandReq!K13</f>
        <v>0</v>
      </c>
      <c r="AC50" s="183">
        <f>$S$36*demandReq!L13</f>
        <v>0</v>
      </c>
      <c r="AD50" s="183">
        <f>$S$36*demandReq!M13</f>
        <v>0</v>
      </c>
    </row>
    <row r="68" spans="1:15" x14ac:dyDescent="0.25"/>
    <row r="69" spans="1:15" x14ac:dyDescent="0.25">
      <c r="A69" s="183" t="s">
        <v>46</v>
      </c>
      <c r="B69" s="183" t="s">
        <v>48</v>
      </c>
      <c r="C69" s="183" t="s">
        <v>19</v>
      </c>
      <c r="D69" s="214">
        <v>100</v>
      </c>
      <c r="L69" s="183" t="s">
        <v>46</v>
      </c>
      <c r="M69" s="183" t="s">
        <v>48</v>
      </c>
      <c r="N69" s="183" t="s">
        <v>19</v>
      </c>
      <c r="O69" s="214">
        <v>130</v>
      </c>
    </row>
    <row r="70" spans="1:15" x14ac:dyDescent="0.25">
      <c r="A70" s="183" t="s">
        <v>46</v>
      </c>
      <c r="B70" s="183" t="s">
        <v>48</v>
      </c>
      <c r="C70" s="183" t="s">
        <v>20</v>
      </c>
      <c r="D70" s="214">
        <v>100</v>
      </c>
      <c r="L70" s="183" t="s">
        <v>46</v>
      </c>
      <c r="M70" s="183" t="s">
        <v>48</v>
      </c>
      <c r="N70" s="183" t="s">
        <v>20</v>
      </c>
      <c r="O70" s="214">
        <v>130</v>
      </c>
    </row>
    <row r="71" spans="1:15" x14ac:dyDescent="0.25">
      <c r="A71" s="183" t="s">
        <v>46</v>
      </c>
      <c r="B71" s="183" t="s">
        <v>48</v>
      </c>
      <c r="C71" s="183" t="s">
        <v>21</v>
      </c>
      <c r="D71" s="214">
        <v>100</v>
      </c>
      <c r="L71" s="183" t="s">
        <v>46</v>
      </c>
      <c r="M71" s="183" t="s">
        <v>48</v>
      </c>
      <c r="N71" s="183" t="s">
        <v>21</v>
      </c>
      <c r="O71" s="214">
        <v>130</v>
      </c>
    </row>
    <row r="72" spans="1:15" x14ac:dyDescent="0.25">
      <c r="A72" s="183" t="s">
        <v>46</v>
      </c>
      <c r="B72" s="183" t="s">
        <v>48</v>
      </c>
      <c r="C72" s="183" t="s">
        <v>22</v>
      </c>
      <c r="D72" s="214">
        <v>100</v>
      </c>
      <c r="L72" s="183" t="s">
        <v>46</v>
      </c>
      <c r="M72" s="183" t="s">
        <v>48</v>
      </c>
      <c r="N72" s="183" t="s">
        <v>22</v>
      </c>
      <c r="O72" s="214">
        <v>130</v>
      </c>
    </row>
    <row r="73" spans="1:15" x14ac:dyDescent="0.25">
      <c r="A73" s="183" t="s">
        <v>46</v>
      </c>
      <c r="B73" s="183" t="s">
        <v>48</v>
      </c>
      <c r="C73" s="183" t="s">
        <v>23</v>
      </c>
      <c r="D73" s="214">
        <v>100</v>
      </c>
      <c r="L73" s="183" t="s">
        <v>46</v>
      </c>
      <c r="M73" s="183" t="s">
        <v>48</v>
      </c>
      <c r="N73" s="183" t="s">
        <v>23</v>
      </c>
      <c r="O73" s="214">
        <v>130</v>
      </c>
    </row>
    <row r="74" spans="1:15" x14ac:dyDescent="0.25">
      <c r="A74" s="183" t="s">
        <v>46</v>
      </c>
      <c r="B74" s="183" t="s">
        <v>48</v>
      </c>
      <c r="C74" s="183" t="s">
        <v>24</v>
      </c>
      <c r="D74" s="214">
        <v>100</v>
      </c>
      <c r="L74" s="183" t="s">
        <v>46</v>
      </c>
      <c r="M74" s="183" t="s">
        <v>48</v>
      </c>
      <c r="N74" s="183" t="s">
        <v>24</v>
      </c>
      <c r="O74" s="214">
        <v>130</v>
      </c>
    </row>
    <row r="75" spans="1:15" x14ac:dyDescent="0.25">
      <c r="A75" s="183" t="s">
        <v>46</v>
      </c>
      <c r="B75" s="183" t="s">
        <v>48</v>
      </c>
      <c r="C75" s="183" t="s">
        <v>25</v>
      </c>
      <c r="D75" s="214">
        <v>100</v>
      </c>
      <c r="L75" s="183" t="s">
        <v>46</v>
      </c>
      <c r="M75" s="183" t="s">
        <v>48</v>
      </c>
      <c r="N75" s="183" t="s">
        <v>25</v>
      </c>
      <c r="O75" s="214">
        <v>130</v>
      </c>
    </row>
    <row r="76" spans="1:15" x14ac:dyDescent="0.25">
      <c r="A76" s="183" t="s">
        <v>46</v>
      </c>
      <c r="B76" s="183" t="s">
        <v>48</v>
      </c>
      <c r="C76" s="183" t="s">
        <v>26</v>
      </c>
      <c r="D76" s="214">
        <v>100</v>
      </c>
      <c r="L76" s="183" t="s">
        <v>46</v>
      </c>
      <c r="M76" s="183" t="s">
        <v>48</v>
      </c>
      <c r="N76" s="183" t="s">
        <v>26</v>
      </c>
      <c r="O76" s="214">
        <v>130</v>
      </c>
    </row>
    <row r="77" spans="1:15" x14ac:dyDescent="0.25">
      <c r="A77" s="183" t="s">
        <v>46</v>
      </c>
      <c r="B77" s="183" t="s">
        <v>48</v>
      </c>
      <c r="C77" s="183" t="s">
        <v>27</v>
      </c>
      <c r="D77" s="214">
        <v>100</v>
      </c>
      <c r="L77" s="183" t="s">
        <v>46</v>
      </c>
      <c r="M77" s="183" t="s">
        <v>48</v>
      </c>
      <c r="N77" s="183" t="s">
        <v>27</v>
      </c>
      <c r="O77" s="214">
        <v>130</v>
      </c>
    </row>
    <row r="78" spans="1:15" x14ac:dyDescent="0.25">
      <c r="A78" s="183" t="s">
        <v>46</v>
      </c>
      <c r="B78" s="183" t="s">
        <v>48</v>
      </c>
      <c r="C78" s="183" t="s">
        <v>28</v>
      </c>
      <c r="D78" s="214">
        <v>100</v>
      </c>
      <c r="L78" s="183" t="s">
        <v>46</v>
      </c>
      <c r="M78" s="183" t="s">
        <v>48</v>
      </c>
      <c r="N78" s="183" t="s">
        <v>28</v>
      </c>
      <c r="O78" s="214">
        <v>130</v>
      </c>
    </row>
    <row r="79" spans="1:15" x14ac:dyDescent="0.25">
      <c r="A79" s="183" t="s">
        <v>46</v>
      </c>
      <c r="B79" s="183" t="s">
        <v>48</v>
      </c>
      <c r="C79" s="183" t="s">
        <v>29</v>
      </c>
      <c r="D79" s="214">
        <v>100</v>
      </c>
      <c r="L79" s="183" t="s">
        <v>46</v>
      </c>
      <c r="M79" s="183" t="s">
        <v>48</v>
      </c>
      <c r="N79" s="183" t="s">
        <v>29</v>
      </c>
      <c r="O79" s="214">
        <v>130</v>
      </c>
    </row>
    <row r="80" spans="1:15" x14ac:dyDescent="0.25">
      <c r="A80" s="183" t="s">
        <v>46</v>
      </c>
      <c r="B80" s="183" t="s">
        <v>48</v>
      </c>
      <c r="C80" s="183" t="s">
        <v>30</v>
      </c>
      <c r="D80" s="214">
        <v>100</v>
      </c>
      <c r="L80" s="183" t="s">
        <v>46</v>
      </c>
      <c r="M80" s="183" t="s">
        <v>48</v>
      </c>
      <c r="N80" s="183" t="s">
        <v>30</v>
      </c>
      <c r="O80" s="214">
        <v>130</v>
      </c>
    </row>
    <row r="84" spans="1:23" x14ac:dyDescent="0.25">
      <c r="A84" s="183" t="s">
        <v>791</v>
      </c>
      <c r="K84" s="183" t="s">
        <v>792</v>
      </c>
      <c r="N84" s="220">
        <v>0.8</v>
      </c>
      <c r="T84" s="183" t="s">
        <v>793</v>
      </c>
      <c r="W84" s="219">
        <v>1.2</v>
      </c>
    </row>
    <row r="89" spans="1:23" x14ac:dyDescent="0.25">
      <c r="C89" s="21"/>
      <c r="D89" s="183" t="s">
        <v>4</v>
      </c>
      <c r="M89" s="21"/>
      <c r="N89" s="183" t="s">
        <v>4</v>
      </c>
      <c r="V89" s="21"/>
      <c r="W89" s="183" t="s">
        <v>4</v>
      </c>
    </row>
    <row r="90" spans="1:23" x14ac:dyDescent="0.25">
      <c r="A90" s="183" t="s">
        <v>32</v>
      </c>
      <c r="B90" s="183" t="s">
        <v>33</v>
      </c>
      <c r="C90" s="21" t="s">
        <v>19</v>
      </c>
      <c r="D90" s="183">
        <v>0</v>
      </c>
      <c r="K90" s="183" t="s">
        <v>32</v>
      </c>
      <c r="L90" s="183" t="s">
        <v>33</v>
      </c>
      <c r="M90" s="21" t="s">
        <v>19</v>
      </c>
      <c r="N90" s="183">
        <f t="shared" ref="N90:N153" si="4">D90*$N$84</f>
        <v>0</v>
      </c>
      <c r="T90" s="183" t="s">
        <v>32</v>
      </c>
      <c r="U90" s="183" t="s">
        <v>33</v>
      </c>
      <c r="V90" s="21" t="s">
        <v>19</v>
      </c>
      <c r="W90" s="183">
        <f t="shared" ref="W90:W153" si="5">D90*$W$84</f>
        <v>0</v>
      </c>
    </row>
    <row r="91" spans="1:23" x14ac:dyDescent="0.25">
      <c r="A91" s="183" t="s">
        <v>32</v>
      </c>
      <c r="B91" s="183" t="s">
        <v>33</v>
      </c>
      <c r="C91" s="21" t="s">
        <v>20</v>
      </c>
      <c r="D91" s="183">
        <v>0</v>
      </c>
      <c r="K91" s="183" t="s">
        <v>32</v>
      </c>
      <c r="L91" s="183" t="s">
        <v>33</v>
      </c>
      <c r="M91" s="21" t="s">
        <v>20</v>
      </c>
      <c r="N91" s="183">
        <f t="shared" si="4"/>
        <v>0</v>
      </c>
      <c r="T91" s="183" t="s">
        <v>32</v>
      </c>
      <c r="U91" s="183" t="s">
        <v>33</v>
      </c>
      <c r="V91" s="21" t="s">
        <v>20</v>
      </c>
      <c r="W91" s="183">
        <f t="shared" si="5"/>
        <v>0</v>
      </c>
    </row>
    <row r="92" spans="1:23" x14ac:dyDescent="0.25">
      <c r="A92" s="183" t="s">
        <v>32</v>
      </c>
      <c r="B92" s="183" t="s">
        <v>33</v>
      </c>
      <c r="C92" s="21" t="s">
        <v>21</v>
      </c>
      <c r="D92" s="183">
        <v>0</v>
      </c>
      <c r="K92" s="183" t="s">
        <v>32</v>
      </c>
      <c r="L92" s="183" t="s">
        <v>33</v>
      </c>
      <c r="M92" s="21" t="s">
        <v>21</v>
      </c>
      <c r="N92" s="183">
        <f t="shared" si="4"/>
        <v>0</v>
      </c>
      <c r="T92" s="183" t="s">
        <v>32</v>
      </c>
      <c r="U92" s="183" t="s">
        <v>33</v>
      </c>
      <c r="V92" s="21" t="s">
        <v>21</v>
      </c>
      <c r="W92" s="183">
        <f t="shared" si="5"/>
        <v>0</v>
      </c>
    </row>
    <row r="93" spans="1:23" x14ac:dyDescent="0.25">
      <c r="A93" s="183" t="s">
        <v>32</v>
      </c>
      <c r="B93" s="183" t="s">
        <v>33</v>
      </c>
      <c r="C93" s="21" t="s">
        <v>22</v>
      </c>
      <c r="D93" s="183">
        <v>8.6592000000000002</v>
      </c>
      <c r="K93" s="183" t="s">
        <v>32</v>
      </c>
      <c r="L93" s="183" t="s">
        <v>33</v>
      </c>
      <c r="M93" s="21" t="s">
        <v>22</v>
      </c>
      <c r="N93" s="183">
        <f t="shared" si="4"/>
        <v>6.9273600000000002</v>
      </c>
      <c r="T93" s="183" t="s">
        <v>32</v>
      </c>
      <c r="U93" s="183" t="s">
        <v>33</v>
      </c>
      <c r="V93" s="21" t="s">
        <v>22</v>
      </c>
      <c r="W93" s="183">
        <f t="shared" si="5"/>
        <v>10.39104</v>
      </c>
    </row>
    <row r="94" spans="1:23" x14ac:dyDescent="0.25">
      <c r="A94" s="183" t="s">
        <v>32</v>
      </c>
      <c r="B94" s="183" t="s">
        <v>33</v>
      </c>
      <c r="C94" s="21" t="s">
        <v>23</v>
      </c>
      <c r="D94" s="183">
        <v>8.6592000000000002</v>
      </c>
      <c r="K94" s="183" t="s">
        <v>32</v>
      </c>
      <c r="L94" s="183" t="s">
        <v>33</v>
      </c>
      <c r="M94" s="21" t="s">
        <v>23</v>
      </c>
      <c r="N94" s="183">
        <f t="shared" si="4"/>
        <v>6.9273600000000002</v>
      </c>
      <c r="T94" s="183" t="s">
        <v>32</v>
      </c>
      <c r="U94" s="183" t="s">
        <v>33</v>
      </c>
      <c r="V94" s="21" t="s">
        <v>23</v>
      </c>
      <c r="W94" s="183">
        <f t="shared" si="5"/>
        <v>10.39104</v>
      </c>
    </row>
    <row r="95" spans="1:23" x14ac:dyDescent="0.25">
      <c r="A95" s="183" t="s">
        <v>32</v>
      </c>
      <c r="B95" s="183" t="s">
        <v>33</v>
      </c>
      <c r="C95" s="21" t="s">
        <v>24</v>
      </c>
      <c r="D95" s="183">
        <v>8.6592000000000002</v>
      </c>
      <c r="K95" s="183" t="s">
        <v>32</v>
      </c>
      <c r="L95" s="183" t="s">
        <v>33</v>
      </c>
      <c r="M95" s="21" t="s">
        <v>24</v>
      </c>
      <c r="N95" s="183">
        <f t="shared" si="4"/>
        <v>6.9273600000000002</v>
      </c>
      <c r="T95" s="183" t="s">
        <v>32</v>
      </c>
      <c r="U95" s="183" t="s">
        <v>33</v>
      </c>
      <c r="V95" s="21" t="s">
        <v>24</v>
      </c>
      <c r="W95" s="183">
        <f t="shared" si="5"/>
        <v>10.39104</v>
      </c>
    </row>
    <row r="96" spans="1:23" x14ac:dyDescent="0.25">
      <c r="A96" s="183" t="s">
        <v>32</v>
      </c>
      <c r="B96" s="183" t="s">
        <v>33</v>
      </c>
      <c r="C96" s="21" t="s">
        <v>25</v>
      </c>
      <c r="D96" s="183">
        <v>8.6592000000000002</v>
      </c>
      <c r="K96" s="183" t="s">
        <v>32</v>
      </c>
      <c r="L96" s="183" t="s">
        <v>33</v>
      </c>
      <c r="M96" s="21" t="s">
        <v>25</v>
      </c>
      <c r="N96" s="183">
        <f t="shared" si="4"/>
        <v>6.9273600000000002</v>
      </c>
      <c r="T96" s="183" t="s">
        <v>32</v>
      </c>
      <c r="U96" s="183" t="s">
        <v>33</v>
      </c>
      <c r="V96" s="21" t="s">
        <v>25</v>
      </c>
      <c r="W96" s="183">
        <f t="shared" si="5"/>
        <v>10.39104</v>
      </c>
    </row>
    <row r="97" spans="1:23" x14ac:dyDescent="0.25">
      <c r="A97" s="183" t="s">
        <v>32</v>
      </c>
      <c r="B97" s="183" t="s">
        <v>33</v>
      </c>
      <c r="C97" s="21" t="s">
        <v>26</v>
      </c>
      <c r="D97" s="183">
        <v>8.6592000000000002</v>
      </c>
      <c r="K97" s="183" t="s">
        <v>32</v>
      </c>
      <c r="L97" s="183" t="s">
        <v>33</v>
      </c>
      <c r="M97" s="21" t="s">
        <v>26</v>
      </c>
      <c r="N97" s="183">
        <f t="shared" si="4"/>
        <v>6.9273600000000002</v>
      </c>
      <c r="T97" s="183" t="s">
        <v>32</v>
      </c>
      <c r="U97" s="183" t="s">
        <v>33</v>
      </c>
      <c r="V97" s="21" t="s">
        <v>26</v>
      </c>
      <c r="W97" s="183">
        <f t="shared" si="5"/>
        <v>10.39104</v>
      </c>
    </row>
    <row r="98" spans="1:23" x14ac:dyDescent="0.25">
      <c r="A98" s="183" t="s">
        <v>32</v>
      </c>
      <c r="B98" s="183" t="s">
        <v>33</v>
      </c>
      <c r="C98" s="21" t="s">
        <v>27</v>
      </c>
      <c r="D98" s="183">
        <v>0</v>
      </c>
      <c r="K98" s="183" t="s">
        <v>32</v>
      </c>
      <c r="L98" s="183" t="s">
        <v>33</v>
      </c>
      <c r="M98" s="21" t="s">
        <v>27</v>
      </c>
      <c r="N98" s="183">
        <f t="shared" si="4"/>
        <v>0</v>
      </c>
      <c r="T98" s="183" t="s">
        <v>32</v>
      </c>
      <c r="U98" s="183" t="s">
        <v>33</v>
      </c>
      <c r="V98" s="21" t="s">
        <v>27</v>
      </c>
      <c r="W98" s="183">
        <f t="shared" si="5"/>
        <v>0</v>
      </c>
    </row>
    <row r="99" spans="1:23" x14ac:dyDescent="0.25">
      <c r="A99" s="183" t="s">
        <v>32</v>
      </c>
      <c r="B99" s="183" t="s">
        <v>33</v>
      </c>
      <c r="C99" s="21" t="s">
        <v>28</v>
      </c>
      <c r="D99" s="183">
        <v>0</v>
      </c>
      <c r="K99" s="183" t="s">
        <v>32</v>
      </c>
      <c r="L99" s="183" t="s">
        <v>33</v>
      </c>
      <c r="M99" s="21" t="s">
        <v>28</v>
      </c>
      <c r="N99" s="183">
        <f t="shared" si="4"/>
        <v>0</v>
      </c>
      <c r="T99" s="183" t="s">
        <v>32</v>
      </c>
      <c r="U99" s="183" t="s">
        <v>33</v>
      </c>
      <c r="V99" s="21" t="s">
        <v>28</v>
      </c>
      <c r="W99" s="183">
        <f t="shared" si="5"/>
        <v>0</v>
      </c>
    </row>
    <row r="100" spans="1:23" x14ac:dyDescent="0.25">
      <c r="A100" s="183" t="s">
        <v>32</v>
      </c>
      <c r="B100" s="183" t="s">
        <v>33</v>
      </c>
      <c r="C100" s="21" t="s">
        <v>29</v>
      </c>
      <c r="D100" s="183">
        <v>0</v>
      </c>
      <c r="K100" s="183" t="s">
        <v>32</v>
      </c>
      <c r="L100" s="183" t="s">
        <v>33</v>
      </c>
      <c r="M100" s="21" t="s">
        <v>29</v>
      </c>
      <c r="N100" s="183">
        <f t="shared" si="4"/>
        <v>0</v>
      </c>
      <c r="T100" s="183" t="s">
        <v>32</v>
      </c>
      <c r="U100" s="183" t="s">
        <v>33</v>
      </c>
      <c r="V100" s="21" t="s">
        <v>29</v>
      </c>
      <c r="W100" s="183">
        <f t="shared" si="5"/>
        <v>0</v>
      </c>
    </row>
    <row r="101" spans="1:23" x14ac:dyDescent="0.25">
      <c r="A101" s="183" t="s">
        <v>32</v>
      </c>
      <c r="B101" s="183" t="s">
        <v>33</v>
      </c>
      <c r="C101" s="21" t="s">
        <v>30</v>
      </c>
      <c r="D101" s="183">
        <v>0</v>
      </c>
      <c r="K101" s="183" t="s">
        <v>32</v>
      </c>
      <c r="L101" s="183" t="s">
        <v>33</v>
      </c>
      <c r="M101" s="21" t="s">
        <v>30</v>
      </c>
      <c r="N101" s="183">
        <f t="shared" si="4"/>
        <v>0</v>
      </c>
      <c r="T101" s="183" t="s">
        <v>32</v>
      </c>
      <c r="U101" s="183" t="s">
        <v>33</v>
      </c>
      <c r="V101" s="21" t="s">
        <v>30</v>
      </c>
      <c r="W101" s="183">
        <f t="shared" si="5"/>
        <v>0</v>
      </c>
    </row>
    <row r="102" spans="1:23" x14ac:dyDescent="0.25">
      <c r="A102" s="183" t="s">
        <v>7</v>
      </c>
      <c r="B102" s="183" t="s">
        <v>33</v>
      </c>
      <c r="C102" s="21" t="s">
        <v>19</v>
      </c>
      <c r="D102" s="183">
        <v>0</v>
      </c>
      <c r="K102" s="183" t="s">
        <v>7</v>
      </c>
      <c r="L102" s="183" t="s">
        <v>33</v>
      </c>
      <c r="M102" s="21" t="s">
        <v>19</v>
      </c>
      <c r="N102" s="183">
        <f t="shared" si="4"/>
        <v>0</v>
      </c>
      <c r="T102" s="183" t="s">
        <v>7</v>
      </c>
      <c r="U102" s="183" t="s">
        <v>33</v>
      </c>
      <c r="V102" s="21" t="s">
        <v>19</v>
      </c>
      <c r="W102" s="183">
        <f t="shared" si="5"/>
        <v>0</v>
      </c>
    </row>
    <row r="103" spans="1:23" x14ac:dyDescent="0.25">
      <c r="A103" s="183" t="s">
        <v>7</v>
      </c>
      <c r="B103" s="183" t="s">
        <v>33</v>
      </c>
      <c r="C103" s="21" t="s">
        <v>20</v>
      </c>
      <c r="D103" s="183">
        <v>0</v>
      </c>
      <c r="K103" s="183" t="s">
        <v>7</v>
      </c>
      <c r="L103" s="183" t="s">
        <v>33</v>
      </c>
      <c r="M103" s="21" t="s">
        <v>20</v>
      </c>
      <c r="N103" s="183">
        <f t="shared" si="4"/>
        <v>0</v>
      </c>
      <c r="T103" s="183" t="s">
        <v>7</v>
      </c>
      <c r="U103" s="183" t="s">
        <v>33</v>
      </c>
      <c r="V103" s="21" t="s">
        <v>20</v>
      </c>
      <c r="W103" s="183">
        <f t="shared" si="5"/>
        <v>0</v>
      </c>
    </row>
    <row r="104" spans="1:23" x14ac:dyDescent="0.25">
      <c r="A104" s="183" t="s">
        <v>7</v>
      </c>
      <c r="B104" s="183" t="s">
        <v>33</v>
      </c>
      <c r="C104" s="21" t="s">
        <v>21</v>
      </c>
      <c r="D104" s="183">
        <v>0</v>
      </c>
      <c r="K104" s="183" t="s">
        <v>7</v>
      </c>
      <c r="L104" s="183" t="s">
        <v>33</v>
      </c>
      <c r="M104" s="21" t="s">
        <v>21</v>
      </c>
      <c r="N104" s="183">
        <f t="shared" si="4"/>
        <v>0</v>
      </c>
      <c r="T104" s="183" t="s">
        <v>7</v>
      </c>
      <c r="U104" s="183" t="s">
        <v>33</v>
      </c>
      <c r="V104" s="21" t="s">
        <v>21</v>
      </c>
      <c r="W104" s="183">
        <f t="shared" si="5"/>
        <v>0</v>
      </c>
    </row>
    <row r="105" spans="1:23" x14ac:dyDescent="0.25">
      <c r="A105" s="183" t="s">
        <v>7</v>
      </c>
      <c r="B105" s="183" t="s">
        <v>33</v>
      </c>
      <c r="C105" s="21" t="s">
        <v>22</v>
      </c>
      <c r="D105" s="183">
        <v>0.470914</v>
      </c>
      <c r="K105" s="183" t="s">
        <v>7</v>
      </c>
      <c r="L105" s="183" t="s">
        <v>33</v>
      </c>
      <c r="M105" s="21" t="s">
        <v>22</v>
      </c>
      <c r="N105" s="183">
        <f t="shared" si="4"/>
        <v>0.37673120000000004</v>
      </c>
      <c r="T105" s="183" t="s">
        <v>7</v>
      </c>
      <c r="U105" s="183" t="s">
        <v>33</v>
      </c>
      <c r="V105" s="21" t="s">
        <v>22</v>
      </c>
      <c r="W105" s="183">
        <f t="shared" si="5"/>
        <v>0.56509679999999995</v>
      </c>
    </row>
    <row r="106" spans="1:23" x14ac:dyDescent="0.25">
      <c r="A106" s="183" t="s">
        <v>7</v>
      </c>
      <c r="B106" s="183" t="s">
        <v>33</v>
      </c>
      <c r="C106" s="21" t="s">
        <v>23</v>
      </c>
      <c r="D106" s="183">
        <v>0.470914</v>
      </c>
      <c r="K106" s="183" t="s">
        <v>7</v>
      </c>
      <c r="L106" s="183" t="s">
        <v>33</v>
      </c>
      <c r="M106" s="21" t="s">
        <v>23</v>
      </c>
      <c r="N106" s="183">
        <f t="shared" si="4"/>
        <v>0.37673120000000004</v>
      </c>
      <c r="T106" s="183" t="s">
        <v>7</v>
      </c>
      <c r="U106" s="183" t="s">
        <v>33</v>
      </c>
      <c r="V106" s="21" t="s">
        <v>23</v>
      </c>
      <c r="W106" s="183">
        <f t="shared" si="5"/>
        <v>0.56509679999999995</v>
      </c>
    </row>
    <row r="107" spans="1:23" x14ac:dyDescent="0.25">
      <c r="A107" s="183" t="s">
        <v>7</v>
      </c>
      <c r="B107" s="183" t="s">
        <v>33</v>
      </c>
      <c r="C107" s="21" t="s">
        <v>24</v>
      </c>
      <c r="D107" s="183">
        <v>0.470914</v>
      </c>
      <c r="K107" s="183" t="s">
        <v>7</v>
      </c>
      <c r="L107" s="183" t="s">
        <v>33</v>
      </c>
      <c r="M107" s="21" t="s">
        <v>24</v>
      </c>
      <c r="N107" s="183">
        <f t="shared" si="4"/>
        <v>0.37673120000000004</v>
      </c>
      <c r="T107" s="183" t="s">
        <v>7</v>
      </c>
      <c r="U107" s="183" t="s">
        <v>33</v>
      </c>
      <c r="V107" s="21" t="s">
        <v>24</v>
      </c>
      <c r="W107" s="183">
        <f t="shared" si="5"/>
        <v>0.56509679999999995</v>
      </c>
    </row>
    <row r="108" spans="1:23" x14ac:dyDescent="0.25">
      <c r="A108" s="183" t="s">
        <v>7</v>
      </c>
      <c r="B108" s="183" t="s">
        <v>33</v>
      </c>
      <c r="C108" s="21" t="s">
        <v>25</v>
      </c>
      <c r="D108" s="183">
        <v>0.470914</v>
      </c>
      <c r="K108" s="183" t="s">
        <v>7</v>
      </c>
      <c r="L108" s="183" t="s">
        <v>33</v>
      </c>
      <c r="M108" s="21" t="s">
        <v>25</v>
      </c>
      <c r="N108" s="183">
        <f t="shared" si="4"/>
        <v>0.37673120000000004</v>
      </c>
      <c r="T108" s="183" t="s">
        <v>7</v>
      </c>
      <c r="U108" s="183" t="s">
        <v>33</v>
      </c>
      <c r="V108" s="21" t="s">
        <v>25</v>
      </c>
      <c r="W108" s="183">
        <f t="shared" si="5"/>
        <v>0.56509679999999995</v>
      </c>
    </row>
    <row r="109" spans="1:23" x14ac:dyDescent="0.25">
      <c r="A109" s="183" t="s">
        <v>7</v>
      </c>
      <c r="B109" s="183" t="s">
        <v>33</v>
      </c>
      <c r="C109" s="21" t="s">
        <v>26</v>
      </c>
      <c r="D109" s="183">
        <v>0.470914</v>
      </c>
      <c r="K109" s="183" t="s">
        <v>7</v>
      </c>
      <c r="L109" s="183" t="s">
        <v>33</v>
      </c>
      <c r="M109" s="21" t="s">
        <v>26</v>
      </c>
      <c r="N109" s="183">
        <f t="shared" si="4"/>
        <v>0.37673120000000004</v>
      </c>
      <c r="T109" s="183" t="s">
        <v>7</v>
      </c>
      <c r="U109" s="183" t="s">
        <v>33</v>
      </c>
      <c r="V109" s="21" t="s">
        <v>26</v>
      </c>
      <c r="W109" s="183">
        <f t="shared" si="5"/>
        <v>0.56509679999999995</v>
      </c>
    </row>
    <row r="110" spans="1:23" x14ac:dyDescent="0.25">
      <c r="A110" s="183" t="s">
        <v>7</v>
      </c>
      <c r="B110" s="183" t="s">
        <v>33</v>
      </c>
      <c r="C110" s="21" t="s">
        <v>27</v>
      </c>
      <c r="D110" s="183">
        <v>0</v>
      </c>
      <c r="K110" s="183" t="s">
        <v>7</v>
      </c>
      <c r="L110" s="183" t="s">
        <v>33</v>
      </c>
      <c r="M110" s="21" t="s">
        <v>27</v>
      </c>
      <c r="N110" s="183">
        <f t="shared" si="4"/>
        <v>0</v>
      </c>
      <c r="T110" s="183" t="s">
        <v>7</v>
      </c>
      <c r="U110" s="183" t="s">
        <v>33</v>
      </c>
      <c r="V110" s="21" t="s">
        <v>27</v>
      </c>
      <c r="W110" s="183">
        <f t="shared" si="5"/>
        <v>0</v>
      </c>
    </row>
    <row r="111" spans="1:23" x14ac:dyDescent="0.25">
      <c r="A111" s="183" t="s">
        <v>7</v>
      </c>
      <c r="B111" s="183" t="s">
        <v>33</v>
      </c>
      <c r="C111" s="21" t="s">
        <v>28</v>
      </c>
      <c r="D111" s="183">
        <v>0</v>
      </c>
      <c r="K111" s="183" t="s">
        <v>7</v>
      </c>
      <c r="L111" s="183" t="s">
        <v>33</v>
      </c>
      <c r="M111" s="21" t="s">
        <v>28</v>
      </c>
      <c r="N111" s="183">
        <f t="shared" si="4"/>
        <v>0</v>
      </c>
      <c r="T111" s="183" t="s">
        <v>7</v>
      </c>
      <c r="U111" s="183" t="s">
        <v>33</v>
      </c>
      <c r="V111" s="21" t="s">
        <v>28</v>
      </c>
      <c r="W111" s="183">
        <f t="shared" si="5"/>
        <v>0</v>
      </c>
    </row>
    <row r="112" spans="1:23" x14ac:dyDescent="0.25">
      <c r="A112" s="183" t="s">
        <v>7</v>
      </c>
      <c r="B112" s="183" t="s">
        <v>33</v>
      </c>
      <c r="C112" s="21" t="s">
        <v>29</v>
      </c>
      <c r="D112" s="183">
        <v>0</v>
      </c>
      <c r="K112" s="183" t="s">
        <v>7</v>
      </c>
      <c r="L112" s="183" t="s">
        <v>33</v>
      </c>
      <c r="M112" s="21" t="s">
        <v>29</v>
      </c>
      <c r="N112" s="183">
        <f t="shared" si="4"/>
        <v>0</v>
      </c>
      <c r="T112" s="183" t="s">
        <v>7</v>
      </c>
      <c r="U112" s="183" t="s">
        <v>33</v>
      </c>
      <c r="V112" s="21" t="s">
        <v>29</v>
      </c>
      <c r="W112" s="183">
        <f t="shared" si="5"/>
        <v>0</v>
      </c>
    </row>
    <row r="113" spans="1:23" x14ac:dyDescent="0.25">
      <c r="A113" s="183" t="s">
        <v>7</v>
      </c>
      <c r="B113" s="183" t="s">
        <v>33</v>
      </c>
      <c r="C113" s="21" t="s">
        <v>30</v>
      </c>
      <c r="D113" s="183">
        <v>0</v>
      </c>
      <c r="K113" s="183" t="s">
        <v>7</v>
      </c>
      <c r="L113" s="183" t="s">
        <v>33</v>
      </c>
      <c r="M113" s="21" t="s">
        <v>30</v>
      </c>
      <c r="N113" s="183">
        <f t="shared" si="4"/>
        <v>0</v>
      </c>
      <c r="T113" s="183" t="s">
        <v>7</v>
      </c>
      <c r="U113" s="183" t="s">
        <v>33</v>
      </c>
      <c r="V113" s="21" t="s">
        <v>30</v>
      </c>
      <c r="W113" s="183">
        <f t="shared" si="5"/>
        <v>0</v>
      </c>
    </row>
    <row r="114" spans="1:23" x14ac:dyDescent="0.25">
      <c r="A114" s="183" t="s">
        <v>33</v>
      </c>
      <c r="B114" s="183" t="s">
        <v>8</v>
      </c>
      <c r="C114" s="21" t="s">
        <v>19</v>
      </c>
      <c r="D114" s="183">
        <v>0</v>
      </c>
      <c r="K114" s="183" t="s">
        <v>33</v>
      </c>
      <c r="L114" s="183" t="s">
        <v>8</v>
      </c>
      <c r="M114" s="21" t="s">
        <v>19</v>
      </c>
      <c r="N114" s="183">
        <f t="shared" si="4"/>
        <v>0</v>
      </c>
      <c r="T114" s="183" t="s">
        <v>33</v>
      </c>
      <c r="U114" s="183" t="s">
        <v>8</v>
      </c>
      <c r="V114" s="21" t="s">
        <v>19</v>
      </c>
      <c r="W114" s="183">
        <f t="shared" si="5"/>
        <v>0</v>
      </c>
    </row>
    <row r="115" spans="1:23" x14ac:dyDescent="0.25">
      <c r="A115" s="183" t="s">
        <v>33</v>
      </c>
      <c r="B115" s="183" t="s">
        <v>8</v>
      </c>
      <c r="C115" s="21" t="s">
        <v>20</v>
      </c>
      <c r="D115" s="183">
        <v>0</v>
      </c>
      <c r="K115" s="183" t="s">
        <v>33</v>
      </c>
      <c r="L115" s="183" t="s">
        <v>8</v>
      </c>
      <c r="M115" s="21" t="s">
        <v>20</v>
      </c>
      <c r="N115" s="183">
        <f t="shared" si="4"/>
        <v>0</v>
      </c>
      <c r="T115" s="183" t="s">
        <v>33</v>
      </c>
      <c r="U115" s="183" t="s">
        <v>8</v>
      </c>
      <c r="V115" s="21" t="s">
        <v>20</v>
      </c>
      <c r="W115" s="183">
        <f t="shared" si="5"/>
        <v>0</v>
      </c>
    </row>
    <row r="116" spans="1:23" x14ac:dyDescent="0.25">
      <c r="A116" s="183" t="s">
        <v>33</v>
      </c>
      <c r="B116" s="183" t="s">
        <v>8</v>
      </c>
      <c r="C116" s="183" t="s">
        <v>21</v>
      </c>
      <c r="D116" s="183">
        <v>0</v>
      </c>
      <c r="K116" s="183" t="s">
        <v>33</v>
      </c>
      <c r="L116" s="183" t="s">
        <v>8</v>
      </c>
      <c r="M116" s="183" t="s">
        <v>21</v>
      </c>
      <c r="N116" s="183">
        <f t="shared" si="4"/>
        <v>0</v>
      </c>
      <c r="T116" s="183" t="s">
        <v>33</v>
      </c>
      <c r="U116" s="183" t="s">
        <v>8</v>
      </c>
      <c r="V116" s="183" t="s">
        <v>21</v>
      </c>
      <c r="W116" s="183">
        <f t="shared" si="5"/>
        <v>0</v>
      </c>
    </row>
    <row r="117" spans="1:23" x14ac:dyDescent="0.25">
      <c r="A117" s="183" t="s">
        <v>33</v>
      </c>
      <c r="B117" s="183" t="s">
        <v>8</v>
      </c>
      <c r="C117" s="183" t="s">
        <v>22</v>
      </c>
      <c r="D117" s="183">
        <v>11.079796999999999</v>
      </c>
      <c r="K117" s="183" t="s">
        <v>33</v>
      </c>
      <c r="L117" s="183" t="s">
        <v>8</v>
      </c>
      <c r="M117" s="183" t="s">
        <v>22</v>
      </c>
      <c r="N117" s="183">
        <f t="shared" si="4"/>
        <v>8.8638376000000001</v>
      </c>
      <c r="T117" s="183" t="s">
        <v>33</v>
      </c>
      <c r="U117" s="183" t="s">
        <v>8</v>
      </c>
      <c r="V117" s="183" t="s">
        <v>22</v>
      </c>
      <c r="W117" s="183">
        <f t="shared" si="5"/>
        <v>13.295756399999998</v>
      </c>
    </row>
    <row r="118" spans="1:23" x14ac:dyDescent="0.25">
      <c r="A118" s="183" t="s">
        <v>33</v>
      </c>
      <c r="B118" s="183" t="s">
        <v>8</v>
      </c>
      <c r="C118" s="183" t="s">
        <v>23</v>
      </c>
      <c r="D118" s="183">
        <v>11.079796999999999</v>
      </c>
      <c r="K118" s="183" t="s">
        <v>33</v>
      </c>
      <c r="L118" s="183" t="s">
        <v>8</v>
      </c>
      <c r="M118" s="183" t="s">
        <v>23</v>
      </c>
      <c r="N118" s="183">
        <f t="shared" si="4"/>
        <v>8.8638376000000001</v>
      </c>
      <c r="T118" s="183" t="s">
        <v>33</v>
      </c>
      <c r="U118" s="183" t="s">
        <v>8</v>
      </c>
      <c r="V118" s="183" t="s">
        <v>23</v>
      </c>
      <c r="W118" s="183">
        <f t="shared" si="5"/>
        <v>13.295756399999998</v>
      </c>
    </row>
    <row r="119" spans="1:23" x14ac:dyDescent="0.25">
      <c r="A119" s="183" t="s">
        <v>33</v>
      </c>
      <c r="B119" s="183" t="s">
        <v>8</v>
      </c>
      <c r="C119" s="183" t="s">
        <v>24</v>
      </c>
      <c r="D119" s="183">
        <v>11.079796999999999</v>
      </c>
      <c r="K119" s="183" t="s">
        <v>33</v>
      </c>
      <c r="L119" s="183" t="s">
        <v>8</v>
      </c>
      <c r="M119" s="183" t="s">
        <v>24</v>
      </c>
      <c r="N119" s="183">
        <f t="shared" si="4"/>
        <v>8.8638376000000001</v>
      </c>
      <c r="T119" s="183" t="s">
        <v>33</v>
      </c>
      <c r="U119" s="183" t="s">
        <v>8</v>
      </c>
      <c r="V119" s="183" t="s">
        <v>24</v>
      </c>
      <c r="W119" s="183">
        <f t="shared" si="5"/>
        <v>13.295756399999998</v>
      </c>
    </row>
    <row r="120" spans="1:23" x14ac:dyDescent="0.25">
      <c r="A120" s="183" t="s">
        <v>33</v>
      </c>
      <c r="B120" s="183" t="s">
        <v>8</v>
      </c>
      <c r="C120" s="183" t="s">
        <v>25</v>
      </c>
      <c r="D120" s="183">
        <v>11.079796999999999</v>
      </c>
      <c r="K120" s="183" t="s">
        <v>33</v>
      </c>
      <c r="L120" s="183" t="s">
        <v>8</v>
      </c>
      <c r="M120" s="183" t="s">
        <v>25</v>
      </c>
      <c r="N120" s="183">
        <f t="shared" si="4"/>
        <v>8.8638376000000001</v>
      </c>
      <c r="T120" s="183" t="s">
        <v>33</v>
      </c>
      <c r="U120" s="183" t="s">
        <v>8</v>
      </c>
      <c r="V120" s="183" t="s">
        <v>25</v>
      </c>
      <c r="W120" s="183">
        <f t="shared" si="5"/>
        <v>13.295756399999998</v>
      </c>
    </row>
    <row r="121" spans="1:23" x14ac:dyDescent="0.25">
      <c r="A121" s="183" t="s">
        <v>33</v>
      </c>
      <c r="B121" s="183" t="s">
        <v>8</v>
      </c>
      <c r="C121" s="183" t="s">
        <v>26</v>
      </c>
      <c r="D121" s="183">
        <v>11.079796999999999</v>
      </c>
      <c r="K121" s="183" t="s">
        <v>33</v>
      </c>
      <c r="L121" s="183" t="s">
        <v>8</v>
      </c>
      <c r="M121" s="183" t="s">
        <v>26</v>
      </c>
      <c r="N121" s="183">
        <f t="shared" si="4"/>
        <v>8.8638376000000001</v>
      </c>
      <c r="T121" s="183" t="s">
        <v>33</v>
      </c>
      <c r="U121" s="183" t="s">
        <v>8</v>
      </c>
      <c r="V121" s="183" t="s">
        <v>26</v>
      </c>
      <c r="W121" s="183">
        <f t="shared" si="5"/>
        <v>13.295756399999998</v>
      </c>
    </row>
    <row r="122" spans="1:23" x14ac:dyDescent="0.25">
      <c r="A122" s="183" t="s">
        <v>33</v>
      </c>
      <c r="B122" s="183" t="s">
        <v>8</v>
      </c>
      <c r="C122" s="183" t="s">
        <v>27</v>
      </c>
      <c r="D122" s="183">
        <v>0</v>
      </c>
      <c r="K122" s="183" t="s">
        <v>33</v>
      </c>
      <c r="L122" s="183" t="s">
        <v>8</v>
      </c>
      <c r="M122" s="183" t="s">
        <v>27</v>
      </c>
      <c r="N122" s="183">
        <f t="shared" si="4"/>
        <v>0</v>
      </c>
      <c r="T122" s="183" t="s">
        <v>33</v>
      </c>
      <c r="U122" s="183" t="s">
        <v>8</v>
      </c>
      <c r="V122" s="183" t="s">
        <v>27</v>
      </c>
      <c r="W122" s="183">
        <f t="shared" si="5"/>
        <v>0</v>
      </c>
    </row>
    <row r="123" spans="1:23" x14ac:dyDescent="0.25">
      <c r="A123" s="183" t="s">
        <v>33</v>
      </c>
      <c r="B123" s="183" t="s">
        <v>8</v>
      </c>
      <c r="C123" s="183" t="s">
        <v>28</v>
      </c>
      <c r="D123" s="183">
        <v>0</v>
      </c>
      <c r="K123" s="183" t="s">
        <v>33</v>
      </c>
      <c r="L123" s="183" t="s">
        <v>8</v>
      </c>
      <c r="M123" s="183" t="s">
        <v>28</v>
      </c>
      <c r="N123" s="183">
        <f t="shared" si="4"/>
        <v>0</v>
      </c>
      <c r="T123" s="183" t="s">
        <v>33</v>
      </c>
      <c r="U123" s="183" t="s">
        <v>8</v>
      </c>
      <c r="V123" s="183" t="s">
        <v>28</v>
      </c>
      <c r="W123" s="183">
        <f t="shared" si="5"/>
        <v>0</v>
      </c>
    </row>
    <row r="124" spans="1:23" x14ac:dyDescent="0.25">
      <c r="A124" s="183" t="s">
        <v>33</v>
      </c>
      <c r="B124" s="183" t="s">
        <v>8</v>
      </c>
      <c r="C124" s="183" t="s">
        <v>29</v>
      </c>
      <c r="D124" s="183">
        <v>0</v>
      </c>
      <c r="K124" s="183" t="s">
        <v>33</v>
      </c>
      <c r="L124" s="183" t="s">
        <v>8</v>
      </c>
      <c r="M124" s="183" t="s">
        <v>29</v>
      </c>
      <c r="N124" s="183">
        <f t="shared" si="4"/>
        <v>0</v>
      </c>
      <c r="T124" s="183" t="s">
        <v>33</v>
      </c>
      <c r="U124" s="183" t="s">
        <v>8</v>
      </c>
      <c r="V124" s="183" t="s">
        <v>29</v>
      </c>
      <c r="W124" s="183">
        <f t="shared" si="5"/>
        <v>0</v>
      </c>
    </row>
    <row r="125" spans="1:23" x14ac:dyDescent="0.25">
      <c r="A125" s="183" t="s">
        <v>33</v>
      </c>
      <c r="B125" s="183" t="s">
        <v>8</v>
      </c>
      <c r="C125" s="183" t="s">
        <v>30</v>
      </c>
      <c r="D125" s="183">
        <v>0</v>
      </c>
      <c r="K125" s="183" t="s">
        <v>33</v>
      </c>
      <c r="L125" s="183" t="s">
        <v>8</v>
      </c>
      <c r="M125" s="183" t="s">
        <v>30</v>
      </c>
      <c r="N125" s="183">
        <f t="shared" si="4"/>
        <v>0</v>
      </c>
      <c r="T125" s="183" t="s">
        <v>33</v>
      </c>
      <c r="U125" s="183" t="s">
        <v>8</v>
      </c>
      <c r="V125" s="183" t="s">
        <v>30</v>
      </c>
      <c r="W125" s="183">
        <f t="shared" si="5"/>
        <v>0</v>
      </c>
    </row>
    <row r="126" spans="1:23" x14ac:dyDescent="0.25">
      <c r="A126" s="183" t="s">
        <v>8</v>
      </c>
      <c r="B126" s="183" t="s">
        <v>34</v>
      </c>
      <c r="C126" s="183" t="s">
        <v>19</v>
      </c>
      <c r="D126" s="183">
        <v>0</v>
      </c>
      <c r="K126" s="183" t="s">
        <v>8</v>
      </c>
      <c r="L126" s="183" t="s">
        <v>34</v>
      </c>
      <c r="M126" s="183" t="s">
        <v>19</v>
      </c>
      <c r="N126" s="183">
        <f t="shared" si="4"/>
        <v>0</v>
      </c>
      <c r="T126" s="183" t="s">
        <v>8</v>
      </c>
      <c r="U126" s="183" t="s">
        <v>34</v>
      </c>
      <c r="V126" s="183" t="s">
        <v>19</v>
      </c>
      <c r="W126" s="183">
        <f t="shared" si="5"/>
        <v>0</v>
      </c>
    </row>
    <row r="127" spans="1:23" x14ac:dyDescent="0.25">
      <c r="A127" s="183" t="s">
        <v>8</v>
      </c>
      <c r="B127" s="183" t="s">
        <v>34</v>
      </c>
      <c r="C127" s="183" t="s">
        <v>20</v>
      </c>
      <c r="D127" s="183">
        <v>0</v>
      </c>
      <c r="K127" s="183" t="s">
        <v>8</v>
      </c>
      <c r="L127" s="183" t="s">
        <v>34</v>
      </c>
      <c r="M127" s="183" t="s">
        <v>20</v>
      </c>
      <c r="N127" s="183">
        <f t="shared" si="4"/>
        <v>0</v>
      </c>
      <c r="T127" s="183" t="s">
        <v>8</v>
      </c>
      <c r="U127" s="183" t="s">
        <v>34</v>
      </c>
      <c r="V127" s="183" t="s">
        <v>20</v>
      </c>
      <c r="W127" s="183">
        <f t="shared" si="5"/>
        <v>0</v>
      </c>
    </row>
    <row r="128" spans="1:23" x14ac:dyDescent="0.25">
      <c r="A128" s="183" t="s">
        <v>8</v>
      </c>
      <c r="B128" s="183" t="s">
        <v>34</v>
      </c>
      <c r="C128" s="183" t="s">
        <v>21</v>
      </c>
      <c r="D128" s="183">
        <v>0</v>
      </c>
      <c r="K128" s="183" t="s">
        <v>8</v>
      </c>
      <c r="L128" s="183" t="s">
        <v>34</v>
      </c>
      <c r="M128" s="183" t="s">
        <v>21</v>
      </c>
      <c r="N128" s="183">
        <f t="shared" si="4"/>
        <v>0</v>
      </c>
      <c r="T128" s="183" t="s">
        <v>8</v>
      </c>
      <c r="U128" s="183" t="s">
        <v>34</v>
      </c>
      <c r="V128" s="183" t="s">
        <v>21</v>
      </c>
      <c r="W128" s="183">
        <f t="shared" si="5"/>
        <v>0</v>
      </c>
    </row>
    <row r="129" spans="1:23" x14ac:dyDescent="0.25">
      <c r="A129" s="183" t="s">
        <v>8</v>
      </c>
      <c r="B129" s="183" t="s">
        <v>34</v>
      </c>
      <c r="C129" s="183" t="s">
        <v>22</v>
      </c>
      <c r="D129" s="183">
        <v>1.0496970000000001</v>
      </c>
      <c r="K129" s="183" t="s">
        <v>8</v>
      </c>
      <c r="L129" s="183" t="s">
        <v>34</v>
      </c>
      <c r="M129" s="183" t="s">
        <v>22</v>
      </c>
      <c r="N129" s="183">
        <f t="shared" si="4"/>
        <v>0.8397576000000001</v>
      </c>
      <c r="T129" s="183" t="s">
        <v>8</v>
      </c>
      <c r="U129" s="183" t="s">
        <v>34</v>
      </c>
      <c r="V129" s="183" t="s">
        <v>22</v>
      </c>
      <c r="W129" s="183">
        <f t="shared" si="5"/>
        <v>1.2596364</v>
      </c>
    </row>
    <row r="130" spans="1:23" x14ac:dyDescent="0.25">
      <c r="A130" s="183" t="s">
        <v>8</v>
      </c>
      <c r="B130" s="183" t="s">
        <v>34</v>
      </c>
      <c r="C130" s="183" t="s">
        <v>23</v>
      </c>
      <c r="D130" s="183">
        <v>1.0496970000000001</v>
      </c>
      <c r="K130" s="183" t="s">
        <v>8</v>
      </c>
      <c r="L130" s="183" t="s">
        <v>34</v>
      </c>
      <c r="M130" s="183" t="s">
        <v>23</v>
      </c>
      <c r="N130" s="183">
        <f t="shared" si="4"/>
        <v>0.8397576000000001</v>
      </c>
      <c r="T130" s="183" t="s">
        <v>8</v>
      </c>
      <c r="U130" s="183" t="s">
        <v>34</v>
      </c>
      <c r="V130" s="183" t="s">
        <v>23</v>
      </c>
      <c r="W130" s="183">
        <f t="shared" si="5"/>
        <v>1.2596364</v>
      </c>
    </row>
    <row r="131" spans="1:23" x14ac:dyDescent="0.25">
      <c r="A131" s="183" t="s">
        <v>8</v>
      </c>
      <c r="B131" s="183" t="s">
        <v>34</v>
      </c>
      <c r="C131" s="183" t="s">
        <v>24</v>
      </c>
      <c r="D131" s="183">
        <v>1.0496970000000001</v>
      </c>
      <c r="K131" s="183" t="s">
        <v>8</v>
      </c>
      <c r="L131" s="183" t="s">
        <v>34</v>
      </c>
      <c r="M131" s="183" t="s">
        <v>24</v>
      </c>
      <c r="N131" s="183">
        <f t="shared" si="4"/>
        <v>0.8397576000000001</v>
      </c>
      <c r="T131" s="183" t="s">
        <v>8</v>
      </c>
      <c r="U131" s="183" t="s">
        <v>34</v>
      </c>
      <c r="V131" s="183" t="s">
        <v>24</v>
      </c>
      <c r="W131" s="183">
        <f t="shared" si="5"/>
        <v>1.2596364</v>
      </c>
    </row>
    <row r="132" spans="1:23" x14ac:dyDescent="0.25">
      <c r="A132" s="183" t="s">
        <v>8</v>
      </c>
      <c r="B132" s="183" t="s">
        <v>34</v>
      </c>
      <c r="C132" s="183" t="s">
        <v>25</v>
      </c>
      <c r="D132" s="183">
        <v>1.0496970000000001</v>
      </c>
      <c r="K132" s="183" t="s">
        <v>8</v>
      </c>
      <c r="L132" s="183" t="s">
        <v>34</v>
      </c>
      <c r="M132" s="183" t="s">
        <v>25</v>
      </c>
      <c r="N132" s="183">
        <f t="shared" si="4"/>
        <v>0.8397576000000001</v>
      </c>
      <c r="T132" s="183" t="s">
        <v>8</v>
      </c>
      <c r="U132" s="183" t="s">
        <v>34</v>
      </c>
      <c r="V132" s="183" t="s">
        <v>25</v>
      </c>
      <c r="W132" s="183">
        <f t="shared" si="5"/>
        <v>1.2596364</v>
      </c>
    </row>
    <row r="133" spans="1:23" x14ac:dyDescent="0.25">
      <c r="A133" s="183" t="s">
        <v>8</v>
      </c>
      <c r="B133" s="183" t="s">
        <v>34</v>
      </c>
      <c r="C133" s="183" t="s">
        <v>26</v>
      </c>
      <c r="D133" s="183">
        <v>1.0496970000000001</v>
      </c>
      <c r="K133" s="183" t="s">
        <v>8</v>
      </c>
      <c r="L133" s="183" t="s">
        <v>34</v>
      </c>
      <c r="M133" s="183" t="s">
        <v>26</v>
      </c>
      <c r="N133" s="183">
        <f t="shared" si="4"/>
        <v>0.8397576000000001</v>
      </c>
      <c r="T133" s="183" t="s">
        <v>8</v>
      </c>
      <c r="U133" s="183" t="s">
        <v>34</v>
      </c>
      <c r="V133" s="183" t="s">
        <v>26</v>
      </c>
      <c r="W133" s="183">
        <f t="shared" si="5"/>
        <v>1.2596364</v>
      </c>
    </row>
    <row r="134" spans="1:23" x14ac:dyDescent="0.25">
      <c r="A134" s="183" t="s">
        <v>8</v>
      </c>
      <c r="B134" s="183" t="s">
        <v>34</v>
      </c>
      <c r="C134" s="183" t="s">
        <v>27</v>
      </c>
      <c r="D134" s="183">
        <v>0</v>
      </c>
      <c r="K134" s="183" t="s">
        <v>8</v>
      </c>
      <c r="L134" s="183" t="s">
        <v>34</v>
      </c>
      <c r="M134" s="183" t="s">
        <v>27</v>
      </c>
      <c r="N134" s="183">
        <f t="shared" si="4"/>
        <v>0</v>
      </c>
      <c r="T134" s="183" t="s">
        <v>8</v>
      </c>
      <c r="U134" s="183" t="s">
        <v>34</v>
      </c>
      <c r="V134" s="183" t="s">
        <v>27</v>
      </c>
      <c r="W134" s="183">
        <f t="shared" si="5"/>
        <v>0</v>
      </c>
    </row>
    <row r="135" spans="1:23" x14ac:dyDescent="0.25">
      <c r="A135" s="183" t="s">
        <v>8</v>
      </c>
      <c r="B135" s="183" t="s">
        <v>34</v>
      </c>
      <c r="C135" s="183" t="s">
        <v>28</v>
      </c>
      <c r="D135" s="183">
        <v>0</v>
      </c>
      <c r="K135" s="183" t="s">
        <v>8</v>
      </c>
      <c r="L135" s="183" t="s">
        <v>34</v>
      </c>
      <c r="M135" s="183" t="s">
        <v>28</v>
      </c>
      <c r="N135" s="183">
        <f t="shared" si="4"/>
        <v>0</v>
      </c>
      <c r="T135" s="183" t="s">
        <v>8</v>
      </c>
      <c r="U135" s="183" t="s">
        <v>34</v>
      </c>
      <c r="V135" s="183" t="s">
        <v>28</v>
      </c>
      <c r="W135" s="183">
        <f t="shared" si="5"/>
        <v>0</v>
      </c>
    </row>
    <row r="136" spans="1:23" x14ac:dyDescent="0.25">
      <c r="A136" s="183" t="s">
        <v>8</v>
      </c>
      <c r="B136" s="183" t="s">
        <v>34</v>
      </c>
      <c r="C136" s="183" t="s">
        <v>29</v>
      </c>
      <c r="D136" s="183">
        <v>0</v>
      </c>
      <c r="K136" s="183" t="s">
        <v>8</v>
      </c>
      <c r="L136" s="183" t="s">
        <v>34</v>
      </c>
      <c r="M136" s="183" t="s">
        <v>29</v>
      </c>
      <c r="N136" s="183">
        <f t="shared" si="4"/>
        <v>0</v>
      </c>
      <c r="T136" s="183" t="s">
        <v>8</v>
      </c>
      <c r="U136" s="183" t="s">
        <v>34</v>
      </c>
      <c r="V136" s="183" t="s">
        <v>29</v>
      </c>
      <c r="W136" s="183">
        <f t="shared" si="5"/>
        <v>0</v>
      </c>
    </row>
    <row r="137" spans="1:23" x14ac:dyDescent="0.25">
      <c r="A137" s="183" t="s">
        <v>8</v>
      </c>
      <c r="B137" s="183" t="s">
        <v>34</v>
      </c>
      <c r="C137" s="183" t="s">
        <v>30</v>
      </c>
      <c r="D137" s="183">
        <v>0</v>
      </c>
      <c r="K137" s="183" t="s">
        <v>8</v>
      </c>
      <c r="L137" s="183" t="s">
        <v>34</v>
      </c>
      <c r="M137" s="183" t="s">
        <v>30</v>
      </c>
      <c r="N137" s="183">
        <f t="shared" si="4"/>
        <v>0</v>
      </c>
      <c r="T137" s="183" t="s">
        <v>8</v>
      </c>
      <c r="U137" s="183" t="s">
        <v>34</v>
      </c>
      <c r="V137" s="183" t="s">
        <v>30</v>
      </c>
      <c r="W137" s="183">
        <f t="shared" si="5"/>
        <v>0</v>
      </c>
    </row>
    <row r="138" spans="1:23" x14ac:dyDescent="0.25">
      <c r="A138" s="183" t="s">
        <v>34</v>
      </c>
      <c r="B138" s="183" t="s">
        <v>36</v>
      </c>
      <c r="C138" s="183" t="s">
        <v>19</v>
      </c>
      <c r="D138" s="183">
        <v>0</v>
      </c>
      <c r="K138" s="183" t="s">
        <v>34</v>
      </c>
      <c r="L138" s="183" t="s">
        <v>36</v>
      </c>
      <c r="M138" s="183" t="s">
        <v>19</v>
      </c>
      <c r="N138" s="183">
        <f t="shared" si="4"/>
        <v>0</v>
      </c>
      <c r="T138" s="183" t="s">
        <v>34</v>
      </c>
      <c r="U138" s="183" t="s">
        <v>36</v>
      </c>
      <c r="V138" s="183" t="s">
        <v>19</v>
      </c>
      <c r="W138" s="183">
        <f t="shared" si="5"/>
        <v>0</v>
      </c>
    </row>
    <row r="139" spans="1:23" x14ac:dyDescent="0.25">
      <c r="A139" s="183" t="s">
        <v>34</v>
      </c>
      <c r="B139" s="183" t="s">
        <v>36</v>
      </c>
      <c r="C139" s="183" t="s">
        <v>20</v>
      </c>
      <c r="D139" s="183">
        <v>0</v>
      </c>
      <c r="K139" s="183" t="s">
        <v>34</v>
      </c>
      <c r="L139" s="183" t="s">
        <v>36</v>
      </c>
      <c r="M139" s="183" t="s">
        <v>20</v>
      </c>
      <c r="N139" s="183">
        <f t="shared" si="4"/>
        <v>0</v>
      </c>
      <c r="T139" s="183" t="s">
        <v>34</v>
      </c>
      <c r="U139" s="183" t="s">
        <v>36</v>
      </c>
      <c r="V139" s="183" t="s">
        <v>20</v>
      </c>
      <c r="W139" s="183">
        <f t="shared" si="5"/>
        <v>0</v>
      </c>
    </row>
    <row r="140" spans="1:23" x14ac:dyDescent="0.25">
      <c r="A140" s="183" t="s">
        <v>34</v>
      </c>
      <c r="B140" s="183" t="s">
        <v>36</v>
      </c>
      <c r="C140" s="183" t="s">
        <v>21</v>
      </c>
      <c r="D140" s="183">
        <v>0</v>
      </c>
      <c r="K140" s="183" t="s">
        <v>34</v>
      </c>
      <c r="L140" s="183" t="s">
        <v>36</v>
      </c>
      <c r="M140" s="183" t="s">
        <v>21</v>
      </c>
      <c r="N140" s="183">
        <f t="shared" si="4"/>
        <v>0</v>
      </c>
      <c r="T140" s="183" t="s">
        <v>34</v>
      </c>
      <c r="U140" s="183" t="s">
        <v>36</v>
      </c>
      <c r="V140" s="183" t="s">
        <v>21</v>
      </c>
      <c r="W140" s="183">
        <f t="shared" si="5"/>
        <v>0</v>
      </c>
    </row>
    <row r="141" spans="1:23" x14ac:dyDescent="0.25">
      <c r="A141" s="183" t="s">
        <v>34</v>
      </c>
      <c r="B141" s="183" t="s">
        <v>36</v>
      </c>
      <c r="C141" s="183" t="s">
        <v>22</v>
      </c>
      <c r="D141" s="183">
        <v>0.68312600000000001</v>
      </c>
      <c r="K141" s="183" t="s">
        <v>34</v>
      </c>
      <c r="L141" s="183" t="s">
        <v>36</v>
      </c>
      <c r="M141" s="183" t="s">
        <v>22</v>
      </c>
      <c r="N141" s="183">
        <f t="shared" si="4"/>
        <v>0.54650080000000001</v>
      </c>
      <c r="T141" s="183" t="s">
        <v>34</v>
      </c>
      <c r="U141" s="183" t="s">
        <v>36</v>
      </c>
      <c r="V141" s="183" t="s">
        <v>22</v>
      </c>
      <c r="W141" s="183">
        <f t="shared" si="5"/>
        <v>0.81975120000000001</v>
      </c>
    </row>
    <row r="142" spans="1:23" x14ac:dyDescent="0.25">
      <c r="A142" s="183" t="s">
        <v>34</v>
      </c>
      <c r="B142" s="183" t="s">
        <v>36</v>
      </c>
      <c r="C142" s="183" t="s">
        <v>23</v>
      </c>
      <c r="D142" s="183">
        <v>0.68312600000000001</v>
      </c>
      <c r="K142" s="183" t="s">
        <v>34</v>
      </c>
      <c r="L142" s="183" t="s">
        <v>36</v>
      </c>
      <c r="M142" s="183" t="s">
        <v>23</v>
      </c>
      <c r="N142" s="183">
        <f t="shared" si="4"/>
        <v>0.54650080000000001</v>
      </c>
      <c r="T142" s="183" t="s">
        <v>34</v>
      </c>
      <c r="U142" s="183" t="s">
        <v>36</v>
      </c>
      <c r="V142" s="183" t="s">
        <v>23</v>
      </c>
      <c r="W142" s="183">
        <f t="shared" si="5"/>
        <v>0.81975120000000001</v>
      </c>
    </row>
    <row r="143" spans="1:23" x14ac:dyDescent="0.25">
      <c r="A143" s="183" t="s">
        <v>34</v>
      </c>
      <c r="B143" s="183" t="s">
        <v>36</v>
      </c>
      <c r="C143" s="183" t="s">
        <v>24</v>
      </c>
      <c r="D143" s="183">
        <v>0.68312600000000001</v>
      </c>
      <c r="K143" s="183" t="s">
        <v>34</v>
      </c>
      <c r="L143" s="183" t="s">
        <v>36</v>
      </c>
      <c r="M143" s="183" t="s">
        <v>24</v>
      </c>
      <c r="N143" s="183">
        <f t="shared" si="4"/>
        <v>0.54650080000000001</v>
      </c>
      <c r="T143" s="183" t="s">
        <v>34</v>
      </c>
      <c r="U143" s="183" t="s">
        <v>36</v>
      </c>
      <c r="V143" s="183" t="s">
        <v>24</v>
      </c>
      <c r="W143" s="183">
        <f t="shared" si="5"/>
        <v>0.81975120000000001</v>
      </c>
    </row>
    <row r="144" spans="1:23" x14ac:dyDescent="0.25">
      <c r="A144" s="183" t="s">
        <v>34</v>
      </c>
      <c r="B144" s="183" t="s">
        <v>36</v>
      </c>
      <c r="C144" s="183" t="s">
        <v>25</v>
      </c>
      <c r="D144" s="183">
        <v>0.68312600000000001</v>
      </c>
      <c r="K144" s="183" t="s">
        <v>34</v>
      </c>
      <c r="L144" s="183" t="s">
        <v>36</v>
      </c>
      <c r="M144" s="183" t="s">
        <v>25</v>
      </c>
      <c r="N144" s="183">
        <f t="shared" si="4"/>
        <v>0.54650080000000001</v>
      </c>
      <c r="T144" s="183" t="s">
        <v>34</v>
      </c>
      <c r="U144" s="183" t="s">
        <v>36</v>
      </c>
      <c r="V144" s="183" t="s">
        <v>25</v>
      </c>
      <c r="W144" s="183">
        <f t="shared" si="5"/>
        <v>0.81975120000000001</v>
      </c>
    </row>
    <row r="145" spans="1:23" x14ac:dyDescent="0.25">
      <c r="A145" s="183" t="s">
        <v>34</v>
      </c>
      <c r="B145" s="183" t="s">
        <v>36</v>
      </c>
      <c r="C145" s="183" t="s">
        <v>26</v>
      </c>
      <c r="D145" s="183">
        <v>0.68312600000000001</v>
      </c>
      <c r="K145" s="183" t="s">
        <v>34</v>
      </c>
      <c r="L145" s="183" t="s">
        <v>36</v>
      </c>
      <c r="M145" s="183" t="s">
        <v>26</v>
      </c>
      <c r="N145" s="183">
        <f t="shared" si="4"/>
        <v>0.54650080000000001</v>
      </c>
      <c r="T145" s="183" t="s">
        <v>34</v>
      </c>
      <c r="U145" s="183" t="s">
        <v>36</v>
      </c>
      <c r="V145" s="183" t="s">
        <v>26</v>
      </c>
      <c r="W145" s="183">
        <f t="shared" si="5"/>
        <v>0.81975120000000001</v>
      </c>
    </row>
    <row r="146" spans="1:23" x14ac:dyDescent="0.25">
      <c r="A146" s="183" t="s">
        <v>34</v>
      </c>
      <c r="B146" s="183" t="s">
        <v>36</v>
      </c>
      <c r="C146" s="183" t="s">
        <v>27</v>
      </c>
      <c r="D146" s="183">
        <v>0</v>
      </c>
      <c r="K146" s="183" t="s">
        <v>34</v>
      </c>
      <c r="L146" s="183" t="s">
        <v>36</v>
      </c>
      <c r="M146" s="183" t="s">
        <v>27</v>
      </c>
      <c r="N146" s="183">
        <f t="shared" si="4"/>
        <v>0</v>
      </c>
      <c r="T146" s="183" t="s">
        <v>34</v>
      </c>
      <c r="U146" s="183" t="s">
        <v>36</v>
      </c>
      <c r="V146" s="183" t="s">
        <v>27</v>
      </c>
      <c r="W146" s="183">
        <f t="shared" si="5"/>
        <v>0</v>
      </c>
    </row>
    <row r="147" spans="1:23" x14ac:dyDescent="0.25">
      <c r="A147" s="183" t="s">
        <v>34</v>
      </c>
      <c r="B147" s="183" t="s">
        <v>36</v>
      </c>
      <c r="C147" s="183" t="s">
        <v>28</v>
      </c>
      <c r="D147" s="183">
        <v>0</v>
      </c>
      <c r="K147" s="183" t="s">
        <v>34</v>
      </c>
      <c r="L147" s="183" t="s">
        <v>36</v>
      </c>
      <c r="M147" s="183" t="s">
        <v>28</v>
      </c>
      <c r="N147" s="183">
        <f t="shared" si="4"/>
        <v>0</v>
      </c>
      <c r="T147" s="183" t="s">
        <v>34</v>
      </c>
      <c r="U147" s="183" t="s">
        <v>36</v>
      </c>
      <c r="V147" s="183" t="s">
        <v>28</v>
      </c>
      <c r="W147" s="183">
        <f t="shared" si="5"/>
        <v>0</v>
      </c>
    </row>
    <row r="148" spans="1:23" x14ac:dyDescent="0.25">
      <c r="A148" s="183" t="s">
        <v>34</v>
      </c>
      <c r="B148" s="183" t="s">
        <v>36</v>
      </c>
      <c r="C148" s="183" t="s">
        <v>29</v>
      </c>
      <c r="D148" s="183">
        <v>0</v>
      </c>
      <c r="K148" s="183" t="s">
        <v>34</v>
      </c>
      <c r="L148" s="183" t="s">
        <v>36</v>
      </c>
      <c r="M148" s="183" t="s">
        <v>29</v>
      </c>
      <c r="N148" s="183">
        <f t="shared" si="4"/>
        <v>0</v>
      </c>
      <c r="T148" s="183" t="s">
        <v>34</v>
      </c>
      <c r="U148" s="183" t="s">
        <v>36</v>
      </c>
      <c r="V148" s="183" t="s">
        <v>29</v>
      </c>
      <c r="W148" s="183">
        <f t="shared" si="5"/>
        <v>0</v>
      </c>
    </row>
    <row r="149" spans="1:23" x14ac:dyDescent="0.25">
      <c r="A149" s="183" t="s">
        <v>34</v>
      </c>
      <c r="B149" s="183" t="s">
        <v>36</v>
      </c>
      <c r="C149" s="183" t="s">
        <v>30</v>
      </c>
      <c r="D149" s="183">
        <v>0</v>
      </c>
      <c r="K149" s="183" t="s">
        <v>34</v>
      </c>
      <c r="L149" s="183" t="s">
        <v>36</v>
      </c>
      <c r="M149" s="183" t="s">
        <v>30</v>
      </c>
      <c r="N149" s="183">
        <f t="shared" si="4"/>
        <v>0</v>
      </c>
      <c r="T149" s="183" t="s">
        <v>34</v>
      </c>
      <c r="U149" s="183" t="s">
        <v>36</v>
      </c>
      <c r="V149" s="183" t="s">
        <v>30</v>
      </c>
      <c r="W149" s="183">
        <f t="shared" si="5"/>
        <v>0</v>
      </c>
    </row>
    <row r="150" spans="1:23" x14ac:dyDescent="0.25">
      <c r="A150" s="183" t="s">
        <v>36</v>
      </c>
      <c r="B150" s="183" t="s">
        <v>39</v>
      </c>
      <c r="C150" s="183" t="s">
        <v>19</v>
      </c>
      <c r="D150" s="183">
        <v>0</v>
      </c>
      <c r="K150" s="183" t="s">
        <v>36</v>
      </c>
      <c r="L150" s="183" t="s">
        <v>39</v>
      </c>
      <c r="M150" s="183" t="s">
        <v>19</v>
      </c>
      <c r="N150" s="183">
        <f t="shared" si="4"/>
        <v>0</v>
      </c>
      <c r="T150" s="183" t="s">
        <v>36</v>
      </c>
      <c r="U150" s="183" t="s">
        <v>39</v>
      </c>
      <c r="V150" s="183" t="s">
        <v>19</v>
      </c>
      <c r="W150" s="183">
        <f t="shared" si="5"/>
        <v>0</v>
      </c>
    </row>
    <row r="151" spans="1:23" x14ac:dyDescent="0.25">
      <c r="A151" s="183" t="s">
        <v>36</v>
      </c>
      <c r="B151" s="183" t="s">
        <v>39</v>
      </c>
      <c r="C151" s="183" t="s">
        <v>20</v>
      </c>
      <c r="D151" s="183">
        <v>0</v>
      </c>
      <c r="K151" s="183" t="s">
        <v>36</v>
      </c>
      <c r="L151" s="183" t="s">
        <v>39</v>
      </c>
      <c r="M151" s="183" t="s">
        <v>20</v>
      </c>
      <c r="N151" s="183">
        <f t="shared" si="4"/>
        <v>0</v>
      </c>
      <c r="T151" s="183" t="s">
        <v>36</v>
      </c>
      <c r="U151" s="183" t="s">
        <v>39</v>
      </c>
      <c r="V151" s="183" t="s">
        <v>20</v>
      </c>
      <c r="W151" s="183">
        <f t="shared" si="5"/>
        <v>0</v>
      </c>
    </row>
    <row r="152" spans="1:23" x14ac:dyDescent="0.25">
      <c r="A152" s="183" t="s">
        <v>36</v>
      </c>
      <c r="B152" s="183" t="s">
        <v>39</v>
      </c>
      <c r="C152" s="183" t="s">
        <v>21</v>
      </c>
      <c r="D152" s="183">
        <v>0</v>
      </c>
      <c r="K152" s="183" t="s">
        <v>36</v>
      </c>
      <c r="L152" s="183" t="s">
        <v>39</v>
      </c>
      <c r="M152" s="183" t="s">
        <v>21</v>
      </c>
      <c r="N152" s="183">
        <f t="shared" si="4"/>
        <v>0</v>
      </c>
      <c r="T152" s="183" t="s">
        <v>36</v>
      </c>
      <c r="U152" s="183" t="s">
        <v>39</v>
      </c>
      <c r="V152" s="183" t="s">
        <v>21</v>
      </c>
      <c r="W152" s="183">
        <f t="shared" si="5"/>
        <v>0</v>
      </c>
    </row>
    <row r="153" spans="1:23" x14ac:dyDescent="0.25">
      <c r="A153" s="183" t="s">
        <v>36</v>
      </c>
      <c r="B153" s="183" t="s">
        <v>39</v>
      </c>
      <c r="C153" s="183" t="s">
        <v>22</v>
      </c>
      <c r="D153" s="183">
        <v>4.4568089999999998</v>
      </c>
      <c r="K153" s="183" t="s">
        <v>36</v>
      </c>
      <c r="L153" s="183" t="s">
        <v>39</v>
      </c>
      <c r="M153" s="183" t="s">
        <v>22</v>
      </c>
      <c r="N153" s="183">
        <f t="shared" si="4"/>
        <v>3.5654471999999999</v>
      </c>
      <c r="T153" s="183" t="s">
        <v>36</v>
      </c>
      <c r="U153" s="183" t="s">
        <v>39</v>
      </c>
      <c r="V153" s="183" t="s">
        <v>22</v>
      </c>
      <c r="W153" s="183">
        <f t="shared" si="5"/>
        <v>5.3481707999999992</v>
      </c>
    </row>
    <row r="154" spans="1:23" x14ac:dyDescent="0.25">
      <c r="A154" s="183" t="s">
        <v>36</v>
      </c>
      <c r="B154" s="183" t="s">
        <v>39</v>
      </c>
      <c r="C154" s="183" t="s">
        <v>23</v>
      </c>
      <c r="D154" s="183">
        <v>4.4568089999999998</v>
      </c>
      <c r="K154" s="183" t="s">
        <v>36</v>
      </c>
      <c r="L154" s="183" t="s">
        <v>39</v>
      </c>
      <c r="M154" s="183" t="s">
        <v>23</v>
      </c>
      <c r="N154" s="183">
        <f t="shared" ref="N154:N217" si="6">D154*$N$84</f>
        <v>3.5654471999999999</v>
      </c>
      <c r="T154" s="183" t="s">
        <v>36</v>
      </c>
      <c r="U154" s="183" t="s">
        <v>39</v>
      </c>
      <c r="V154" s="183" t="s">
        <v>23</v>
      </c>
      <c r="W154" s="183">
        <f t="shared" ref="W154:W217" si="7">D154*$W$84</f>
        <v>5.3481707999999992</v>
      </c>
    </row>
    <row r="155" spans="1:23" x14ac:dyDescent="0.25">
      <c r="A155" s="183" t="s">
        <v>36</v>
      </c>
      <c r="B155" s="183" t="s">
        <v>39</v>
      </c>
      <c r="C155" s="183" t="s">
        <v>24</v>
      </c>
      <c r="D155" s="183">
        <v>4.4568089999999998</v>
      </c>
      <c r="K155" s="183" t="s">
        <v>36</v>
      </c>
      <c r="L155" s="183" t="s">
        <v>39</v>
      </c>
      <c r="M155" s="183" t="s">
        <v>24</v>
      </c>
      <c r="N155" s="183">
        <f t="shared" si="6"/>
        <v>3.5654471999999999</v>
      </c>
      <c r="T155" s="183" t="s">
        <v>36</v>
      </c>
      <c r="U155" s="183" t="s">
        <v>39</v>
      </c>
      <c r="V155" s="183" t="s">
        <v>24</v>
      </c>
      <c r="W155" s="183">
        <f t="shared" si="7"/>
        <v>5.3481707999999992</v>
      </c>
    </row>
    <row r="156" spans="1:23" x14ac:dyDescent="0.25">
      <c r="A156" s="183" t="s">
        <v>36</v>
      </c>
      <c r="B156" s="183" t="s">
        <v>39</v>
      </c>
      <c r="C156" s="183" t="s">
        <v>25</v>
      </c>
      <c r="D156" s="183">
        <v>4.4568089999999998</v>
      </c>
      <c r="K156" s="183" t="s">
        <v>36</v>
      </c>
      <c r="L156" s="183" t="s">
        <v>39</v>
      </c>
      <c r="M156" s="183" t="s">
        <v>25</v>
      </c>
      <c r="N156" s="183">
        <f t="shared" si="6"/>
        <v>3.5654471999999999</v>
      </c>
      <c r="T156" s="183" t="s">
        <v>36</v>
      </c>
      <c r="U156" s="183" t="s">
        <v>39</v>
      </c>
      <c r="V156" s="183" t="s">
        <v>25</v>
      </c>
      <c r="W156" s="183">
        <f t="shared" si="7"/>
        <v>5.3481707999999992</v>
      </c>
    </row>
    <row r="157" spans="1:23" x14ac:dyDescent="0.25">
      <c r="A157" s="183" t="s">
        <v>36</v>
      </c>
      <c r="B157" s="183" t="s">
        <v>39</v>
      </c>
      <c r="C157" s="183" t="s">
        <v>26</v>
      </c>
      <c r="D157" s="183">
        <v>4.4568089999999998</v>
      </c>
      <c r="K157" s="183" t="s">
        <v>36</v>
      </c>
      <c r="L157" s="183" t="s">
        <v>39</v>
      </c>
      <c r="M157" s="183" t="s">
        <v>26</v>
      </c>
      <c r="N157" s="183">
        <f t="shared" si="6"/>
        <v>3.5654471999999999</v>
      </c>
      <c r="T157" s="183" t="s">
        <v>36</v>
      </c>
      <c r="U157" s="183" t="s">
        <v>39</v>
      </c>
      <c r="V157" s="183" t="s">
        <v>26</v>
      </c>
      <c r="W157" s="183">
        <f t="shared" si="7"/>
        <v>5.3481707999999992</v>
      </c>
    </row>
    <row r="158" spans="1:23" x14ac:dyDescent="0.25">
      <c r="A158" s="183" t="s">
        <v>36</v>
      </c>
      <c r="B158" s="183" t="s">
        <v>39</v>
      </c>
      <c r="C158" s="183" t="s">
        <v>27</v>
      </c>
      <c r="D158" s="183">
        <v>0</v>
      </c>
      <c r="K158" s="183" t="s">
        <v>36</v>
      </c>
      <c r="L158" s="183" t="s">
        <v>39</v>
      </c>
      <c r="M158" s="183" t="s">
        <v>27</v>
      </c>
      <c r="N158" s="183">
        <f t="shared" si="6"/>
        <v>0</v>
      </c>
      <c r="T158" s="183" t="s">
        <v>36</v>
      </c>
      <c r="U158" s="183" t="s">
        <v>39</v>
      </c>
      <c r="V158" s="183" t="s">
        <v>27</v>
      </c>
      <c r="W158" s="183">
        <f t="shared" si="7"/>
        <v>0</v>
      </c>
    </row>
    <row r="159" spans="1:23" x14ac:dyDescent="0.25">
      <c r="A159" s="183" t="s">
        <v>36</v>
      </c>
      <c r="B159" s="183" t="s">
        <v>39</v>
      </c>
      <c r="C159" s="183" t="s">
        <v>28</v>
      </c>
      <c r="D159" s="183">
        <v>0</v>
      </c>
      <c r="K159" s="183" t="s">
        <v>36</v>
      </c>
      <c r="L159" s="183" t="s">
        <v>39</v>
      </c>
      <c r="M159" s="183" t="s">
        <v>28</v>
      </c>
      <c r="N159" s="183">
        <f t="shared" si="6"/>
        <v>0</v>
      </c>
      <c r="T159" s="183" t="s">
        <v>36</v>
      </c>
      <c r="U159" s="183" t="s">
        <v>39</v>
      </c>
      <c r="V159" s="183" t="s">
        <v>28</v>
      </c>
      <c r="W159" s="183">
        <f t="shared" si="7"/>
        <v>0</v>
      </c>
    </row>
    <row r="160" spans="1:23" x14ac:dyDescent="0.25">
      <c r="A160" s="183" t="s">
        <v>36</v>
      </c>
      <c r="B160" s="183" t="s">
        <v>39</v>
      </c>
      <c r="C160" s="183" t="s">
        <v>29</v>
      </c>
      <c r="D160" s="183">
        <v>0</v>
      </c>
      <c r="K160" s="183" t="s">
        <v>36</v>
      </c>
      <c r="L160" s="183" t="s">
        <v>39</v>
      </c>
      <c r="M160" s="183" t="s">
        <v>29</v>
      </c>
      <c r="N160" s="183">
        <f t="shared" si="6"/>
        <v>0</v>
      </c>
      <c r="T160" s="183" t="s">
        <v>36</v>
      </c>
      <c r="U160" s="183" t="s">
        <v>39</v>
      </c>
      <c r="V160" s="183" t="s">
        <v>29</v>
      </c>
      <c r="W160" s="183">
        <f t="shared" si="7"/>
        <v>0</v>
      </c>
    </row>
    <row r="161" spans="1:23" x14ac:dyDescent="0.25">
      <c r="A161" s="183" t="s">
        <v>36</v>
      </c>
      <c r="B161" s="183" t="s">
        <v>39</v>
      </c>
      <c r="C161" s="183" t="s">
        <v>30</v>
      </c>
      <c r="D161" s="183">
        <v>0</v>
      </c>
      <c r="K161" s="183" t="s">
        <v>36</v>
      </c>
      <c r="L161" s="183" t="s">
        <v>39</v>
      </c>
      <c r="M161" s="183" t="s">
        <v>30</v>
      </c>
      <c r="N161" s="183">
        <f t="shared" si="6"/>
        <v>0</v>
      </c>
      <c r="T161" s="183" t="s">
        <v>36</v>
      </c>
      <c r="U161" s="183" t="s">
        <v>39</v>
      </c>
      <c r="V161" s="183" t="s">
        <v>30</v>
      </c>
      <c r="W161" s="183">
        <f t="shared" si="7"/>
        <v>0</v>
      </c>
    </row>
    <row r="162" spans="1:23" x14ac:dyDescent="0.25">
      <c r="A162" s="183" t="s">
        <v>39</v>
      </c>
      <c r="B162" s="183" t="s">
        <v>41</v>
      </c>
      <c r="C162" s="183" t="s">
        <v>19</v>
      </c>
      <c r="D162" s="183">
        <v>0</v>
      </c>
      <c r="K162" s="183" t="s">
        <v>39</v>
      </c>
      <c r="L162" s="183" t="s">
        <v>41</v>
      </c>
      <c r="M162" s="183" t="s">
        <v>19</v>
      </c>
      <c r="N162" s="183">
        <f t="shared" si="6"/>
        <v>0</v>
      </c>
      <c r="T162" s="183" t="s">
        <v>39</v>
      </c>
      <c r="U162" s="183" t="s">
        <v>41</v>
      </c>
      <c r="V162" s="183" t="s">
        <v>19</v>
      </c>
      <c r="W162" s="183">
        <f t="shared" si="7"/>
        <v>0</v>
      </c>
    </row>
    <row r="163" spans="1:23" x14ac:dyDescent="0.25">
      <c r="A163" s="183" t="s">
        <v>39</v>
      </c>
      <c r="B163" s="183" t="s">
        <v>41</v>
      </c>
      <c r="C163" s="183" t="s">
        <v>20</v>
      </c>
      <c r="D163" s="183">
        <v>0</v>
      </c>
      <c r="K163" s="183" t="s">
        <v>39</v>
      </c>
      <c r="L163" s="183" t="s">
        <v>41</v>
      </c>
      <c r="M163" s="183" t="s">
        <v>20</v>
      </c>
      <c r="N163" s="183">
        <f t="shared" si="6"/>
        <v>0</v>
      </c>
      <c r="T163" s="183" t="s">
        <v>39</v>
      </c>
      <c r="U163" s="183" t="s">
        <v>41</v>
      </c>
      <c r="V163" s="183" t="s">
        <v>20</v>
      </c>
      <c r="W163" s="183">
        <f t="shared" si="7"/>
        <v>0</v>
      </c>
    </row>
    <row r="164" spans="1:23" x14ac:dyDescent="0.25">
      <c r="A164" s="183" t="s">
        <v>39</v>
      </c>
      <c r="B164" s="183" t="s">
        <v>41</v>
      </c>
      <c r="C164" s="183" t="s">
        <v>21</v>
      </c>
      <c r="D164" s="183">
        <v>0</v>
      </c>
      <c r="K164" s="183" t="s">
        <v>39</v>
      </c>
      <c r="L164" s="183" t="s">
        <v>41</v>
      </c>
      <c r="M164" s="183" t="s">
        <v>21</v>
      </c>
      <c r="N164" s="183">
        <f t="shared" si="6"/>
        <v>0</v>
      </c>
      <c r="T164" s="183" t="s">
        <v>39</v>
      </c>
      <c r="U164" s="183" t="s">
        <v>41</v>
      </c>
      <c r="V164" s="183" t="s">
        <v>21</v>
      </c>
      <c r="W164" s="183">
        <f t="shared" si="7"/>
        <v>0</v>
      </c>
    </row>
    <row r="165" spans="1:23" x14ac:dyDescent="0.25">
      <c r="A165" s="183" t="s">
        <v>39</v>
      </c>
      <c r="B165" s="183" t="s">
        <v>41</v>
      </c>
      <c r="C165" s="183" t="s">
        <v>22</v>
      </c>
      <c r="D165" s="183">
        <v>1.0004580000000001</v>
      </c>
      <c r="K165" s="183" t="s">
        <v>39</v>
      </c>
      <c r="L165" s="183" t="s">
        <v>41</v>
      </c>
      <c r="M165" s="183" t="s">
        <v>22</v>
      </c>
      <c r="N165" s="183">
        <f t="shared" si="6"/>
        <v>0.80036640000000014</v>
      </c>
      <c r="T165" s="183" t="s">
        <v>39</v>
      </c>
      <c r="U165" s="183" t="s">
        <v>41</v>
      </c>
      <c r="V165" s="183" t="s">
        <v>22</v>
      </c>
      <c r="W165" s="183">
        <f t="shared" si="7"/>
        <v>1.2005496</v>
      </c>
    </row>
    <row r="166" spans="1:23" x14ac:dyDescent="0.25">
      <c r="A166" s="183" t="s">
        <v>39</v>
      </c>
      <c r="B166" s="183" t="s">
        <v>41</v>
      </c>
      <c r="C166" s="183" t="s">
        <v>23</v>
      </c>
      <c r="D166" s="183">
        <v>1.0004580000000001</v>
      </c>
      <c r="K166" s="183" t="s">
        <v>39</v>
      </c>
      <c r="L166" s="183" t="s">
        <v>41</v>
      </c>
      <c r="M166" s="183" t="s">
        <v>23</v>
      </c>
      <c r="N166" s="183">
        <f t="shared" si="6"/>
        <v>0.80036640000000014</v>
      </c>
      <c r="T166" s="183" t="s">
        <v>39</v>
      </c>
      <c r="U166" s="183" t="s">
        <v>41</v>
      </c>
      <c r="V166" s="183" t="s">
        <v>23</v>
      </c>
      <c r="W166" s="183">
        <f t="shared" si="7"/>
        <v>1.2005496</v>
      </c>
    </row>
    <row r="167" spans="1:23" x14ac:dyDescent="0.25">
      <c r="A167" s="183" t="s">
        <v>39</v>
      </c>
      <c r="B167" s="183" t="s">
        <v>41</v>
      </c>
      <c r="C167" s="183" t="s">
        <v>24</v>
      </c>
      <c r="D167" s="183">
        <v>1.0004580000000001</v>
      </c>
      <c r="K167" s="183" t="s">
        <v>39</v>
      </c>
      <c r="L167" s="183" t="s">
        <v>41</v>
      </c>
      <c r="M167" s="183" t="s">
        <v>24</v>
      </c>
      <c r="N167" s="183">
        <f t="shared" si="6"/>
        <v>0.80036640000000014</v>
      </c>
      <c r="T167" s="183" t="s">
        <v>39</v>
      </c>
      <c r="U167" s="183" t="s">
        <v>41</v>
      </c>
      <c r="V167" s="183" t="s">
        <v>24</v>
      </c>
      <c r="W167" s="183">
        <f t="shared" si="7"/>
        <v>1.2005496</v>
      </c>
    </row>
    <row r="168" spans="1:23" x14ac:dyDescent="0.25">
      <c r="A168" s="183" t="s">
        <v>39</v>
      </c>
      <c r="B168" s="183" t="s">
        <v>41</v>
      </c>
      <c r="C168" s="183" t="s">
        <v>25</v>
      </c>
      <c r="D168" s="183">
        <v>1.0004580000000001</v>
      </c>
      <c r="K168" s="183" t="s">
        <v>39</v>
      </c>
      <c r="L168" s="183" t="s">
        <v>41</v>
      </c>
      <c r="M168" s="183" t="s">
        <v>25</v>
      </c>
      <c r="N168" s="183">
        <f t="shared" si="6"/>
        <v>0.80036640000000014</v>
      </c>
      <c r="T168" s="183" t="s">
        <v>39</v>
      </c>
      <c r="U168" s="183" t="s">
        <v>41</v>
      </c>
      <c r="V168" s="183" t="s">
        <v>25</v>
      </c>
      <c r="W168" s="183">
        <f t="shared" si="7"/>
        <v>1.2005496</v>
      </c>
    </row>
    <row r="169" spans="1:23" x14ac:dyDescent="0.25">
      <c r="A169" s="183" t="s">
        <v>39</v>
      </c>
      <c r="B169" s="183" t="s">
        <v>41</v>
      </c>
      <c r="C169" s="183" t="s">
        <v>26</v>
      </c>
      <c r="D169" s="183">
        <v>1.0004580000000001</v>
      </c>
      <c r="K169" s="183" t="s">
        <v>39</v>
      </c>
      <c r="L169" s="183" t="s">
        <v>41</v>
      </c>
      <c r="M169" s="183" t="s">
        <v>26</v>
      </c>
      <c r="N169" s="183">
        <f t="shared" si="6"/>
        <v>0.80036640000000014</v>
      </c>
      <c r="T169" s="183" t="s">
        <v>39</v>
      </c>
      <c r="U169" s="183" t="s">
        <v>41</v>
      </c>
      <c r="V169" s="183" t="s">
        <v>26</v>
      </c>
      <c r="W169" s="183">
        <f t="shared" si="7"/>
        <v>1.2005496</v>
      </c>
    </row>
    <row r="170" spans="1:23" x14ac:dyDescent="0.25">
      <c r="A170" s="183" t="s">
        <v>39</v>
      </c>
      <c r="B170" s="183" t="s">
        <v>41</v>
      </c>
      <c r="C170" s="183" t="s">
        <v>27</v>
      </c>
      <c r="D170" s="183">
        <v>0</v>
      </c>
      <c r="K170" s="183" t="s">
        <v>39</v>
      </c>
      <c r="L170" s="183" t="s">
        <v>41</v>
      </c>
      <c r="M170" s="183" t="s">
        <v>27</v>
      </c>
      <c r="N170" s="183">
        <f t="shared" si="6"/>
        <v>0</v>
      </c>
      <c r="T170" s="183" t="s">
        <v>39</v>
      </c>
      <c r="U170" s="183" t="s">
        <v>41</v>
      </c>
      <c r="V170" s="183" t="s">
        <v>27</v>
      </c>
      <c r="W170" s="183">
        <f t="shared" si="7"/>
        <v>0</v>
      </c>
    </row>
    <row r="171" spans="1:23" x14ac:dyDescent="0.25">
      <c r="A171" s="183" t="s">
        <v>39</v>
      </c>
      <c r="B171" s="183" t="s">
        <v>41</v>
      </c>
      <c r="C171" s="183" t="s">
        <v>28</v>
      </c>
      <c r="D171" s="183">
        <v>0</v>
      </c>
      <c r="K171" s="183" t="s">
        <v>39</v>
      </c>
      <c r="L171" s="183" t="s">
        <v>41</v>
      </c>
      <c r="M171" s="183" t="s">
        <v>28</v>
      </c>
      <c r="N171" s="183">
        <f t="shared" si="6"/>
        <v>0</v>
      </c>
      <c r="T171" s="183" t="s">
        <v>39</v>
      </c>
      <c r="U171" s="183" t="s">
        <v>41</v>
      </c>
      <c r="V171" s="183" t="s">
        <v>28</v>
      </c>
      <c r="W171" s="183">
        <f t="shared" si="7"/>
        <v>0</v>
      </c>
    </row>
    <row r="172" spans="1:23" x14ac:dyDescent="0.25">
      <c r="A172" s="183" t="s">
        <v>39</v>
      </c>
      <c r="B172" s="183" t="s">
        <v>41</v>
      </c>
      <c r="C172" s="183" t="s">
        <v>29</v>
      </c>
      <c r="D172" s="183">
        <v>0</v>
      </c>
      <c r="K172" s="183" t="s">
        <v>39</v>
      </c>
      <c r="L172" s="183" t="s">
        <v>41</v>
      </c>
      <c r="M172" s="183" t="s">
        <v>29</v>
      </c>
      <c r="N172" s="183">
        <f t="shared" si="6"/>
        <v>0</v>
      </c>
      <c r="T172" s="183" t="s">
        <v>39</v>
      </c>
      <c r="U172" s="183" t="s">
        <v>41</v>
      </c>
      <c r="V172" s="183" t="s">
        <v>29</v>
      </c>
      <c r="W172" s="183">
        <f t="shared" si="7"/>
        <v>0</v>
      </c>
    </row>
    <row r="173" spans="1:23" x14ac:dyDescent="0.25">
      <c r="A173" s="183" t="s">
        <v>39</v>
      </c>
      <c r="B173" s="183" t="s">
        <v>41</v>
      </c>
      <c r="C173" s="183" t="s">
        <v>30</v>
      </c>
      <c r="D173" s="183">
        <v>0</v>
      </c>
      <c r="K173" s="183" t="s">
        <v>39</v>
      </c>
      <c r="L173" s="183" t="s">
        <v>41</v>
      </c>
      <c r="M173" s="183" t="s">
        <v>30</v>
      </c>
      <c r="N173" s="183">
        <f t="shared" si="6"/>
        <v>0</v>
      </c>
      <c r="T173" s="183" t="s">
        <v>39</v>
      </c>
      <c r="U173" s="183" t="s">
        <v>41</v>
      </c>
      <c r="V173" s="183" t="s">
        <v>30</v>
      </c>
      <c r="W173" s="183">
        <f t="shared" si="7"/>
        <v>0</v>
      </c>
    </row>
    <row r="174" spans="1:23" x14ac:dyDescent="0.25">
      <c r="A174" s="183" t="s">
        <v>41</v>
      </c>
      <c r="B174" s="183" t="s">
        <v>44</v>
      </c>
      <c r="C174" s="183" t="s">
        <v>19</v>
      </c>
      <c r="D174" s="183">
        <v>0</v>
      </c>
      <c r="K174" s="183" t="s">
        <v>41</v>
      </c>
      <c r="L174" s="183" t="s">
        <v>44</v>
      </c>
      <c r="M174" s="183" t="s">
        <v>19</v>
      </c>
      <c r="N174" s="183">
        <f t="shared" si="6"/>
        <v>0</v>
      </c>
      <c r="T174" s="183" t="s">
        <v>41</v>
      </c>
      <c r="U174" s="183" t="s">
        <v>44</v>
      </c>
      <c r="V174" s="183" t="s">
        <v>19</v>
      </c>
      <c r="W174" s="183">
        <f t="shared" si="7"/>
        <v>0</v>
      </c>
    </row>
    <row r="175" spans="1:23" x14ac:dyDescent="0.25">
      <c r="A175" s="183" t="s">
        <v>41</v>
      </c>
      <c r="B175" s="183" t="s">
        <v>44</v>
      </c>
      <c r="C175" s="183" t="s">
        <v>20</v>
      </c>
      <c r="D175" s="183">
        <v>0</v>
      </c>
      <c r="K175" s="183" t="s">
        <v>41</v>
      </c>
      <c r="L175" s="183" t="s">
        <v>44</v>
      </c>
      <c r="M175" s="183" t="s">
        <v>20</v>
      </c>
      <c r="N175" s="183">
        <f t="shared" si="6"/>
        <v>0</v>
      </c>
      <c r="T175" s="183" t="s">
        <v>41</v>
      </c>
      <c r="U175" s="183" t="s">
        <v>44</v>
      </c>
      <c r="V175" s="183" t="s">
        <v>20</v>
      </c>
      <c r="W175" s="183">
        <f t="shared" si="7"/>
        <v>0</v>
      </c>
    </row>
    <row r="176" spans="1:23" x14ac:dyDescent="0.25">
      <c r="A176" s="183" t="s">
        <v>41</v>
      </c>
      <c r="B176" s="183" t="s">
        <v>44</v>
      </c>
      <c r="C176" s="183" t="s">
        <v>21</v>
      </c>
      <c r="D176" s="183">
        <v>0</v>
      </c>
      <c r="K176" s="183" t="s">
        <v>41</v>
      </c>
      <c r="L176" s="183" t="s">
        <v>44</v>
      </c>
      <c r="M176" s="183" t="s">
        <v>21</v>
      </c>
      <c r="N176" s="183">
        <f t="shared" si="6"/>
        <v>0</v>
      </c>
      <c r="T176" s="183" t="s">
        <v>41</v>
      </c>
      <c r="U176" s="183" t="s">
        <v>44</v>
      </c>
      <c r="V176" s="183" t="s">
        <v>21</v>
      </c>
      <c r="W176" s="183">
        <f t="shared" si="7"/>
        <v>0</v>
      </c>
    </row>
    <row r="177" spans="1:23" x14ac:dyDescent="0.25">
      <c r="A177" s="183" t="s">
        <v>41</v>
      </c>
      <c r="B177" s="183" t="s">
        <v>44</v>
      </c>
      <c r="C177" s="183" t="s">
        <v>22</v>
      </c>
      <c r="D177" s="183">
        <v>1.5411250000000001</v>
      </c>
      <c r="K177" s="183" t="s">
        <v>41</v>
      </c>
      <c r="L177" s="183" t="s">
        <v>44</v>
      </c>
      <c r="M177" s="183" t="s">
        <v>22</v>
      </c>
      <c r="N177" s="183">
        <f t="shared" si="6"/>
        <v>1.2329000000000001</v>
      </c>
      <c r="T177" s="183" t="s">
        <v>41</v>
      </c>
      <c r="U177" s="183" t="s">
        <v>44</v>
      </c>
      <c r="V177" s="183" t="s">
        <v>22</v>
      </c>
      <c r="W177" s="183">
        <f t="shared" si="7"/>
        <v>1.84935</v>
      </c>
    </row>
    <row r="178" spans="1:23" x14ac:dyDescent="0.25">
      <c r="A178" s="183" t="s">
        <v>41</v>
      </c>
      <c r="B178" s="183" t="s">
        <v>44</v>
      </c>
      <c r="C178" s="183" t="s">
        <v>23</v>
      </c>
      <c r="D178" s="183">
        <v>1.5411250000000001</v>
      </c>
      <c r="K178" s="183" t="s">
        <v>41</v>
      </c>
      <c r="L178" s="183" t="s">
        <v>44</v>
      </c>
      <c r="M178" s="183" t="s">
        <v>23</v>
      </c>
      <c r="N178" s="183">
        <f t="shared" si="6"/>
        <v>1.2329000000000001</v>
      </c>
      <c r="T178" s="183" t="s">
        <v>41</v>
      </c>
      <c r="U178" s="183" t="s">
        <v>44</v>
      </c>
      <c r="V178" s="183" t="s">
        <v>23</v>
      </c>
      <c r="W178" s="183">
        <f t="shared" si="7"/>
        <v>1.84935</v>
      </c>
    </row>
    <row r="179" spans="1:23" x14ac:dyDescent="0.25">
      <c r="A179" s="183" t="s">
        <v>41</v>
      </c>
      <c r="B179" s="183" t="s">
        <v>44</v>
      </c>
      <c r="C179" s="183" t="s">
        <v>24</v>
      </c>
      <c r="D179" s="183">
        <v>1.5411250000000001</v>
      </c>
      <c r="K179" s="183" t="s">
        <v>41</v>
      </c>
      <c r="L179" s="183" t="s">
        <v>44</v>
      </c>
      <c r="M179" s="183" t="s">
        <v>24</v>
      </c>
      <c r="N179" s="183">
        <f t="shared" si="6"/>
        <v>1.2329000000000001</v>
      </c>
      <c r="T179" s="183" t="s">
        <v>41</v>
      </c>
      <c r="U179" s="183" t="s">
        <v>44</v>
      </c>
      <c r="V179" s="183" t="s">
        <v>24</v>
      </c>
      <c r="W179" s="183">
        <f t="shared" si="7"/>
        <v>1.84935</v>
      </c>
    </row>
    <row r="180" spans="1:23" x14ac:dyDescent="0.25">
      <c r="A180" s="183" t="s">
        <v>41</v>
      </c>
      <c r="B180" s="183" t="s">
        <v>44</v>
      </c>
      <c r="C180" s="183" t="s">
        <v>25</v>
      </c>
      <c r="D180" s="183">
        <v>1.5411250000000001</v>
      </c>
      <c r="K180" s="183" t="s">
        <v>41</v>
      </c>
      <c r="L180" s="183" t="s">
        <v>44</v>
      </c>
      <c r="M180" s="183" t="s">
        <v>25</v>
      </c>
      <c r="N180" s="183">
        <f t="shared" si="6"/>
        <v>1.2329000000000001</v>
      </c>
      <c r="T180" s="183" t="s">
        <v>41</v>
      </c>
      <c r="U180" s="183" t="s">
        <v>44</v>
      </c>
      <c r="V180" s="183" t="s">
        <v>25</v>
      </c>
      <c r="W180" s="183">
        <f t="shared" si="7"/>
        <v>1.84935</v>
      </c>
    </row>
    <row r="181" spans="1:23" x14ac:dyDescent="0.25">
      <c r="A181" s="183" t="s">
        <v>41</v>
      </c>
      <c r="B181" s="183" t="s">
        <v>44</v>
      </c>
      <c r="C181" s="183" t="s">
        <v>26</v>
      </c>
      <c r="D181" s="183">
        <v>1.5411250000000001</v>
      </c>
      <c r="K181" s="183" t="s">
        <v>41</v>
      </c>
      <c r="L181" s="183" t="s">
        <v>44</v>
      </c>
      <c r="M181" s="183" t="s">
        <v>26</v>
      </c>
      <c r="N181" s="183">
        <f t="shared" si="6"/>
        <v>1.2329000000000001</v>
      </c>
      <c r="T181" s="183" t="s">
        <v>41</v>
      </c>
      <c r="U181" s="183" t="s">
        <v>44</v>
      </c>
      <c r="V181" s="183" t="s">
        <v>26</v>
      </c>
      <c r="W181" s="183">
        <f t="shared" si="7"/>
        <v>1.84935</v>
      </c>
    </row>
    <row r="182" spans="1:23" x14ac:dyDescent="0.25">
      <c r="A182" s="183" t="s">
        <v>41</v>
      </c>
      <c r="B182" s="183" t="s">
        <v>44</v>
      </c>
      <c r="C182" s="183" t="s">
        <v>27</v>
      </c>
      <c r="D182" s="183">
        <v>0</v>
      </c>
      <c r="K182" s="183" t="s">
        <v>41</v>
      </c>
      <c r="L182" s="183" t="s">
        <v>44</v>
      </c>
      <c r="M182" s="183" t="s">
        <v>27</v>
      </c>
      <c r="N182" s="183">
        <f t="shared" si="6"/>
        <v>0</v>
      </c>
      <c r="T182" s="183" t="s">
        <v>41</v>
      </c>
      <c r="U182" s="183" t="s">
        <v>44</v>
      </c>
      <c r="V182" s="183" t="s">
        <v>27</v>
      </c>
      <c r="W182" s="183">
        <f t="shared" si="7"/>
        <v>0</v>
      </c>
    </row>
    <row r="183" spans="1:23" x14ac:dyDescent="0.25">
      <c r="A183" s="183" t="s">
        <v>41</v>
      </c>
      <c r="B183" s="183" t="s">
        <v>44</v>
      </c>
      <c r="C183" s="183" t="s">
        <v>28</v>
      </c>
      <c r="D183" s="183">
        <v>0</v>
      </c>
      <c r="K183" s="183" t="s">
        <v>41</v>
      </c>
      <c r="L183" s="183" t="s">
        <v>44</v>
      </c>
      <c r="M183" s="183" t="s">
        <v>28</v>
      </c>
      <c r="N183" s="183">
        <f t="shared" si="6"/>
        <v>0</v>
      </c>
      <c r="T183" s="183" t="s">
        <v>41</v>
      </c>
      <c r="U183" s="183" t="s">
        <v>44</v>
      </c>
      <c r="V183" s="183" t="s">
        <v>28</v>
      </c>
      <c r="W183" s="183">
        <f t="shared" si="7"/>
        <v>0</v>
      </c>
    </row>
    <row r="184" spans="1:23" x14ac:dyDescent="0.25">
      <c r="A184" s="183" t="s">
        <v>41</v>
      </c>
      <c r="B184" s="183" t="s">
        <v>44</v>
      </c>
      <c r="C184" s="183" t="s">
        <v>29</v>
      </c>
      <c r="D184" s="183">
        <v>0</v>
      </c>
      <c r="K184" s="183" t="s">
        <v>41</v>
      </c>
      <c r="L184" s="183" t="s">
        <v>44</v>
      </c>
      <c r="M184" s="183" t="s">
        <v>29</v>
      </c>
      <c r="N184" s="183">
        <f t="shared" si="6"/>
        <v>0</v>
      </c>
      <c r="T184" s="183" t="s">
        <v>41</v>
      </c>
      <c r="U184" s="183" t="s">
        <v>44</v>
      </c>
      <c r="V184" s="183" t="s">
        <v>29</v>
      </c>
      <c r="W184" s="183">
        <f t="shared" si="7"/>
        <v>0</v>
      </c>
    </row>
    <row r="185" spans="1:23" x14ac:dyDescent="0.25">
      <c r="A185" s="183" t="s">
        <v>41</v>
      </c>
      <c r="B185" s="183" t="s">
        <v>44</v>
      </c>
      <c r="C185" s="183" t="s">
        <v>30</v>
      </c>
      <c r="D185" s="183">
        <v>0</v>
      </c>
      <c r="K185" s="183" t="s">
        <v>41</v>
      </c>
      <c r="L185" s="183" t="s">
        <v>44</v>
      </c>
      <c r="M185" s="183" t="s">
        <v>30</v>
      </c>
      <c r="N185" s="183">
        <f t="shared" si="6"/>
        <v>0</v>
      </c>
      <c r="T185" s="183" t="s">
        <v>41</v>
      </c>
      <c r="U185" s="183" t="s">
        <v>44</v>
      </c>
      <c r="V185" s="183" t="s">
        <v>30</v>
      </c>
      <c r="W185" s="183">
        <f t="shared" si="7"/>
        <v>0</v>
      </c>
    </row>
    <row r="186" spans="1:23" x14ac:dyDescent="0.25">
      <c r="A186" s="183" t="s">
        <v>44</v>
      </c>
      <c r="B186" s="183" t="s">
        <v>9</v>
      </c>
      <c r="C186" s="183" t="s">
        <v>19</v>
      </c>
      <c r="D186" s="183">
        <v>0</v>
      </c>
      <c r="K186" s="183" t="s">
        <v>44</v>
      </c>
      <c r="L186" s="183" t="s">
        <v>9</v>
      </c>
      <c r="M186" s="183" t="s">
        <v>19</v>
      </c>
      <c r="N186" s="183">
        <f t="shared" si="6"/>
        <v>0</v>
      </c>
      <c r="T186" s="183" t="s">
        <v>44</v>
      </c>
      <c r="U186" s="183" t="s">
        <v>9</v>
      </c>
      <c r="V186" s="183" t="s">
        <v>19</v>
      </c>
      <c r="W186" s="183">
        <f t="shared" si="7"/>
        <v>0</v>
      </c>
    </row>
    <row r="187" spans="1:23" x14ac:dyDescent="0.25">
      <c r="A187" s="183" t="s">
        <v>44</v>
      </c>
      <c r="B187" s="183" t="s">
        <v>9</v>
      </c>
      <c r="C187" s="183" t="s">
        <v>20</v>
      </c>
      <c r="D187" s="183">
        <v>0</v>
      </c>
      <c r="K187" s="183" t="s">
        <v>44</v>
      </c>
      <c r="L187" s="183" t="s">
        <v>9</v>
      </c>
      <c r="M187" s="183" t="s">
        <v>20</v>
      </c>
      <c r="N187" s="183">
        <f t="shared" si="6"/>
        <v>0</v>
      </c>
      <c r="T187" s="183" t="s">
        <v>44</v>
      </c>
      <c r="U187" s="183" t="s">
        <v>9</v>
      </c>
      <c r="V187" s="183" t="s">
        <v>20</v>
      </c>
      <c r="W187" s="183">
        <f t="shared" si="7"/>
        <v>0</v>
      </c>
    </row>
    <row r="188" spans="1:23" x14ac:dyDescent="0.25">
      <c r="A188" s="183" t="s">
        <v>44</v>
      </c>
      <c r="B188" s="183" t="s">
        <v>9</v>
      </c>
      <c r="C188" s="183" t="s">
        <v>21</v>
      </c>
      <c r="D188" s="183">
        <v>0</v>
      </c>
      <c r="K188" s="183" t="s">
        <v>44</v>
      </c>
      <c r="L188" s="183" t="s">
        <v>9</v>
      </c>
      <c r="M188" s="183" t="s">
        <v>21</v>
      </c>
      <c r="N188" s="183">
        <f t="shared" si="6"/>
        <v>0</v>
      </c>
      <c r="T188" s="183" t="s">
        <v>44</v>
      </c>
      <c r="U188" s="183" t="s">
        <v>9</v>
      </c>
      <c r="V188" s="183" t="s">
        <v>21</v>
      </c>
      <c r="W188" s="183">
        <f t="shared" si="7"/>
        <v>0</v>
      </c>
    </row>
    <row r="189" spans="1:23" x14ac:dyDescent="0.25">
      <c r="A189" s="183" t="s">
        <v>44</v>
      </c>
      <c r="B189" s="183" t="s">
        <v>9</v>
      </c>
      <c r="C189" s="183" t="s">
        <v>22</v>
      </c>
      <c r="D189" s="183">
        <v>5.9093679999999997</v>
      </c>
      <c r="K189" s="183" t="s">
        <v>44</v>
      </c>
      <c r="L189" s="183" t="s">
        <v>9</v>
      </c>
      <c r="M189" s="183" t="s">
        <v>22</v>
      </c>
      <c r="N189" s="183">
        <f t="shared" si="6"/>
        <v>4.7274944000000003</v>
      </c>
      <c r="T189" s="183" t="s">
        <v>44</v>
      </c>
      <c r="U189" s="183" t="s">
        <v>9</v>
      </c>
      <c r="V189" s="183" t="s">
        <v>22</v>
      </c>
      <c r="W189" s="183">
        <f t="shared" si="7"/>
        <v>7.0912415999999991</v>
      </c>
    </row>
    <row r="190" spans="1:23" x14ac:dyDescent="0.25">
      <c r="A190" s="183" t="s">
        <v>44</v>
      </c>
      <c r="B190" s="183" t="s">
        <v>9</v>
      </c>
      <c r="C190" s="183" t="s">
        <v>23</v>
      </c>
      <c r="D190" s="183">
        <v>5.9093679999999997</v>
      </c>
      <c r="K190" s="183" t="s">
        <v>44</v>
      </c>
      <c r="L190" s="183" t="s">
        <v>9</v>
      </c>
      <c r="M190" s="183" t="s">
        <v>23</v>
      </c>
      <c r="N190" s="183">
        <f t="shared" si="6"/>
        <v>4.7274944000000003</v>
      </c>
      <c r="T190" s="183" t="s">
        <v>44</v>
      </c>
      <c r="U190" s="183" t="s">
        <v>9</v>
      </c>
      <c r="V190" s="183" t="s">
        <v>23</v>
      </c>
      <c r="W190" s="183">
        <f t="shared" si="7"/>
        <v>7.0912415999999991</v>
      </c>
    </row>
    <row r="191" spans="1:23" x14ac:dyDescent="0.25">
      <c r="A191" s="183" t="s">
        <v>44</v>
      </c>
      <c r="B191" s="183" t="s">
        <v>9</v>
      </c>
      <c r="C191" s="183" t="s">
        <v>24</v>
      </c>
      <c r="D191" s="183">
        <v>5.9093679999999997</v>
      </c>
      <c r="K191" s="183" t="s">
        <v>44</v>
      </c>
      <c r="L191" s="183" t="s">
        <v>9</v>
      </c>
      <c r="M191" s="183" t="s">
        <v>24</v>
      </c>
      <c r="N191" s="183">
        <f t="shared" si="6"/>
        <v>4.7274944000000003</v>
      </c>
      <c r="T191" s="183" t="s">
        <v>44</v>
      </c>
      <c r="U191" s="183" t="s">
        <v>9</v>
      </c>
      <c r="V191" s="183" t="s">
        <v>24</v>
      </c>
      <c r="W191" s="183">
        <f t="shared" si="7"/>
        <v>7.0912415999999991</v>
      </c>
    </row>
    <row r="192" spans="1:23" x14ac:dyDescent="0.25">
      <c r="A192" s="183" t="s">
        <v>44</v>
      </c>
      <c r="B192" s="183" t="s">
        <v>9</v>
      </c>
      <c r="C192" s="183" t="s">
        <v>25</v>
      </c>
      <c r="D192" s="183">
        <v>5.9093679999999997</v>
      </c>
      <c r="K192" s="183" t="s">
        <v>44</v>
      </c>
      <c r="L192" s="183" t="s">
        <v>9</v>
      </c>
      <c r="M192" s="183" t="s">
        <v>25</v>
      </c>
      <c r="N192" s="183">
        <f t="shared" si="6"/>
        <v>4.7274944000000003</v>
      </c>
      <c r="T192" s="183" t="s">
        <v>44</v>
      </c>
      <c r="U192" s="183" t="s">
        <v>9</v>
      </c>
      <c r="V192" s="183" t="s">
        <v>25</v>
      </c>
      <c r="W192" s="183">
        <f t="shared" si="7"/>
        <v>7.0912415999999991</v>
      </c>
    </row>
    <row r="193" spans="1:23" x14ac:dyDescent="0.25">
      <c r="A193" s="183" t="s">
        <v>44</v>
      </c>
      <c r="B193" s="183" t="s">
        <v>9</v>
      </c>
      <c r="C193" s="183" t="s">
        <v>26</v>
      </c>
      <c r="D193" s="183">
        <v>5.9093679999999997</v>
      </c>
      <c r="K193" s="183" t="s">
        <v>44</v>
      </c>
      <c r="L193" s="183" t="s">
        <v>9</v>
      </c>
      <c r="M193" s="183" t="s">
        <v>26</v>
      </c>
      <c r="N193" s="183">
        <f t="shared" si="6"/>
        <v>4.7274944000000003</v>
      </c>
      <c r="T193" s="183" t="s">
        <v>44</v>
      </c>
      <c r="U193" s="183" t="s">
        <v>9</v>
      </c>
      <c r="V193" s="183" t="s">
        <v>26</v>
      </c>
      <c r="W193" s="183">
        <f t="shared" si="7"/>
        <v>7.0912415999999991</v>
      </c>
    </row>
    <row r="194" spans="1:23" x14ac:dyDescent="0.25">
      <c r="A194" s="183" t="s">
        <v>44</v>
      </c>
      <c r="B194" s="183" t="s">
        <v>9</v>
      </c>
      <c r="C194" s="183" t="s">
        <v>27</v>
      </c>
      <c r="D194" s="183">
        <v>0</v>
      </c>
      <c r="K194" s="183" t="s">
        <v>44</v>
      </c>
      <c r="L194" s="183" t="s">
        <v>9</v>
      </c>
      <c r="M194" s="183" t="s">
        <v>27</v>
      </c>
      <c r="N194" s="183">
        <f t="shared" si="6"/>
        <v>0</v>
      </c>
      <c r="T194" s="183" t="s">
        <v>44</v>
      </c>
      <c r="U194" s="183" t="s">
        <v>9</v>
      </c>
      <c r="V194" s="183" t="s">
        <v>27</v>
      </c>
      <c r="W194" s="183">
        <f t="shared" si="7"/>
        <v>0</v>
      </c>
    </row>
    <row r="195" spans="1:23" x14ac:dyDescent="0.25">
      <c r="A195" s="183" t="s">
        <v>44</v>
      </c>
      <c r="B195" s="183" t="s">
        <v>9</v>
      </c>
      <c r="C195" s="183" t="s">
        <v>28</v>
      </c>
      <c r="D195" s="183">
        <v>0</v>
      </c>
      <c r="K195" s="183" t="s">
        <v>44</v>
      </c>
      <c r="L195" s="183" t="s">
        <v>9</v>
      </c>
      <c r="M195" s="183" t="s">
        <v>28</v>
      </c>
      <c r="N195" s="183">
        <f t="shared" si="6"/>
        <v>0</v>
      </c>
      <c r="T195" s="183" t="s">
        <v>44</v>
      </c>
      <c r="U195" s="183" t="s">
        <v>9</v>
      </c>
      <c r="V195" s="183" t="s">
        <v>28</v>
      </c>
      <c r="W195" s="183">
        <f t="shared" si="7"/>
        <v>0</v>
      </c>
    </row>
    <row r="196" spans="1:23" x14ac:dyDescent="0.25">
      <c r="A196" s="183" t="s">
        <v>44</v>
      </c>
      <c r="B196" s="183" t="s">
        <v>9</v>
      </c>
      <c r="C196" s="183" t="s">
        <v>29</v>
      </c>
      <c r="D196" s="183">
        <v>0</v>
      </c>
      <c r="K196" s="183" t="s">
        <v>44</v>
      </c>
      <c r="L196" s="183" t="s">
        <v>9</v>
      </c>
      <c r="M196" s="183" t="s">
        <v>29</v>
      </c>
      <c r="N196" s="183">
        <f t="shared" si="6"/>
        <v>0</v>
      </c>
      <c r="T196" s="183" t="s">
        <v>44</v>
      </c>
      <c r="U196" s="183" t="s">
        <v>9</v>
      </c>
      <c r="V196" s="183" t="s">
        <v>29</v>
      </c>
      <c r="W196" s="183">
        <f t="shared" si="7"/>
        <v>0</v>
      </c>
    </row>
    <row r="197" spans="1:23" x14ac:dyDescent="0.25">
      <c r="A197" s="183" t="s">
        <v>44</v>
      </c>
      <c r="B197" s="183" t="s">
        <v>9</v>
      </c>
      <c r="C197" s="183" t="s">
        <v>30</v>
      </c>
      <c r="D197" s="183">
        <v>0</v>
      </c>
      <c r="K197" s="183" t="s">
        <v>44</v>
      </c>
      <c r="L197" s="183" t="s">
        <v>9</v>
      </c>
      <c r="M197" s="183" t="s">
        <v>30</v>
      </c>
      <c r="N197" s="183">
        <f t="shared" si="6"/>
        <v>0</v>
      </c>
      <c r="T197" s="183" t="s">
        <v>44</v>
      </c>
      <c r="U197" s="183" t="s">
        <v>9</v>
      </c>
      <c r="V197" s="183" t="s">
        <v>30</v>
      </c>
      <c r="W197" s="183">
        <f t="shared" si="7"/>
        <v>0</v>
      </c>
    </row>
    <row r="198" spans="1:23" x14ac:dyDescent="0.25">
      <c r="A198" s="183" t="s">
        <v>45</v>
      </c>
      <c r="B198" s="183" t="s">
        <v>9</v>
      </c>
      <c r="C198" s="183" t="s">
        <v>19</v>
      </c>
      <c r="D198" s="183">
        <v>0</v>
      </c>
      <c r="K198" s="183" t="s">
        <v>45</v>
      </c>
      <c r="L198" s="183" t="s">
        <v>9</v>
      </c>
      <c r="M198" s="183" t="s">
        <v>19</v>
      </c>
      <c r="N198" s="183">
        <f t="shared" si="6"/>
        <v>0</v>
      </c>
      <c r="T198" s="183" t="s">
        <v>45</v>
      </c>
      <c r="U198" s="183" t="s">
        <v>9</v>
      </c>
      <c r="V198" s="183" t="s">
        <v>19</v>
      </c>
      <c r="W198" s="183">
        <f t="shared" si="7"/>
        <v>0</v>
      </c>
    </row>
    <row r="199" spans="1:23" x14ac:dyDescent="0.25">
      <c r="A199" s="183" t="s">
        <v>45</v>
      </c>
      <c r="B199" s="183" t="s">
        <v>9</v>
      </c>
      <c r="C199" s="183" t="s">
        <v>20</v>
      </c>
      <c r="D199" s="183">
        <v>0</v>
      </c>
      <c r="K199" s="183" t="s">
        <v>45</v>
      </c>
      <c r="L199" s="183" t="s">
        <v>9</v>
      </c>
      <c r="M199" s="183" t="s">
        <v>20</v>
      </c>
      <c r="N199" s="183">
        <f t="shared" si="6"/>
        <v>0</v>
      </c>
      <c r="T199" s="183" t="s">
        <v>45</v>
      </c>
      <c r="U199" s="183" t="s">
        <v>9</v>
      </c>
      <c r="V199" s="183" t="s">
        <v>20</v>
      </c>
      <c r="W199" s="183">
        <f t="shared" si="7"/>
        <v>0</v>
      </c>
    </row>
    <row r="200" spans="1:23" x14ac:dyDescent="0.25">
      <c r="A200" s="183" t="s">
        <v>45</v>
      </c>
      <c r="B200" s="183" t="s">
        <v>9</v>
      </c>
      <c r="C200" s="183" t="s">
        <v>21</v>
      </c>
      <c r="D200" s="183">
        <v>0</v>
      </c>
      <c r="K200" s="183" t="s">
        <v>45</v>
      </c>
      <c r="L200" s="183" t="s">
        <v>9</v>
      </c>
      <c r="M200" s="183" t="s">
        <v>21</v>
      </c>
      <c r="N200" s="183">
        <f t="shared" si="6"/>
        <v>0</v>
      </c>
      <c r="T200" s="183" t="s">
        <v>45</v>
      </c>
      <c r="U200" s="183" t="s">
        <v>9</v>
      </c>
      <c r="V200" s="183" t="s">
        <v>21</v>
      </c>
      <c r="W200" s="183">
        <f t="shared" si="7"/>
        <v>0</v>
      </c>
    </row>
    <row r="201" spans="1:23" x14ac:dyDescent="0.25">
      <c r="A201" s="183" t="s">
        <v>45</v>
      </c>
      <c r="B201" s="183" t="s">
        <v>9</v>
      </c>
      <c r="C201" s="183" t="s">
        <v>22</v>
      </c>
      <c r="D201" s="183">
        <v>0.74018600000000001</v>
      </c>
      <c r="K201" s="183" t="s">
        <v>45</v>
      </c>
      <c r="L201" s="183" t="s">
        <v>9</v>
      </c>
      <c r="M201" s="183" t="s">
        <v>22</v>
      </c>
      <c r="N201" s="183">
        <f t="shared" si="6"/>
        <v>0.59214880000000003</v>
      </c>
      <c r="T201" s="183" t="s">
        <v>45</v>
      </c>
      <c r="U201" s="183" t="s">
        <v>9</v>
      </c>
      <c r="V201" s="183" t="s">
        <v>22</v>
      </c>
      <c r="W201" s="183">
        <f t="shared" si="7"/>
        <v>0.88822319999999999</v>
      </c>
    </row>
    <row r="202" spans="1:23" x14ac:dyDescent="0.25">
      <c r="A202" s="183" t="s">
        <v>45</v>
      </c>
      <c r="B202" s="183" t="s">
        <v>9</v>
      </c>
      <c r="C202" s="183" t="s">
        <v>23</v>
      </c>
      <c r="D202" s="183">
        <v>0.74018600000000001</v>
      </c>
      <c r="K202" s="183" t="s">
        <v>45</v>
      </c>
      <c r="L202" s="183" t="s">
        <v>9</v>
      </c>
      <c r="M202" s="183" t="s">
        <v>23</v>
      </c>
      <c r="N202" s="183">
        <f t="shared" si="6"/>
        <v>0.59214880000000003</v>
      </c>
      <c r="T202" s="183" t="s">
        <v>45</v>
      </c>
      <c r="U202" s="183" t="s">
        <v>9</v>
      </c>
      <c r="V202" s="183" t="s">
        <v>23</v>
      </c>
      <c r="W202" s="183">
        <f t="shared" si="7"/>
        <v>0.88822319999999999</v>
      </c>
    </row>
    <row r="203" spans="1:23" x14ac:dyDescent="0.25">
      <c r="A203" s="183" t="s">
        <v>45</v>
      </c>
      <c r="B203" s="183" t="s">
        <v>9</v>
      </c>
      <c r="C203" s="183" t="s">
        <v>24</v>
      </c>
      <c r="D203" s="183">
        <v>0.74018600000000001</v>
      </c>
      <c r="K203" s="183" t="s">
        <v>45</v>
      </c>
      <c r="L203" s="183" t="s">
        <v>9</v>
      </c>
      <c r="M203" s="183" t="s">
        <v>24</v>
      </c>
      <c r="N203" s="183">
        <f t="shared" si="6"/>
        <v>0.59214880000000003</v>
      </c>
      <c r="T203" s="183" t="s">
        <v>45</v>
      </c>
      <c r="U203" s="183" t="s">
        <v>9</v>
      </c>
      <c r="V203" s="183" t="s">
        <v>24</v>
      </c>
      <c r="W203" s="183">
        <f t="shared" si="7"/>
        <v>0.88822319999999999</v>
      </c>
    </row>
    <row r="204" spans="1:23" x14ac:dyDescent="0.25">
      <c r="A204" s="183" t="s">
        <v>45</v>
      </c>
      <c r="B204" s="183" t="s">
        <v>9</v>
      </c>
      <c r="C204" s="183" t="s">
        <v>25</v>
      </c>
      <c r="D204" s="183">
        <v>0.74018600000000001</v>
      </c>
      <c r="K204" s="183" t="s">
        <v>45</v>
      </c>
      <c r="L204" s="183" t="s">
        <v>9</v>
      </c>
      <c r="M204" s="183" t="s">
        <v>25</v>
      </c>
      <c r="N204" s="183">
        <f t="shared" si="6"/>
        <v>0.59214880000000003</v>
      </c>
      <c r="T204" s="183" t="s">
        <v>45</v>
      </c>
      <c r="U204" s="183" t="s">
        <v>9</v>
      </c>
      <c r="V204" s="183" t="s">
        <v>25</v>
      </c>
      <c r="W204" s="183">
        <f t="shared" si="7"/>
        <v>0.88822319999999999</v>
      </c>
    </row>
    <row r="205" spans="1:23" x14ac:dyDescent="0.25">
      <c r="A205" s="183" t="s">
        <v>45</v>
      </c>
      <c r="B205" s="183" t="s">
        <v>9</v>
      </c>
      <c r="C205" s="183" t="s">
        <v>26</v>
      </c>
      <c r="D205" s="183">
        <v>0.74018600000000001</v>
      </c>
      <c r="K205" s="183" t="s">
        <v>45</v>
      </c>
      <c r="L205" s="183" t="s">
        <v>9</v>
      </c>
      <c r="M205" s="183" t="s">
        <v>26</v>
      </c>
      <c r="N205" s="183">
        <f t="shared" si="6"/>
        <v>0.59214880000000003</v>
      </c>
      <c r="T205" s="183" t="s">
        <v>45</v>
      </c>
      <c r="U205" s="183" t="s">
        <v>9</v>
      </c>
      <c r="V205" s="183" t="s">
        <v>26</v>
      </c>
      <c r="W205" s="183">
        <f t="shared" si="7"/>
        <v>0.88822319999999999</v>
      </c>
    </row>
    <row r="206" spans="1:23" x14ac:dyDescent="0.25">
      <c r="A206" s="183" t="s">
        <v>45</v>
      </c>
      <c r="B206" s="183" t="s">
        <v>9</v>
      </c>
      <c r="C206" s="183" t="s">
        <v>27</v>
      </c>
      <c r="D206" s="183">
        <v>0</v>
      </c>
      <c r="K206" s="183" t="s">
        <v>45</v>
      </c>
      <c r="L206" s="183" t="s">
        <v>9</v>
      </c>
      <c r="M206" s="183" t="s">
        <v>27</v>
      </c>
      <c r="N206" s="183">
        <f t="shared" si="6"/>
        <v>0</v>
      </c>
      <c r="T206" s="183" t="s">
        <v>45</v>
      </c>
      <c r="U206" s="183" t="s">
        <v>9</v>
      </c>
      <c r="V206" s="183" t="s">
        <v>27</v>
      </c>
      <c r="W206" s="183">
        <f t="shared" si="7"/>
        <v>0</v>
      </c>
    </row>
    <row r="207" spans="1:23" x14ac:dyDescent="0.25">
      <c r="A207" s="183" t="s">
        <v>45</v>
      </c>
      <c r="B207" s="183" t="s">
        <v>9</v>
      </c>
      <c r="C207" s="183" t="s">
        <v>28</v>
      </c>
      <c r="D207" s="183">
        <v>0</v>
      </c>
      <c r="K207" s="183" t="s">
        <v>45</v>
      </c>
      <c r="L207" s="183" t="s">
        <v>9</v>
      </c>
      <c r="M207" s="183" t="s">
        <v>28</v>
      </c>
      <c r="N207" s="183">
        <f t="shared" si="6"/>
        <v>0</v>
      </c>
      <c r="T207" s="183" t="s">
        <v>45</v>
      </c>
      <c r="U207" s="183" t="s">
        <v>9</v>
      </c>
      <c r="V207" s="183" t="s">
        <v>28</v>
      </c>
      <c r="W207" s="183">
        <f t="shared" si="7"/>
        <v>0</v>
      </c>
    </row>
    <row r="208" spans="1:23" x14ac:dyDescent="0.25">
      <c r="A208" s="183" t="s">
        <v>45</v>
      </c>
      <c r="B208" s="183" t="s">
        <v>9</v>
      </c>
      <c r="C208" s="183" t="s">
        <v>29</v>
      </c>
      <c r="D208" s="183">
        <v>0</v>
      </c>
      <c r="K208" s="183" t="s">
        <v>45</v>
      </c>
      <c r="L208" s="183" t="s">
        <v>9</v>
      </c>
      <c r="M208" s="183" t="s">
        <v>29</v>
      </c>
      <c r="N208" s="183">
        <f t="shared" si="6"/>
        <v>0</v>
      </c>
      <c r="T208" s="183" t="s">
        <v>45</v>
      </c>
      <c r="U208" s="183" t="s">
        <v>9</v>
      </c>
      <c r="V208" s="183" t="s">
        <v>29</v>
      </c>
      <c r="W208" s="183">
        <f t="shared" si="7"/>
        <v>0</v>
      </c>
    </row>
    <row r="209" spans="1:23" x14ac:dyDescent="0.25">
      <c r="A209" s="183" t="s">
        <v>45</v>
      </c>
      <c r="B209" s="183" t="s">
        <v>9</v>
      </c>
      <c r="C209" s="183" t="s">
        <v>30</v>
      </c>
      <c r="D209" s="183">
        <v>0</v>
      </c>
      <c r="K209" s="183" t="s">
        <v>45</v>
      </c>
      <c r="L209" s="183" t="s">
        <v>9</v>
      </c>
      <c r="M209" s="183" t="s">
        <v>30</v>
      </c>
      <c r="N209" s="183">
        <f t="shared" si="6"/>
        <v>0</v>
      </c>
      <c r="T209" s="183" t="s">
        <v>45</v>
      </c>
      <c r="U209" s="183" t="s">
        <v>9</v>
      </c>
      <c r="V209" s="183" t="s">
        <v>30</v>
      </c>
      <c r="W209" s="183">
        <f t="shared" si="7"/>
        <v>0</v>
      </c>
    </row>
    <row r="210" spans="1:23" x14ac:dyDescent="0.25">
      <c r="A210" s="183" t="s">
        <v>9</v>
      </c>
      <c r="B210" s="183" t="s">
        <v>46</v>
      </c>
      <c r="C210" s="183" t="s">
        <v>19</v>
      </c>
      <c r="D210" s="183">
        <v>0</v>
      </c>
      <c r="K210" s="183" t="s">
        <v>9</v>
      </c>
      <c r="L210" s="183" t="s">
        <v>46</v>
      </c>
      <c r="M210" s="183" t="s">
        <v>19</v>
      </c>
      <c r="N210" s="183">
        <f t="shared" si="6"/>
        <v>0</v>
      </c>
      <c r="T210" s="183" t="s">
        <v>9</v>
      </c>
      <c r="U210" s="183" t="s">
        <v>46</v>
      </c>
      <c r="V210" s="183" t="s">
        <v>19</v>
      </c>
      <c r="W210" s="183">
        <f t="shared" si="7"/>
        <v>0</v>
      </c>
    </row>
    <row r="211" spans="1:23" x14ac:dyDescent="0.25">
      <c r="A211" s="183" t="s">
        <v>9</v>
      </c>
      <c r="B211" s="183" t="s">
        <v>46</v>
      </c>
      <c r="C211" s="183" t="s">
        <v>20</v>
      </c>
      <c r="D211" s="183">
        <v>0</v>
      </c>
      <c r="K211" s="183" t="s">
        <v>9</v>
      </c>
      <c r="L211" s="183" t="s">
        <v>46</v>
      </c>
      <c r="M211" s="183" t="s">
        <v>20</v>
      </c>
      <c r="N211" s="183">
        <f t="shared" si="6"/>
        <v>0</v>
      </c>
      <c r="T211" s="183" t="s">
        <v>9</v>
      </c>
      <c r="U211" s="183" t="s">
        <v>46</v>
      </c>
      <c r="V211" s="183" t="s">
        <v>20</v>
      </c>
      <c r="W211" s="183">
        <f t="shared" si="7"/>
        <v>0</v>
      </c>
    </row>
    <row r="212" spans="1:23" x14ac:dyDescent="0.25">
      <c r="A212" s="183" t="s">
        <v>9</v>
      </c>
      <c r="B212" s="183" t="s">
        <v>46</v>
      </c>
      <c r="C212" s="183" t="s">
        <v>21</v>
      </c>
      <c r="D212" s="183">
        <v>0</v>
      </c>
      <c r="K212" s="183" t="s">
        <v>9</v>
      </c>
      <c r="L212" s="183" t="s">
        <v>46</v>
      </c>
      <c r="M212" s="183" t="s">
        <v>21</v>
      </c>
      <c r="N212" s="183">
        <f t="shared" si="6"/>
        <v>0</v>
      </c>
      <c r="T212" s="183" t="s">
        <v>9</v>
      </c>
      <c r="U212" s="183" t="s">
        <v>46</v>
      </c>
      <c r="V212" s="183" t="s">
        <v>21</v>
      </c>
      <c r="W212" s="183">
        <f t="shared" si="7"/>
        <v>0</v>
      </c>
    </row>
    <row r="213" spans="1:23" x14ac:dyDescent="0.25">
      <c r="A213" s="183" t="s">
        <v>9</v>
      </c>
      <c r="B213" s="183" t="s">
        <v>46</v>
      </c>
      <c r="C213" s="183" t="s">
        <v>22</v>
      </c>
      <c r="D213" s="183">
        <v>2.2245020000000002</v>
      </c>
      <c r="K213" s="183" t="s">
        <v>9</v>
      </c>
      <c r="L213" s="183" t="s">
        <v>46</v>
      </c>
      <c r="M213" s="183" t="s">
        <v>22</v>
      </c>
      <c r="N213" s="183">
        <f t="shared" si="6"/>
        <v>1.7796016000000003</v>
      </c>
      <c r="T213" s="183" t="s">
        <v>9</v>
      </c>
      <c r="U213" s="183" t="s">
        <v>46</v>
      </c>
      <c r="V213" s="183" t="s">
        <v>22</v>
      </c>
      <c r="W213" s="183">
        <f t="shared" si="7"/>
        <v>2.6694024000000001</v>
      </c>
    </row>
    <row r="214" spans="1:23" x14ac:dyDescent="0.25">
      <c r="A214" s="183" t="s">
        <v>9</v>
      </c>
      <c r="B214" s="183" t="s">
        <v>46</v>
      </c>
      <c r="C214" s="183" t="s">
        <v>23</v>
      </c>
      <c r="D214" s="183">
        <v>2.2245020000000002</v>
      </c>
      <c r="K214" s="183" t="s">
        <v>9</v>
      </c>
      <c r="L214" s="183" t="s">
        <v>46</v>
      </c>
      <c r="M214" s="183" t="s">
        <v>23</v>
      </c>
      <c r="N214" s="183">
        <f t="shared" si="6"/>
        <v>1.7796016000000003</v>
      </c>
      <c r="T214" s="183" t="s">
        <v>9</v>
      </c>
      <c r="U214" s="183" t="s">
        <v>46</v>
      </c>
      <c r="V214" s="183" t="s">
        <v>23</v>
      </c>
      <c r="W214" s="183">
        <f t="shared" si="7"/>
        <v>2.6694024000000001</v>
      </c>
    </row>
    <row r="215" spans="1:23" x14ac:dyDescent="0.25">
      <c r="A215" s="183" t="s">
        <v>9</v>
      </c>
      <c r="B215" s="183" t="s">
        <v>46</v>
      </c>
      <c r="C215" s="183" t="s">
        <v>24</v>
      </c>
      <c r="D215" s="183">
        <v>2.2245020000000002</v>
      </c>
      <c r="K215" s="183" t="s">
        <v>9</v>
      </c>
      <c r="L215" s="183" t="s">
        <v>46</v>
      </c>
      <c r="M215" s="183" t="s">
        <v>24</v>
      </c>
      <c r="N215" s="183">
        <f t="shared" si="6"/>
        <v>1.7796016000000003</v>
      </c>
      <c r="T215" s="183" t="s">
        <v>9</v>
      </c>
      <c r="U215" s="183" t="s">
        <v>46</v>
      </c>
      <c r="V215" s="183" t="s">
        <v>24</v>
      </c>
      <c r="W215" s="183">
        <f t="shared" si="7"/>
        <v>2.6694024000000001</v>
      </c>
    </row>
    <row r="216" spans="1:23" x14ac:dyDescent="0.25">
      <c r="A216" s="183" t="s">
        <v>9</v>
      </c>
      <c r="B216" s="183" t="s">
        <v>46</v>
      </c>
      <c r="C216" s="183" t="s">
        <v>25</v>
      </c>
      <c r="D216" s="183">
        <v>2.2245020000000002</v>
      </c>
      <c r="K216" s="183" t="s">
        <v>9</v>
      </c>
      <c r="L216" s="183" t="s">
        <v>46</v>
      </c>
      <c r="M216" s="183" t="s">
        <v>25</v>
      </c>
      <c r="N216" s="183">
        <f t="shared" si="6"/>
        <v>1.7796016000000003</v>
      </c>
      <c r="T216" s="183" t="s">
        <v>9</v>
      </c>
      <c r="U216" s="183" t="s">
        <v>46</v>
      </c>
      <c r="V216" s="183" t="s">
        <v>25</v>
      </c>
      <c r="W216" s="183">
        <f t="shared" si="7"/>
        <v>2.6694024000000001</v>
      </c>
    </row>
    <row r="217" spans="1:23" x14ac:dyDescent="0.25">
      <c r="A217" s="183" t="s">
        <v>9</v>
      </c>
      <c r="B217" s="183" t="s">
        <v>46</v>
      </c>
      <c r="C217" s="183" t="s">
        <v>26</v>
      </c>
      <c r="D217" s="183">
        <v>2.2245020000000002</v>
      </c>
      <c r="K217" s="183" t="s">
        <v>9</v>
      </c>
      <c r="L217" s="183" t="s">
        <v>46</v>
      </c>
      <c r="M217" s="183" t="s">
        <v>26</v>
      </c>
      <c r="N217" s="183">
        <f t="shared" si="6"/>
        <v>1.7796016000000003</v>
      </c>
      <c r="T217" s="183" t="s">
        <v>9</v>
      </c>
      <c r="U217" s="183" t="s">
        <v>46</v>
      </c>
      <c r="V217" s="183" t="s">
        <v>26</v>
      </c>
      <c r="W217" s="183">
        <f t="shared" si="7"/>
        <v>2.6694024000000001</v>
      </c>
    </row>
    <row r="218" spans="1:23" x14ac:dyDescent="0.25">
      <c r="A218" s="183" t="s">
        <v>9</v>
      </c>
      <c r="B218" s="183" t="s">
        <v>46</v>
      </c>
      <c r="C218" s="183" t="s">
        <v>27</v>
      </c>
      <c r="D218" s="183">
        <v>0</v>
      </c>
      <c r="K218" s="183" t="s">
        <v>9</v>
      </c>
      <c r="L218" s="183" t="s">
        <v>46</v>
      </c>
      <c r="M218" s="183" t="s">
        <v>27</v>
      </c>
      <c r="N218" s="183">
        <f t="shared" ref="N218:N281" si="8">D218*$N$84</f>
        <v>0</v>
      </c>
      <c r="T218" s="183" t="s">
        <v>9</v>
      </c>
      <c r="U218" s="183" t="s">
        <v>46</v>
      </c>
      <c r="V218" s="183" t="s">
        <v>27</v>
      </c>
      <c r="W218" s="183">
        <f t="shared" ref="W218:W281" si="9">D218*$W$84</f>
        <v>0</v>
      </c>
    </row>
    <row r="219" spans="1:23" x14ac:dyDescent="0.25">
      <c r="A219" s="183" t="s">
        <v>9</v>
      </c>
      <c r="B219" s="183" t="s">
        <v>46</v>
      </c>
      <c r="C219" s="183" t="s">
        <v>28</v>
      </c>
      <c r="D219" s="183">
        <v>0</v>
      </c>
      <c r="K219" s="183" t="s">
        <v>9</v>
      </c>
      <c r="L219" s="183" t="s">
        <v>46</v>
      </c>
      <c r="M219" s="183" t="s">
        <v>28</v>
      </c>
      <c r="N219" s="183">
        <f t="shared" si="8"/>
        <v>0</v>
      </c>
      <c r="T219" s="183" t="s">
        <v>9</v>
      </c>
      <c r="U219" s="183" t="s">
        <v>46</v>
      </c>
      <c r="V219" s="183" t="s">
        <v>28</v>
      </c>
      <c r="W219" s="183">
        <f t="shared" si="9"/>
        <v>0</v>
      </c>
    </row>
    <row r="220" spans="1:23" x14ac:dyDescent="0.25">
      <c r="A220" s="183" t="s">
        <v>9</v>
      </c>
      <c r="B220" s="183" t="s">
        <v>46</v>
      </c>
      <c r="C220" s="183" t="s">
        <v>29</v>
      </c>
      <c r="D220" s="183">
        <v>0</v>
      </c>
      <c r="K220" s="183" t="s">
        <v>9</v>
      </c>
      <c r="L220" s="183" t="s">
        <v>46</v>
      </c>
      <c r="M220" s="183" t="s">
        <v>29</v>
      </c>
      <c r="N220" s="183">
        <f t="shared" si="8"/>
        <v>0</v>
      </c>
      <c r="T220" s="183" t="s">
        <v>9</v>
      </c>
      <c r="U220" s="183" t="s">
        <v>46</v>
      </c>
      <c r="V220" s="183" t="s">
        <v>29</v>
      </c>
      <c r="W220" s="183">
        <f t="shared" si="9"/>
        <v>0</v>
      </c>
    </row>
    <row r="221" spans="1:23" x14ac:dyDescent="0.25">
      <c r="A221" s="183" t="s">
        <v>9</v>
      </c>
      <c r="B221" s="183" t="s">
        <v>46</v>
      </c>
      <c r="C221" s="183" t="s">
        <v>30</v>
      </c>
      <c r="D221" s="183">
        <v>0</v>
      </c>
      <c r="K221" s="183" t="s">
        <v>9</v>
      </c>
      <c r="L221" s="183" t="s">
        <v>46</v>
      </c>
      <c r="M221" s="183" t="s">
        <v>30</v>
      </c>
      <c r="N221" s="183">
        <f t="shared" si="8"/>
        <v>0</v>
      </c>
      <c r="T221" s="183" t="s">
        <v>9</v>
      </c>
      <c r="U221" s="183" t="s">
        <v>46</v>
      </c>
      <c r="V221" s="183" t="s">
        <v>30</v>
      </c>
      <c r="W221" s="183">
        <f t="shared" si="9"/>
        <v>0</v>
      </c>
    </row>
    <row r="222" spans="1:23" x14ac:dyDescent="0.25">
      <c r="A222" s="183" t="s">
        <v>55</v>
      </c>
      <c r="B222" s="183" t="s">
        <v>54</v>
      </c>
      <c r="C222" s="183" t="s">
        <v>19</v>
      </c>
      <c r="D222" s="183">
        <v>0</v>
      </c>
      <c r="K222" s="183" t="s">
        <v>55</v>
      </c>
      <c r="L222" s="183" t="s">
        <v>54</v>
      </c>
      <c r="M222" s="183" t="s">
        <v>19</v>
      </c>
      <c r="N222" s="183">
        <f t="shared" si="8"/>
        <v>0</v>
      </c>
      <c r="T222" s="183" t="s">
        <v>55</v>
      </c>
      <c r="U222" s="183" t="s">
        <v>54</v>
      </c>
      <c r="V222" s="183" t="s">
        <v>19</v>
      </c>
      <c r="W222" s="183">
        <f t="shared" si="9"/>
        <v>0</v>
      </c>
    </row>
    <row r="223" spans="1:23" x14ac:dyDescent="0.25">
      <c r="A223" s="183" t="s">
        <v>55</v>
      </c>
      <c r="B223" s="183" t="s">
        <v>54</v>
      </c>
      <c r="C223" s="183" t="s">
        <v>20</v>
      </c>
      <c r="D223" s="183">
        <v>0</v>
      </c>
      <c r="K223" s="183" t="s">
        <v>55</v>
      </c>
      <c r="L223" s="183" t="s">
        <v>54</v>
      </c>
      <c r="M223" s="183" t="s">
        <v>20</v>
      </c>
      <c r="N223" s="183">
        <f t="shared" si="8"/>
        <v>0</v>
      </c>
      <c r="T223" s="183" t="s">
        <v>55</v>
      </c>
      <c r="U223" s="183" t="s">
        <v>54</v>
      </c>
      <c r="V223" s="183" t="s">
        <v>20</v>
      </c>
      <c r="W223" s="183">
        <f t="shared" si="9"/>
        <v>0</v>
      </c>
    </row>
    <row r="224" spans="1:23" x14ac:dyDescent="0.25">
      <c r="A224" s="183" t="s">
        <v>55</v>
      </c>
      <c r="B224" s="183" t="s">
        <v>54</v>
      </c>
      <c r="C224" s="183" t="s">
        <v>21</v>
      </c>
      <c r="D224" s="183">
        <v>0</v>
      </c>
      <c r="K224" s="183" t="s">
        <v>55</v>
      </c>
      <c r="L224" s="183" t="s">
        <v>54</v>
      </c>
      <c r="M224" s="183" t="s">
        <v>21</v>
      </c>
      <c r="N224" s="183">
        <f t="shared" si="8"/>
        <v>0</v>
      </c>
      <c r="T224" s="183" t="s">
        <v>55</v>
      </c>
      <c r="U224" s="183" t="s">
        <v>54</v>
      </c>
      <c r="V224" s="183" t="s">
        <v>21</v>
      </c>
      <c r="W224" s="183">
        <f t="shared" si="9"/>
        <v>0</v>
      </c>
    </row>
    <row r="225" spans="1:23" x14ac:dyDescent="0.25">
      <c r="A225" s="183" t="s">
        <v>55</v>
      </c>
      <c r="B225" s="183" t="s">
        <v>54</v>
      </c>
      <c r="C225" s="183" t="s">
        <v>22</v>
      </c>
      <c r="D225" s="183">
        <v>0.47776800000000003</v>
      </c>
      <c r="K225" s="183" t="s">
        <v>55</v>
      </c>
      <c r="L225" s="183" t="s">
        <v>54</v>
      </c>
      <c r="M225" s="183" t="s">
        <v>22</v>
      </c>
      <c r="N225" s="183">
        <f t="shared" si="8"/>
        <v>0.38221440000000007</v>
      </c>
      <c r="T225" s="183" t="s">
        <v>55</v>
      </c>
      <c r="U225" s="183" t="s">
        <v>54</v>
      </c>
      <c r="V225" s="183" t="s">
        <v>22</v>
      </c>
      <c r="W225" s="183">
        <f t="shared" si="9"/>
        <v>0.57332159999999999</v>
      </c>
    </row>
    <row r="226" spans="1:23" x14ac:dyDescent="0.25">
      <c r="A226" s="183" t="s">
        <v>55</v>
      </c>
      <c r="B226" s="183" t="s">
        <v>54</v>
      </c>
      <c r="C226" s="183" t="s">
        <v>23</v>
      </c>
      <c r="D226" s="183">
        <v>0.47776800000000003</v>
      </c>
      <c r="K226" s="183" t="s">
        <v>55</v>
      </c>
      <c r="L226" s="183" t="s">
        <v>54</v>
      </c>
      <c r="M226" s="183" t="s">
        <v>23</v>
      </c>
      <c r="N226" s="183">
        <f t="shared" si="8"/>
        <v>0.38221440000000007</v>
      </c>
      <c r="T226" s="183" t="s">
        <v>55</v>
      </c>
      <c r="U226" s="183" t="s">
        <v>54</v>
      </c>
      <c r="V226" s="183" t="s">
        <v>23</v>
      </c>
      <c r="W226" s="183">
        <f t="shared" si="9"/>
        <v>0.57332159999999999</v>
      </c>
    </row>
    <row r="227" spans="1:23" x14ac:dyDescent="0.25">
      <c r="A227" s="183" t="s">
        <v>55</v>
      </c>
      <c r="B227" s="183" t="s">
        <v>54</v>
      </c>
      <c r="C227" s="183" t="s">
        <v>24</v>
      </c>
      <c r="D227" s="183">
        <v>0.47776800000000003</v>
      </c>
      <c r="K227" s="183" t="s">
        <v>55</v>
      </c>
      <c r="L227" s="183" t="s">
        <v>54</v>
      </c>
      <c r="M227" s="183" t="s">
        <v>24</v>
      </c>
      <c r="N227" s="183">
        <f t="shared" si="8"/>
        <v>0.38221440000000007</v>
      </c>
      <c r="T227" s="183" t="s">
        <v>55</v>
      </c>
      <c r="U227" s="183" t="s">
        <v>54</v>
      </c>
      <c r="V227" s="183" t="s">
        <v>24</v>
      </c>
      <c r="W227" s="183">
        <f t="shared" si="9"/>
        <v>0.57332159999999999</v>
      </c>
    </row>
    <row r="228" spans="1:23" x14ac:dyDescent="0.25">
      <c r="A228" s="183" t="s">
        <v>55</v>
      </c>
      <c r="B228" s="183" t="s">
        <v>54</v>
      </c>
      <c r="C228" s="183" t="s">
        <v>25</v>
      </c>
      <c r="D228" s="183">
        <v>0.47776800000000003</v>
      </c>
      <c r="K228" s="183" t="s">
        <v>55</v>
      </c>
      <c r="L228" s="183" t="s">
        <v>54</v>
      </c>
      <c r="M228" s="183" t="s">
        <v>25</v>
      </c>
      <c r="N228" s="183">
        <f t="shared" si="8"/>
        <v>0.38221440000000007</v>
      </c>
      <c r="T228" s="183" t="s">
        <v>55</v>
      </c>
      <c r="U228" s="183" t="s">
        <v>54</v>
      </c>
      <c r="V228" s="183" t="s">
        <v>25</v>
      </c>
      <c r="W228" s="183">
        <f t="shared" si="9"/>
        <v>0.57332159999999999</v>
      </c>
    </row>
    <row r="229" spans="1:23" x14ac:dyDescent="0.25">
      <c r="A229" s="183" t="s">
        <v>55</v>
      </c>
      <c r="B229" s="183" t="s">
        <v>54</v>
      </c>
      <c r="C229" s="183" t="s">
        <v>26</v>
      </c>
      <c r="D229" s="183">
        <v>0.47776800000000003</v>
      </c>
      <c r="K229" s="183" t="s">
        <v>55</v>
      </c>
      <c r="L229" s="183" t="s">
        <v>54</v>
      </c>
      <c r="M229" s="183" t="s">
        <v>26</v>
      </c>
      <c r="N229" s="183">
        <f t="shared" si="8"/>
        <v>0.38221440000000007</v>
      </c>
      <c r="T229" s="183" t="s">
        <v>55</v>
      </c>
      <c r="U229" s="183" t="s">
        <v>54</v>
      </c>
      <c r="V229" s="183" t="s">
        <v>26</v>
      </c>
      <c r="W229" s="183">
        <f t="shared" si="9"/>
        <v>0.57332159999999999</v>
      </c>
    </row>
    <row r="230" spans="1:23" x14ac:dyDescent="0.25">
      <c r="A230" s="183" t="s">
        <v>55</v>
      </c>
      <c r="B230" s="183" t="s">
        <v>54</v>
      </c>
      <c r="C230" s="183" t="s">
        <v>27</v>
      </c>
      <c r="D230" s="183">
        <v>0</v>
      </c>
      <c r="K230" s="183" t="s">
        <v>55</v>
      </c>
      <c r="L230" s="183" t="s">
        <v>54</v>
      </c>
      <c r="M230" s="183" t="s">
        <v>27</v>
      </c>
      <c r="N230" s="183">
        <f t="shared" si="8"/>
        <v>0</v>
      </c>
      <c r="T230" s="183" t="s">
        <v>55</v>
      </c>
      <c r="U230" s="183" t="s">
        <v>54</v>
      </c>
      <c r="V230" s="183" t="s">
        <v>27</v>
      </c>
      <c r="W230" s="183">
        <f t="shared" si="9"/>
        <v>0</v>
      </c>
    </row>
    <row r="231" spans="1:23" x14ac:dyDescent="0.25">
      <c r="A231" s="183" t="s">
        <v>55</v>
      </c>
      <c r="B231" s="183" t="s">
        <v>54</v>
      </c>
      <c r="C231" s="183" t="s">
        <v>28</v>
      </c>
      <c r="D231" s="183">
        <v>0</v>
      </c>
      <c r="K231" s="183" t="s">
        <v>55</v>
      </c>
      <c r="L231" s="183" t="s">
        <v>54</v>
      </c>
      <c r="M231" s="183" t="s">
        <v>28</v>
      </c>
      <c r="N231" s="183">
        <f t="shared" si="8"/>
        <v>0</v>
      </c>
      <c r="T231" s="183" t="s">
        <v>55</v>
      </c>
      <c r="U231" s="183" t="s">
        <v>54</v>
      </c>
      <c r="V231" s="183" t="s">
        <v>28</v>
      </c>
      <c r="W231" s="183">
        <f t="shared" si="9"/>
        <v>0</v>
      </c>
    </row>
    <row r="232" spans="1:23" x14ac:dyDescent="0.25">
      <c r="A232" s="183" t="s">
        <v>55</v>
      </c>
      <c r="B232" s="183" t="s">
        <v>54</v>
      </c>
      <c r="C232" s="183" t="s">
        <v>29</v>
      </c>
      <c r="D232" s="183">
        <v>0</v>
      </c>
      <c r="K232" s="183" t="s">
        <v>55</v>
      </c>
      <c r="L232" s="183" t="s">
        <v>54</v>
      </c>
      <c r="M232" s="183" t="s">
        <v>29</v>
      </c>
      <c r="N232" s="183">
        <f t="shared" si="8"/>
        <v>0</v>
      </c>
      <c r="T232" s="183" t="s">
        <v>55</v>
      </c>
      <c r="U232" s="183" t="s">
        <v>54</v>
      </c>
      <c r="V232" s="183" t="s">
        <v>29</v>
      </c>
      <c r="W232" s="183">
        <f t="shared" si="9"/>
        <v>0</v>
      </c>
    </row>
    <row r="233" spans="1:23" x14ac:dyDescent="0.25">
      <c r="A233" s="183" t="s">
        <v>55</v>
      </c>
      <c r="B233" s="183" t="s">
        <v>54</v>
      </c>
      <c r="C233" s="183" t="s">
        <v>30</v>
      </c>
      <c r="D233" s="183">
        <v>0</v>
      </c>
      <c r="K233" s="183" t="s">
        <v>55</v>
      </c>
      <c r="L233" s="183" t="s">
        <v>54</v>
      </c>
      <c r="M233" s="183" t="s">
        <v>30</v>
      </c>
      <c r="N233" s="183">
        <f t="shared" si="8"/>
        <v>0</v>
      </c>
      <c r="T233" s="183" t="s">
        <v>55</v>
      </c>
      <c r="U233" s="183" t="s">
        <v>54</v>
      </c>
      <c r="V233" s="183" t="s">
        <v>30</v>
      </c>
      <c r="W233" s="183">
        <f t="shared" si="9"/>
        <v>0</v>
      </c>
    </row>
    <row r="234" spans="1:23" x14ac:dyDescent="0.25">
      <c r="A234" s="183" t="s">
        <v>54</v>
      </c>
      <c r="B234" s="183" t="s">
        <v>50</v>
      </c>
      <c r="C234" s="183" t="s">
        <v>19</v>
      </c>
      <c r="D234" s="183">
        <v>0</v>
      </c>
      <c r="K234" s="183" t="s">
        <v>54</v>
      </c>
      <c r="L234" s="183" t="s">
        <v>50</v>
      </c>
      <c r="M234" s="183" t="s">
        <v>19</v>
      </c>
      <c r="N234" s="183">
        <f t="shared" si="8"/>
        <v>0</v>
      </c>
      <c r="T234" s="183" t="s">
        <v>54</v>
      </c>
      <c r="U234" s="183" t="s">
        <v>50</v>
      </c>
      <c r="V234" s="183" t="s">
        <v>19</v>
      </c>
      <c r="W234" s="183">
        <f t="shared" si="9"/>
        <v>0</v>
      </c>
    </row>
    <row r="235" spans="1:23" x14ac:dyDescent="0.25">
      <c r="A235" s="183" t="s">
        <v>54</v>
      </c>
      <c r="B235" s="183" t="s">
        <v>50</v>
      </c>
      <c r="C235" s="183" t="s">
        <v>20</v>
      </c>
      <c r="D235" s="183">
        <v>0</v>
      </c>
      <c r="K235" s="183" t="s">
        <v>54</v>
      </c>
      <c r="L235" s="183" t="s">
        <v>50</v>
      </c>
      <c r="M235" s="183" t="s">
        <v>20</v>
      </c>
      <c r="N235" s="183">
        <f t="shared" si="8"/>
        <v>0</v>
      </c>
      <c r="T235" s="183" t="s">
        <v>54</v>
      </c>
      <c r="U235" s="183" t="s">
        <v>50</v>
      </c>
      <c r="V235" s="183" t="s">
        <v>20</v>
      </c>
      <c r="W235" s="183">
        <f t="shared" si="9"/>
        <v>0</v>
      </c>
    </row>
    <row r="236" spans="1:23" x14ac:dyDescent="0.25">
      <c r="A236" s="183" t="s">
        <v>54</v>
      </c>
      <c r="B236" s="183" t="s">
        <v>50</v>
      </c>
      <c r="C236" s="183" t="s">
        <v>21</v>
      </c>
      <c r="D236" s="183">
        <v>0</v>
      </c>
      <c r="K236" s="183" t="s">
        <v>54</v>
      </c>
      <c r="L236" s="183" t="s">
        <v>50</v>
      </c>
      <c r="M236" s="183" t="s">
        <v>21</v>
      </c>
      <c r="N236" s="183">
        <f t="shared" si="8"/>
        <v>0</v>
      </c>
      <c r="T236" s="183" t="s">
        <v>54</v>
      </c>
      <c r="U236" s="183" t="s">
        <v>50</v>
      </c>
      <c r="V236" s="183" t="s">
        <v>21</v>
      </c>
      <c r="W236" s="183">
        <f t="shared" si="9"/>
        <v>0</v>
      </c>
    </row>
    <row r="237" spans="1:23" x14ac:dyDescent="0.25">
      <c r="A237" s="183" t="s">
        <v>54</v>
      </c>
      <c r="B237" s="183" t="s">
        <v>50</v>
      </c>
      <c r="C237" s="183" t="s">
        <v>22</v>
      </c>
      <c r="D237" s="183">
        <v>1.160083</v>
      </c>
      <c r="K237" s="183" t="s">
        <v>54</v>
      </c>
      <c r="L237" s="183" t="s">
        <v>50</v>
      </c>
      <c r="M237" s="183" t="s">
        <v>22</v>
      </c>
      <c r="N237" s="183">
        <f t="shared" si="8"/>
        <v>0.92806640000000007</v>
      </c>
      <c r="T237" s="183" t="s">
        <v>54</v>
      </c>
      <c r="U237" s="183" t="s">
        <v>50</v>
      </c>
      <c r="V237" s="183" t="s">
        <v>22</v>
      </c>
      <c r="W237" s="183">
        <f t="shared" si="9"/>
        <v>1.3920995999999999</v>
      </c>
    </row>
    <row r="238" spans="1:23" x14ac:dyDescent="0.25">
      <c r="A238" s="183" t="s">
        <v>54</v>
      </c>
      <c r="B238" s="183" t="s">
        <v>50</v>
      </c>
      <c r="C238" s="183" t="s">
        <v>23</v>
      </c>
      <c r="D238" s="183">
        <v>1.160083</v>
      </c>
      <c r="K238" s="183" t="s">
        <v>54</v>
      </c>
      <c r="L238" s="183" t="s">
        <v>50</v>
      </c>
      <c r="M238" s="183" t="s">
        <v>23</v>
      </c>
      <c r="N238" s="183">
        <f t="shared" si="8"/>
        <v>0.92806640000000007</v>
      </c>
      <c r="T238" s="183" t="s">
        <v>54</v>
      </c>
      <c r="U238" s="183" t="s">
        <v>50</v>
      </c>
      <c r="V238" s="183" t="s">
        <v>23</v>
      </c>
      <c r="W238" s="183">
        <f t="shared" si="9"/>
        <v>1.3920995999999999</v>
      </c>
    </row>
    <row r="239" spans="1:23" x14ac:dyDescent="0.25">
      <c r="A239" s="183" t="s">
        <v>54</v>
      </c>
      <c r="B239" s="183" t="s">
        <v>50</v>
      </c>
      <c r="C239" s="183" t="s">
        <v>24</v>
      </c>
      <c r="D239" s="183">
        <v>1.160083</v>
      </c>
      <c r="K239" s="183" t="s">
        <v>54</v>
      </c>
      <c r="L239" s="183" t="s">
        <v>50</v>
      </c>
      <c r="M239" s="183" t="s">
        <v>24</v>
      </c>
      <c r="N239" s="183">
        <f t="shared" si="8"/>
        <v>0.92806640000000007</v>
      </c>
      <c r="T239" s="183" t="s">
        <v>54</v>
      </c>
      <c r="U239" s="183" t="s">
        <v>50</v>
      </c>
      <c r="V239" s="183" t="s">
        <v>24</v>
      </c>
      <c r="W239" s="183">
        <f t="shared" si="9"/>
        <v>1.3920995999999999</v>
      </c>
    </row>
    <row r="240" spans="1:23" x14ac:dyDescent="0.25">
      <c r="A240" s="183" t="s">
        <v>54</v>
      </c>
      <c r="B240" s="183" t="s">
        <v>50</v>
      </c>
      <c r="C240" s="183" t="s">
        <v>25</v>
      </c>
      <c r="D240" s="183">
        <v>1.160083</v>
      </c>
      <c r="K240" s="183" t="s">
        <v>54</v>
      </c>
      <c r="L240" s="183" t="s">
        <v>50</v>
      </c>
      <c r="M240" s="183" t="s">
        <v>25</v>
      </c>
      <c r="N240" s="183">
        <f t="shared" si="8"/>
        <v>0.92806640000000007</v>
      </c>
      <c r="T240" s="183" t="s">
        <v>54</v>
      </c>
      <c r="U240" s="183" t="s">
        <v>50</v>
      </c>
      <c r="V240" s="183" t="s">
        <v>25</v>
      </c>
      <c r="W240" s="183">
        <f t="shared" si="9"/>
        <v>1.3920995999999999</v>
      </c>
    </row>
    <row r="241" spans="1:23" x14ac:dyDescent="0.25">
      <c r="A241" s="183" t="s">
        <v>54</v>
      </c>
      <c r="B241" s="183" t="s">
        <v>50</v>
      </c>
      <c r="C241" s="183" t="s">
        <v>26</v>
      </c>
      <c r="D241" s="183">
        <v>1.160083</v>
      </c>
      <c r="K241" s="183" t="s">
        <v>54</v>
      </c>
      <c r="L241" s="183" t="s">
        <v>50</v>
      </c>
      <c r="M241" s="183" t="s">
        <v>26</v>
      </c>
      <c r="N241" s="183">
        <f t="shared" si="8"/>
        <v>0.92806640000000007</v>
      </c>
      <c r="T241" s="183" t="s">
        <v>54</v>
      </c>
      <c r="U241" s="183" t="s">
        <v>50</v>
      </c>
      <c r="V241" s="183" t="s">
        <v>26</v>
      </c>
      <c r="W241" s="183">
        <f t="shared" si="9"/>
        <v>1.3920995999999999</v>
      </c>
    </row>
    <row r="242" spans="1:23" x14ac:dyDescent="0.25">
      <c r="A242" s="183" t="s">
        <v>54</v>
      </c>
      <c r="B242" s="183" t="s">
        <v>50</v>
      </c>
      <c r="C242" s="183" t="s">
        <v>27</v>
      </c>
      <c r="D242" s="183">
        <v>0</v>
      </c>
      <c r="K242" s="183" t="s">
        <v>54</v>
      </c>
      <c r="L242" s="183" t="s">
        <v>50</v>
      </c>
      <c r="M242" s="183" t="s">
        <v>27</v>
      </c>
      <c r="N242" s="183">
        <f t="shared" si="8"/>
        <v>0</v>
      </c>
      <c r="T242" s="183" t="s">
        <v>54</v>
      </c>
      <c r="U242" s="183" t="s">
        <v>50</v>
      </c>
      <c r="V242" s="183" t="s">
        <v>27</v>
      </c>
      <c r="W242" s="183">
        <f t="shared" si="9"/>
        <v>0</v>
      </c>
    </row>
    <row r="243" spans="1:23" x14ac:dyDescent="0.25">
      <c r="A243" s="183" t="s">
        <v>54</v>
      </c>
      <c r="B243" s="183" t="s">
        <v>50</v>
      </c>
      <c r="C243" s="183" t="s">
        <v>28</v>
      </c>
      <c r="D243" s="183">
        <v>0</v>
      </c>
      <c r="K243" s="183" t="s">
        <v>54</v>
      </c>
      <c r="L243" s="183" t="s">
        <v>50</v>
      </c>
      <c r="M243" s="183" t="s">
        <v>28</v>
      </c>
      <c r="N243" s="183">
        <f t="shared" si="8"/>
        <v>0</v>
      </c>
      <c r="T243" s="183" t="s">
        <v>54</v>
      </c>
      <c r="U243" s="183" t="s">
        <v>50</v>
      </c>
      <c r="V243" s="183" t="s">
        <v>28</v>
      </c>
      <c r="W243" s="183">
        <f t="shared" si="9"/>
        <v>0</v>
      </c>
    </row>
    <row r="244" spans="1:23" x14ac:dyDescent="0.25">
      <c r="A244" s="183" t="s">
        <v>54</v>
      </c>
      <c r="B244" s="183" t="s">
        <v>50</v>
      </c>
      <c r="C244" s="183" t="s">
        <v>29</v>
      </c>
      <c r="D244" s="183">
        <v>0</v>
      </c>
      <c r="K244" s="183" t="s">
        <v>54</v>
      </c>
      <c r="L244" s="183" t="s">
        <v>50</v>
      </c>
      <c r="M244" s="183" t="s">
        <v>29</v>
      </c>
      <c r="N244" s="183">
        <f t="shared" si="8"/>
        <v>0</v>
      </c>
      <c r="T244" s="183" t="s">
        <v>54</v>
      </c>
      <c r="U244" s="183" t="s">
        <v>50</v>
      </c>
      <c r="V244" s="183" t="s">
        <v>29</v>
      </c>
      <c r="W244" s="183">
        <f t="shared" si="9"/>
        <v>0</v>
      </c>
    </row>
    <row r="245" spans="1:23" x14ac:dyDescent="0.25">
      <c r="A245" s="183" t="s">
        <v>54</v>
      </c>
      <c r="B245" s="183" t="s">
        <v>50</v>
      </c>
      <c r="C245" s="183" t="s">
        <v>30</v>
      </c>
      <c r="D245" s="183">
        <v>0</v>
      </c>
      <c r="K245" s="183" t="s">
        <v>54</v>
      </c>
      <c r="L245" s="183" t="s">
        <v>50</v>
      </c>
      <c r="M245" s="183" t="s">
        <v>30</v>
      </c>
      <c r="N245" s="183">
        <f t="shared" si="8"/>
        <v>0</v>
      </c>
      <c r="T245" s="183" t="s">
        <v>54</v>
      </c>
      <c r="U245" s="183" t="s">
        <v>50</v>
      </c>
      <c r="V245" s="183" t="s">
        <v>30</v>
      </c>
      <c r="W245" s="183">
        <f t="shared" si="9"/>
        <v>0</v>
      </c>
    </row>
    <row r="246" spans="1:23" x14ac:dyDescent="0.25">
      <c r="A246" s="183" t="s">
        <v>56</v>
      </c>
      <c r="B246" s="183" t="s">
        <v>10</v>
      </c>
      <c r="C246" s="183" t="s">
        <v>19</v>
      </c>
      <c r="D246" s="183">
        <v>0</v>
      </c>
      <c r="K246" s="183" t="s">
        <v>56</v>
      </c>
      <c r="L246" s="183" t="s">
        <v>10</v>
      </c>
      <c r="M246" s="183" t="s">
        <v>19</v>
      </c>
      <c r="N246" s="183">
        <f t="shared" si="8"/>
        <v>0</v>
      </c>
      <c r="T246" s="183" t="s">
        <v>56</v>
      </c>
      <c r="U246" s="183" t="s">
        <v>10</v>
      </c>
      <c r="V246" s="183" t="s">
        <v>19</v>
      </c>
      <c r="W246" s="183">
        <f t="shared" si="9"/>
        <v>0</v>
      </c>
    </row>
    <row r="247" spans="1:23" x14ac:dyDescent="0.25">
      <c r="A247" s="183" t="s">
        <v>56</v>
      </c>
      <c r="B247" s="183" t="s">
        <v>10</v>
      </c>
      <c r="C247" s="183" t="s">
        <v>20</v>
      </c>
      <c r="D247" s="183">
        <v>0</v>
      </c>
      <c r="K247" s="183" t="s">
        <v>56</v>
      </c>
      <c r="L247" s="183" t="s">
        <v>10</v>
      </c>
      <c r="M247" s="183" t="s">
        <v>20</v>
      </c>
      <c r="N247" s="183">
        <f t="shared" si="8"/>
        <v>0</v>
      </c>
      <c r="T247" s="183" t="s">
        <v>56</v>
      </c>
      <c r="U247" s="183" t="s">
        <v>10</v>
      </c>
      <c r="V247" s="183" t="s">
        <v>20</v>
      </c>
      <c r="W247" s="183">
        <f t="shared" si="9"/>
        <v>0</v>
      </c>
    </row>
    <row r="248" spans="1:23" x14ac:dyDescent="0.25">
      <c r="A248" s="183" t="s">
        <v>56</v>
      </c>
      <c r="B248" s="183" t="s">
        <v>10</v>
      </c>
      <c r="C248" s="183" t="s">
        <v>21</v>
      </c>
      <c r="D248" s="183">
        <v>0</v>
      </c>
      <c r="K248" s="183" t="s">
        <v>56</v>
      </c>
      <c r="L248" s="183" t="s">
        <v>10</v>
      </c>
      <c r="M248" s="183" t="s">
        <v>21</v>
      </c>
      <c r="N248" s="183">
        <f t="shared" si="8"/>
        <v>0</v>
      </c>
      <c r="T248" s="183" t="s">
        <v>56</v>
      </c>
      <c r="U248" s="183" t="s">
        <v>10</v>
      </c>
      <c r="V248" s="183" t="s">
        <v>21</v>
      </c>
      <c r="W248" s="183">
        <f t="shared" si="9"/>
        <v>0</v>
      </c>
    </row>
    <row r="249" spans="1:23" x14ac:dyDescent="0.25">
      <c r="A249" s="183" t="s">
        <v>56</v>
      </c>
      <c r="B249" s="183" t="s">
        <v>10</v>
      </c>
      <c r="C249" s="183" t="s">
        <v>22</v>
      </c>
      <c r="D249" s="183">
        <v>1.6566050000000001</v>
      </c>
      <c r="K249" s="183" t="s">
        <v>56</v>
      </c>
      <c r="L249" s="183" t="s">
        <v>10</v>
      </c>
      <c r="M249" s="183" t="s">
        <v>22</v>
      </c>
      <c r="N249" s="183">
        <f t="shared" si="8"/>
        <v>1.3252840000000001</v>
      </c>
      <c r="T249" s="183" t="s">
        <v>56</v>
      </c>
      <c r="U249" s="183" t="s">
        <v>10</v>
      </c>
      <c r="V249" s="183" t="s">
        <v>22</v>
      </c>
      <c r="W249" s="183">
        <f t="shared" si="9"/>
        <v>1.9879260000000001</v>
      </c>
    </row>
    <row r="250" spans="1:23" x14ac:dyDescent="0.25">
      <c r="A250" s="183" t="s">
        <v>56</v>
      </c>
      <c r="B250" s="183" t="s">
        <v>10</v>
      </c>
      <c r="C250" s="183" t="s">
        <v>23</v>
      </c>
      <c r="D250" s="183">
        <v>1.6566050000000001</v>
      </c>
      <c r="K250" s="183" t="s">
        <v>56</v>
      </c>
      <c r="L250" s="183" t="s">
        <v>10</v>
      </c>
      <c r="M250" s="183" t="s">
        <v>23</v>
      </c>
      <c r="N250" s="183">
        <f t="shared" si="8"/>
        <v>1.3252840000000001</v>
      </c>
      <c r="T250" s="183" t="s">
        <v>56</v>
      </c>
      <c r="U250" s="183" t="s">
        <v>10</v>
      </c>
      <c r="V250" s="183" t="s">
        <v>23</v>
      </c>
      <c r="W250" s="183">
        <f t="shared" si="9"/>
        <v>1.9879260000000001</v>
      </c>
    </row>
    <row r="251" spans="1:23" x14ac:dyDescent="0.25">
      <c r="A251" s="183" t="s">
        <v>56</v>
      </c>
      <c r="B251" s="183" t="s">
        <v>10</v>
      </c>
      <c r="C251" s="183" t="s">
        <v>24</v>
      </c>
      <c r="D251" s="183">
        <v>1.6566050000000001</v>
      </c>
      <c r="K251" s="183" t="s">
        <v>56</v>
      </c>
      <c r="L251" s="183" t="s">
        <v>10</v>
      </c>
      <c r="M251" s="183" t="s">
        <v>24</v>
      </c>
      <c r="N251" s="183">
        <f t="shared" si="8"/>
        <v>1.3252840000000001</v>
      </c>
      <c r="T251" s="183" t="s">
        <v>56</v>
      </c>
      <c r="U251" s="183" t="s">
        <v>10</v>
      </c>
      <c r="V251" s="183" t="s">
        <v>24</v>
      </c>
      <c r="W251" s="183">
        <f t="shared" si="9"/>
        <v>1.9879260000000001</v>
      </c>
    </row>
    <row r="252" spans="1:23" x14ac:dyDescent="0.25">
      <c r="A252" s="183" t="s">
        <v>56</v>
      </c>
      <c r="B252" s="183" t="s">
        <v>10</v>
      </c>
      <c r="C252" s="183" t="s">
        <v>25</v>
      </c>
      <c r="D252" s="183">
        <v>1.6566050000000001</v>
      </c>
      <c r="K252" s="183" t="s">
        <v>56</v>
      </c>
      <c r="L252" s="183" t="s">
        <v>10</v>
      </c>
      <c r="M252" s="183" t="s">
        <v>25</v>
      </c>
      <c r="N252" s="183">
        <f t="shared" si="8"/>
        <v>1.3252840000000001</v>
      </c>
      <c r="T252" s="183" t="s">
        <v>56</v>
      </c>
      <c r="U252" s="183" t="s">
        <v>10</v>
      </c>
      <c r="V252" s="183" t="s">
        <v>25</v>
      </c>
      <c r="W252" s="183">
        <f t="shared" si="9"/>
        <v>1.9879260000000001</v>
      </c>
    </row>
    <row r="253" spans="1:23" x14ac:dyDescent="0.25">
      <c r="A253" s="183" t="s">
        <v>56</v>
      </c>
      <c r="B253" s="183" t="s">
        <v>10</v>
      </c>
      <c r="C253" s="183" t="s">
        <v>26</v>
      </c>
      <c r="D253" s="183">
        <v>1.6566050000000001</v>
      </c>
      <c r="K253" s="183" t="s">
        <v>56</v>
      </c>
      <c r="L253" s="183" t="s">
        <v>10</v>
      </c>
      <c r="M253" s="183" t="s">
        <v>26</v>
      </c>
      <c r="N253" s="183">
        <f t="shared" si="8"/>
        <v>1.3252840000000001</v>
      </c>
      <c r="T253" s="183" t="s">
        <v>56</v>
      </c>
      <c r="U253" s="183" t="s">
        <v>10</v>
      </c>
      <c r="V253" s="183" t="s">
        <v>26</v>
      </c>
      <c r="W253" s="183">
        <f t="shared" si="9"/>
        <v>1.9879260000000001</v>
      </c>
    </row>
    <row r="254" spans="1:23" x14ac:dyDescent="0.25">
      <c r="A254" s="183" t="s">
        <v>56</v>
      </c>
      <c r="B254" s="183" t="s">
        <v>10</v>
      </c>
      <c r="C254" s="183" t="s">
        <v>27</v>
      </c>
      <c r="D254" s="183">
        <v>0</v>
      </c>
      <c r="K254" s="183" t="s">
        <v>56</v>
      </c>
      <c r="L254" s="183" t="s">
        <v>10</v>
      </c>
      <c r="M254" s="183" t="s">
        <v>27</v>
      </c>
      <c r="N254" s="183">
        <f t="shared" si="8"/>
        <v>0</v>
      </c>
      <c r="T254" s="183" t="s">
        <v>56</v>
      </c>
      <c r="U254" s="183" t="s">
        <v>10</v>
      </c>
      <c r="V254" s="183" t="s">
        <v>27</v>
      </c>
      <c r="W254" s="183">
        <f t="shared" si="9"/>
        <v>0</v>
      </c>
    </row>
    <row r="255" spans="1:23" x14ac:dyDescent="0.25">
      <c r="A255" s="183" t="s">
        <v>56</v>
      </c>
      <c r="B255" s="183" t="s">
        <v>10</v>
      </c>
      <c r="C255" s="183" t="s">
        <v>28</v>
      </c>
      <c r="D255" s="183">
        <v>0</v>
      </c>
      <c r="K255" s="183" t="s">
        <v>56</v>
      </c>
      <c r="L255" s="183" t="s">
        <v>10</v>
      </c>
      <c r="M255" s="183" t="s">
        <v>28</v>
      </c>
      <c r="N255" s="183">
        <f t="shared" si="8"/>
        <v>0</v>
      </c>
      <c r="T255" s="183" t="s">
        <v>56</v>
      </c>
      <c r="U255" s="183" t="s">
        <v>10</v>
      </c>
      <c r="V255" s="183" t="s">
        <v>28</v>
      </c>
      <c r="W255" s="183">
        <f t="shared" si="9"/>
        <v>0</v>
      </c>
    </row>
    <row r="256" spans="1:23" x14ac:dyDescent="0.25">
      <c r="A256" s="183" t="s">
        <v>56</v>
      </c>
      <c r="B256" s="183" t="s">
        <v>10</v>
      </c>
      <c r="C256" s="183" t="s">
        <v>29</v>
      </c>
      <c r="D256" s="183">
        <v>0</v>
      </c>
      <c r="K256" s="183" t="s">
        <v>56</v>
      </c>
      <c r="L256" s="183" t="s">
        <v>10</v>
      </c>
      <c r="M256" s="183" t="s">
        <v>29</v>
      </c>
      <c r="N256" s="183">
        <f t="shared" si="8"/>
        <v>0</v>
      </c>
      <c r="T256" s="183" t="s">
        <v>56</v>
      </c>
      <c r="U256" s="183" t="s">
        <v>10</v>
      </c>
      <c r="V256" s="183" t="s">
        <v>29</v>
      </c>
      <c r="W256" s="183">
        <f t="shared" si="9"/>
        <v>0</v>
      </c>
    </row>
    <row r="257" spans="1:23" x14ac:dyDescent="0.25">
      <c r="A257" s="183" t="s">
        <v>56</v>
      </c>
      <c r="B257" s="183" t="s">
        <v>10</v>
      </c>
      <c r="C257" s="183" t="s">
        <v>30</v>
      </c>
      <c r="D257" s="183">
        <v>0</v>
      </c>
      <c r="K257" s="183" t="s">
        <v>56</v>
      </c>
      <c r="L257" s="183" t="s">
        <v>10</v>
      </c>
      <c r="M257" s="183" t="s">
        <v>30</v>
      </c>
      <c r="N257" s="183">
        <f t="shared" si="8"/>
        <v>0</v>
      </c>
      <c r="T257" s="183" t="s">
        <v>56</v>
      </c>
      <c r="U257" s="183" t="s">
        <v>10</v>
      </c>
      <c r="V257" s="183" t="s">
        <v>30</v>
      </c>
      <c r="W257" s="183">
        <f t="shared" si="9"/>
        <v>0</v>
      </c>
    </row>
    <row r="258" spans="1:23" x14ac:dyDescent="0.25">
      <c r="A258" s="183" t="s">
        <v>10</v>
      </c>
      <c r="B258" s="183" t="s">
        <v>49</v>
      </c>
      <c r="C258" s="183" t="s">
        <v>19</v>
      </c>
      <c r="D258" s="183">
        <v>0</v>
      </c>
      <c r="K258" s="183" t="s">
        <v>10</v>
      </c>
      <c r="L258" s="183" t="s">
        <v>49</v>
      </c>
      <c r="M258" s="183" t="s">
        <v>19</v>
      </c>
      <c r="N258" s="183">
        <f t="shared" si="8"/>
        <v>0</v>
      </c>
      <c r="T258" s="183" t="s">
        <v>10</v>
      </c>
      <c r="U258" s="183" t="s">
        <v>49</v>
      </c>
      <c r="V258" s="183" t="s">
        <v>19</v>
      </c>
      <c r="W258" s="183">
        <f t="shared" si="9"/>
        <v>0</v>
      </c>
    </row>
    <row r="259" spans="1:23" x14ac:dyDescent="0.25">
      <c r="A259" s="183" t="s">
        <v>10</v>
      </c>
      <c r="B259" s="183" t="s">
        <v>49</v>
      </c>
      <c r="C259" s="183" t="s">
        <v>20</v>
      </c>
      <c r="D259" s="183">
        <v>0</v>
      </c>
      <c r="K259" s="183" t="s">
        <v>10</v>
      </c>
      <c r="L259" s="183" t="s">
        <v>49</v>
      </c>
      <c r="M259" s="183" t="s">
        <v>20</v>
      </c>
      <c r="N259" s="183">
        <f t="shared" si="8"/>
        <v>0</v>
      </c>
      <c r="T259" s="183" t="s">
        <v>10</v>
      </c>
      <c r="U259" s="183" t="s">
        <v>49</v>
      </c>
      <c r="V259" s="183" t="s">
        <v>20</v>
      </c>
      <c r="W259" s="183">
        <f t="shared" si="9"/>
        <v>0</v>
      </c>
    </row>
    <row r="260" spans="1:23" x14ac:dyDescent="0.25">
      <c r="A260" s="183" t="s">
        <v>10</v>
      </c>
      <c r="B260" s="183" t="s">
        <v>49</v>
      </c>
      <c r="C260" s="183" t="s">
        <v>21</v>
      </c>
      <c r="D260" s="183">
        <v>0</v>
      </c>
      <c r="K260" s="183" t="s">
        <v>10</v>
      </c>
      <c r="L260" s="183" t="s">
        <v>49</v>
      </c>
      <c r="M260" s="183" t="s">
        <v>21</v>
      </c>
      <c r="N260" s="183">
        <f t="shared" si="8"/>
        <v>0</v>
      </c>
      <c r="T260" s="183" t="s">
        <v>10</v>
      </c>
      <c r="U260" s="183" t="s">
        <v>49</v>
      </c>
      <c r="V260" s="183" t="s">
        <v>21</v>
      </c>
      <c r="W260" s="183">
        <f t="shared" si="9"/>
        <v>0</v>
      </c>
    </row>
    <row r="261" spans="1:23" x14ac:dyDescent="0.25">
      <c r="A261" s="183" t="s">
        <v>10</v>
      </c>
      <c r="B261" s="183" t="s">
        <v>49</v>
      </c>
      <c r="C261" s="183" t="s">
        <v>22</v>
      </c>
      <c r="D261" s="183">
        <v>5.4212129999999998</v>
      </c>
      <c r="K261" s="183" t="s">
        <v>10</v>
      </c>
      <c r="L261" s="183" t="s">
        <v>49</v>
      </c>
      <c r="M261" s="183" t="s">
        <v>22</v>
      </c>
      <c r="N261" s="183">
        <f t="shared" si="8"/>
        <v>4.3369704000000002</v>
      </c>
      <c r="T261" s="183" t="s">
        <v>10</v>
      </c>
      <c r="U261" s="183" t="s">
        <v>49</v>
      </c>
      <c r="V261" s="183" t="s">
        <v>22</v>
      </c>
      <c r="W261" s="183">
        <f t="shared" si="9"/>
        <v>6.5054555999999994</v>
      </c>
    </row>
    <row r="262" spans="1:23" x14ac:dyDescent="0.25">
      <c r="A262" s="183" t="s">
        <v>10</v>
      </c>
      <c r="B262" s="183" t="s">
        <v>49</v>
      </c>
      <c r="C262" s="183" t="s">
        <v>23</v>
      </c>
      <c r="D262" s="183">
        <v>5.4212129999999998</v>
      </c>
      <c r="K262" s="183" t="s">
        <v>10</v>
      </c>
      <c r="L262" s="183" t="s">
        <v>49</v>
      </c>
      <c r="M262" s="183" t="s">
        <v>23</v>
      </c>
      <c r="N262" s="183">
        <f t="shared" si="8"/>
        <v>4.3369704000000002</v>
      </c>
      <c r="T262" s="183" t="s">
        <v>10</v>
      </c>
      <c r="U262" s="183" t="s">
        <v>49</v>
      </c>
      <c r="V262" s="183" t="s">
        <v>23</v>
      </c>
      <c r="W262" s="183">
        <f t="shared" si="9"/>
        <v>6.5054555999999994</v>
      </c>
    </row>
    <row r="263" spans="1:23" x14ac:dyDescent="0.25">
      <c r="A263" s="183" t="s">
        <v>10</v>
      </c>
      <c r="B263" s="183" t="s">
        <v>49</v>
      </c>
      <c r="C263" s="183" t="s">
        <v>24</v>
      </c>
      <c r="D263" s="183">
        <v>5.4212129999999998</v>
      </c>
      <c r="K263" s="183" t="s">
        <v>10</v>
      </c>
      <c r="L263" s="183" t="s">
        <v>49</v>
      </c>
      <c r="M263" s="183" t="s">
        <v>24</v>
      </c>
      <c r="N263" s="183">
        <f t="shared" si="8"/>
        <v>4.3369704000000002</v>
      </c>
      <c r="T263" s="183" t="s">
        <v>10</v>
      </c>
      <c r="U263" s="183" t="s">
        <v>49</v>
      </c>
      <c r="V263" s="183" t="s">
        <v>24</v>
      </c>
      <c r="W263" s="183">
        <f t="shared" si="9"/>
        <v>6.5054555999999994</v>
      </c>
    </row>
    <row r="264" spans="1:23" x14ac:dyDescent="0.25">
      <c r="A264" s="183" t="s">
        <v>10</v>
      </c>
      <c r="B264" s="183" t="s">
        <v>49</v>
      </c>
      <c r="C264" s="183" t="s">
        <v>25</v>
      </c>
      <c r="D264" s="183">
        <v>5.4212129999999998</v>
      </c>
      <c r="K264" s="183" t="s">
        <v>10</v>
      </c>
      <c r="L264" s="183" t="s">
        <v>49</v>
      </c>
      <c r="M264" s="183" t="s">
        <v>25</v>
      </c>
      <c r="N264" s="183">
        <f t="shared" si="8"/>
        <v>4.3369704000000002</v>
      </c>
      <c r="T264" s="183" t="s">
        <v>10</v>
      </c>
      <c r="U264" s="183" t="s">
        <v>49</v>
      </c>
      <c r="V264" s="183" t="s">
        <v>25</v>
      </c>
      <c r="W264" s="183">
        <f t="shared" si="9"/>
        <v>6.5054555999999994</v>
      </c>
    </row>
    <row r="265" spans="1:23" x14ac:dyDescent="0.25">
      <c r="A265" s="183" t="s">
        <v>10</v>
      </c>
      <c r="B265" s="183" t="s">
        <v>49</v>
      </c>
      <c r="C265" s="183" t="s">
        <v>26</v>
      </c>
      <c r="D265" s="183">
        <v>5.4212129999999998</v>
      </c>
      <c r="K265" s="183" t="s">
        <v>10</v>
      </c>
      <c r="L265" s="183" t="s">
        <v>49</v>
      </c>
      <c r="M265" s="183" t="s">
        <v>26</v>
      </c>
      <c r="N265" s="183">
        <f t="shared" si="8"/>
        <v>4.3369704000000002</v>
      </c>
      <c r="T265" s="183" t="s">
        <v>10</v>
      </c>
      <c r="U265" s="183" t="s">
        <v>49</v>
      </c>
      <c r="V265" s="183" t="s">
        <v>26</v>
      </c>
      <c r="W265" s="183">
        <f t="shared" si="9"/>
        <v>6.5054555999999994</v>
      </c>
    </row>
    <row r="266" spans="1:23" x14ac:dyDescent="0.25">
      <c r="A266" s="183" t="s">
        <v>10</v>
      </c>
      <c r="B266" s="183" t="s">
        <v>49</v>
      </c>
      <c r="C266" s="183" t="s">
        <v>27</v>
      </c>
      <c r="D266" s="183">
        <v>0</v>
      </c>
      <c r="K266" s="183" t="s">
        <v>10</v>
      </c>
      <c r="L266" s="183" t="s">
        <v>49</v>
      </c>
      <c r="M266" s="183" t="s">
        <v>27</v>
      </c>
      <c r="N266" s="183">
        <f t="shared" si="8"/>
        <v>0</v>
      </c>
      <c r="T266" s="183" t="s">
        <v>10</v>
      </c>
      <c r="U266" s="183" t="s">
        <v>49</v>
      </c>
      <c r="V266" s="183" t="s">
        <v>27</v>
      </c>
      <c r="W266" s="183">
        <f t="shared" si="9"/>
        <v>0</v>
      </c>
    </row>
    <row r="267" spans="1:23" x14ac:dyDescent="0.25">
      <c r="A267" s="183" t="s">
        <v>10</v>
      </c>
      <c r="B267" s="183" t="s">
        <v>49</v>
      </c>
      <c r="C267" s="183" t="s">
        <v>28</v>
      </c>
      <c r="D267" s="183">
        <v>0</v>
      </c>
      <c r="K267" s="183" t="s">
        <v>10</v>
      </c>
      <c r="L267" s="183" t="s">
        <v>49</v>
      </c>
      <c r="M267" s="183" t="s">
        <v>28</v>
      </c>
      <c r="N267" s="183">
        <f t="shared" si="8"/>
        <v>0</v>
      </c>
      <c r="T267" s="183" t="s">
        <v>10</v>
      </c>
      <c r="U267" s="183" t="s">
        <v>49</v>
      </c>
      <c r="V267" s="183" t="s">
        <v>28</v>
      </c>
      <c r="W267" s="183">
        <f t="shared" si="9"/>
        <v>0</v>
      </c>
    </row>
    <row r="268" spans="1:23" x14ac:dyDescent="0.25">
      <c r="A268" s="183" t="s">
        <v>10</v>
      </c>
      <c r="B268" s="183" t="s">
        <v>49</v>
      </c>
      <c r="C268" s="183" t="s">
        <v>29</v>
      </c>
      <c r="D268" s="183">
        <v>0</v>
      </c>
      <c r="K268" s="183" t="s">
        <v>10</v>
      </c>
      <c r="L268" s="183" t="s">
        <v>49</v>
      </c>
      <c r="M268" s="183" t="s">
        <v>29</v>
      </c>
      <c r="N268" s="183">
        <f t="shared" si="8"/>
        <v>0</v>
      </c>
      <c r="T268" s="183" t="s">
        <v>10</v>
      </c>
      <c r="U268" s="183" t="s">
        <v>49</v>
      </c>
      <c r="V268" s="183" t="s">
        <v>29</v>
      </c>
      <c r="W268" s="183">
        <f t="shared" si="9"/>
        <v>0</v>
      </c>
    </row>
    <row r="269" spans="1:23" x14ac:dyDescent="0.25">
      <c r="A269" s="183" t="s">
        <v>10</v>
      </c>
      <c r="B269" s="183" t="s">
        <v>49</v>
      </c>
      <c r="C269" s="183" t="s">
        <v>30</v>
      </c>
      <c r="D269" s="183">
        <v>0</v>
      </c>
      <c r="K269" s="183" t="s">
        <v>10</v>
      </c>
      <c r="L269" s="183" t="s">
        <v>49</v>
      </c>
      <c r="M269" s="183" t="s">
        <v>30</v>
      </c>
      <c r="N269" s="183">
        <f t="shared" si="8"/>
        <v>0</v>
      </c>
      <c r="T269" s="183" t="s">
        <v>10</v>
      </c>
      <c r="U269" s="183" t="s">
        <v>49</v>
      </c>
      <c r="V269" s="183" t="s">
        <v>30</v>
      </c>
      <c r="W269" s="183">
        <f t="shared" si="9"/>
        <v>0</v>
      </c>
    </row>
    <row r="270" spans="1:23" x14ac:dyDescent="0.25">
      <c r="A270" s="183" t="s">
        <v>49</v>
      </c>
      <c r="B270" s="183" t="s">
        <v>34</v>
      </c>
      <c r="C270" s="183" t="s">
        <v>19</v>
      </c>
      <c r="D270" s="183">
        <v>0</v>
      </c>
      <c r="K270" s="183" t="s">
        <v>49</v>
      </c>
      <c r="L270" s="183" t="s">
        <v>34</v>
      </c>
      <c r="M270" s="183" t="s">
        <v>19</v>
      </c>
      <c r="N270" s="183">
        <f t="shared" si="8"/>
        <v>0</v>
      </c>
      <c r="T270" s="183" t="s">
        <v>49</v>
      </c>
      <c r="U270" s="183" t="s">
        <v>34</v>
      </c>
      <c r="V270" s="183" t="s">
        <v>19</v>
      </c>
      <c r="W270" s="183">
        <f t="shared" si="9"/>
        <v>0</v>
      </c>
    </row>
    <row r="271" spans="1:23" x14ac:dyDescent="0.25">
      <c r="A271" s="183" t="s">
        <v>49</v>
      </c>
      <c r="B271" s="183" t="s">
        <v>34</v>
      </c>
      <c r="C271" s="183" t="s">
        <v>20</v>
      </c>
      <c r="D271" s="183">
        <v>0</v>
      </c>
      <c r="K271" s="183" t="s">
        <v>49</v>
      </c>
      <c r="L271" s="183" t="s">
        <v>34</v>
      </c>
      <c r="M271" s="183" t="s">
        <v>20</v>
      </c>
      <c r="N271" s="183">
        <f t="shared" si="8"/>
        <v>0</v>
      </c>
      <c r="T271" s="183" t="s">
        <v>49</v>
      </c>
      <c r="U271" s="183" t="s">
        <v>34</v>
      </c>
      <c r="V271" s="183" t="s">
        <v>20</v>
      </c>
      <c r="W271" s="183">
        <f t="shared" si="9"/>
        <v>0</v>
      </c>
    </row>
    <row r="272" spans="1:23" x14ac:dyDescent="0.25">
      <c r="A272" s="183" t="s">
        <v>49</v>
      </c>
      <c r="B272" s="183" t="s">
        <v>34</v>
      </c>
      <c r="C272" s="183" t="s">
        <v>21</v>
      </c>
      <c r="D272" s="183">
        <v>0</v>
      </c>
      <c r="K272" s="183" t="s">
        <v>49</v>
      </c>
      <c r="L272" s="183" t="s">
        <v>34</v>
      </c>
      <c r="M272" s="183" t="s">
        <v>21</v>
      </c>
      <c r="N272" s="183">
        <f t="shared" si="8"/>
        <v>0</v>
      </c>
      <c r="T272" s="183" t="s">
        <v>49</v>
      </c>
      <c r="U272" s="183" t="s">
        <v>34</v>
      </c>
      <c r="V272" s="183" t="s">
        <v>21</v>
      </c>
      <c r="W272" s="183">
        <f t="shared" si="9"/>
        <v>0</v>
      </c>
    </row>
    <row r="273" spans="1:23" x14ac:dyDescent="0.25">
      <c r="A273" s="183" t="s">
        <v>49</v>
      </c>
      <c r="B273" s="183" t="s">
        <v>34</v>
      </c>
      <c r="C273" s="183" t="s">
        <v>22</v>
      </c>
      <c r="D273" s="183">
        <v>1.1869970000000001</v>
      </c>
      <c r="K273" s="183" t="s">
        <v>49</v>
      </c>
      <c r="L273" s="183" t="s">
        <v>34</v>
      </c>
      <c r="M273" s="183" t="s">
        <v>22</v>
      </c>
      <c r="N273" s="183">
        <f t="shared" si="8"/>
        <v>0.94959760000000015</v>
      </c>
      <c r="T273" s="183" t="s">
        <v>49</v>
      </c>
      <c r="U273" s="183" t="s">
        <v>34</v>
      </c>
      <c r="V273" s="183" t="s">
        <v>22</v>
      </c>
      <c r="W273" s="183">
        <f t="shared" si="9"/>
        <v>1.4243964</v>
      </c>
    </row>
    <row r="274" spans="1:23" x14ac:dyDescent="0.25">
      <c r="A274" s="183" t="s">
        <v>49</v>
      </c>
      <c r="B274" s="183" t="s">
        <v>34</v>
      </c>
      <c r="C274" s="183" t="s">
        <v>23</v>
      </c>
      <c r="D274" s="183">
        <v>1.1869970000000001</v>
      </c>
      <c r="K274" s="183" t="s">
        <v>49</v>
      </c>
      <c r="L274" s="183" t="s">
        <v>34</v>
      </c>
      <c r="M274" s="183" t="s">
        <v>23</v>
      </c>
      <c r="N274" s="183">
        <f t="shared" si="8"/>
        <v>0.94959760000000015</v>
      </c>
      <c r="T274" s="183" t="s">
        <v>49</v>
      </c>
      <c r="U274" s="183" t="s">
        <v>34</v>
      </c>
      <c r="V274" s="183" t="s">
        <v>23</v>
      </c>
      <c r="W274" s="183">
        <f t="shared" si="9"/>
        <v>1.4243964</v>
      </c>
    </row>
    <row r="275" spans="1:23" x14ac:dyDescent="0.25">
      <c r="A275" s="183" t="s">
        <v>49</v>
      </c>
      <c r="B275" s="183" t="s">
        <v>34</v>
      </c>
      <c r="C275" s="183" t="s">
        <v>24</v>
      </c>
      <c r="D275" s="183">
        <v>1.1869970000000001</v>
      </c>
      <c r="K275" s="183" t="s">
        <v>49</v>
      </c>
      <c r="L275" s="183" t="s">
        <v>34</v>
      </c>
      <c r="M275" s="183" t="s">
        <v>24</v>
      </c>
      <c r="N275" s="183">
        <f t="shared" si="8"/>
        <v>0.94959760000000015</v>
      </c>
      <c r="T275" s="183" t="s">
        <v>49</v>
      </c>
      <c r="U275" s="183" t="s">
        <v>34</v>
      </c>
      <c r="V275" s="183" t="s">
        <v>24</v>
      </c>
      <c r="W275" s="183">
        <f t="shared" si="9"/>
        <v>1.4243964</v>
      </c>
    </row>
    <row r="276" spans="1:23" x14ac:dyDescent="0.25">
      <c r="A276" s="183" t="s">
        <v>49</v>
      </c>
      <c r="B276" s="183" t="s">
        <v>34</v>
      </c>
      <c r="C276" s="183" t="s">
        <v>25</v>
      </c>
      <c r="D276" s="183">
        <v>1.1869970000000001</v>
      </c>
      <c r="K276" s="183" t="s">
        <v>49</v>
      </c>
      <c r="L276" s="183" t="s">
        <v>34</v>
      </c>
      <c r="M276" s="183" t="s">
        <v>25</v>
      </c>
      <c r="N276" s="183">
        <f t="shared" si="8"/>
        <v>0.94959760000000015</v>
      </c>
      <c r="T276" s="183" t="s">
        <v>49</v>
      </c>
      <c r="U276" s="183" t="s">
        <v>34</v>
      </c>
      <c r="V276" s="183" t="s">
        <v>25</v>
      </c>
      <c r="W276" s="183">
        <f t="shared" si="9"/>
        <v>1.4243964</v>
      </c>
    </row>
    <row r="277" spans="1:23" x14ac:dyDescent="0.25">
      <c r="A277" s="183" t="s">
        <v>49</v>
      </c>
      <c r="B277" s="183" t="s">
        <v>34</v>
      </c>
      <c r="C277" s="183" t="s">
        <v>26</v>
      </c>
      <c r="D277" s="183">
        <v>1.1869970000000001</v>
      </c>
      <c r="K277" s="183" t="s">
        <v>49</v>
      </c>
      <c r="L277" s="183" t="s">
        <v>34</v>
      </c>
      <c r="M277" s="183" t="s">
        <v>26</v>
      </c>
      <c r="N277" s="183">
        <f t="shared" si="8"/>
        <v>0.94959760000000015</v>
      </c>
      <c r="T277" s="183" t="s">
        <v>49</v>
      </c>
      <c r="U277" s="183" t="s">
        <v>34</v>
      </c>
      <c r="V277" s="183" t="s">
        <v>26</v>
      </c>
      <c r="W277" s="183">
        <f t="shared" si="9"/>
        <v>1.4243964</v>
      </c>
    </row>
    <row r="278" spans="1:23" x14ac:dyDescent="0.25">
      <c r="A278" s="183" t="s">
        <v>49</v>
      </c>
      <c r="B278" s="183" t="s">
        <v>34</v>
      </c>
      <c r="C278" s="183" t="s">
        <v>27</v>
      </c>
      <c r="D278" s="183">
        <v>0</v>
      </c>
      <c r="K278" s="183" t="s">
        <v>49</v>
      </c>
      <c r="L278" s="183" t="s">
        <v>34</v>
      </c>
      <c r="M278" s="183" t="s">
        <v>27</v>
      </c>
      <c r="N278" s="183">
        <f t="shared" si="8"/>
        <v>0</v>
      </c>
      <c r="T278" s="183" t="s">
        <v>49</v>
      </c>
      <c r="U278" s="183" t="s">
        <v>34</v>
      </c>
      <c r="V278" s="183" t="s">
        <v>27</v>
      </c>
      <c r="W278" s="183">
        <f t="shared" si="9"/>
        <v>0</v>
      </c>
    </row>
    <row r="279" spans="1:23" x14ac:dyDescent="0.25">
      <c r="A279" s="183" t="s">
        <v>49</v>
      </c>
      <c r="B279" s="183" t="s">
        <v>34</v>
      </c>
      <c r="C279" s="183" t="s">
        <v>28</v>
      </c>
      <c r="D279" s="183">
        <v>0</v>
      </c>
      <c r="K279" s="183" t="s">
        <v>49</v>
      </c>
      <c r="L279" s="183" t="s">
        <v>34</v>
      </c>
      <c r="M279" s="183" t="s">
        <v>28</v>
      </c>
      <c r="N279" s="183">
        <f t="shared" si="8"/>
        <v>0</v>
      </c>
      <c r="T279" s="183" t="s">
        <v>49</v>
      </c>
      <c r="U279" s="183" t="s">
        <v>34</v>
      </c>
      <c r="V279" s="183" t="s">
        <v>28</v>
      </c>
      <c r="W279" s="183">
        <f t="shared" si="9"/>
        <v>0</v>
      </c>
    </row>
    <row r="280" spans="1:23" x14ac:dyDescent="0.25">
      <c r="A280" s="183" t="s">
        <v>49</v>
      </c>
      <c r="B280" s="183" t="s">
        <v>34</v>
      </c>
      <c r="C280" s="183" t="s">
        <v>29</v>
      </c>
      <c r="D280" s="183">
        <v>0</v>
      </c>
      <c r="K280" s="183" t="s">
        <v>49</v>
      </c>
      <c r="L280" s="183" t="s">
        <v>34</v>
      </c>
      <c r="M280" s="183" t="s">
        <v>29</v>
      </c>
      <c r="N280" s="183">
        <f t="shared" si="8"/>
        <v>0</v>
      </c>
      <c r="T280" s="183" t="s">
        <v>49</v>
      </c>
      <c r="U280" s="183" t="s">
        <v>34</v>
      </c>
      <c r="V280" s="183" t="s">
        <v>29</v>
      </c>
      <c r="W280" s="183">
        <f t="shared" si="9"/>
        <v>0</v>
      </c>
    </row>
    <row r="281" spans="1:23" x14ac:dyDescent="0.25">
      <c r="A281" s="183" t="s">
        <v>49</v>
      </c>
      <c r="B281" s="183" t="s">
        <v>34</v>
      </c>
      <c r="C281" s="183" t="s">
        <v>30</v>
      </c>
      <c r="D281" s="183">
        <v>0</v>
      </c>
      <c r="K281" s="183" t="s">
        <v>49</v>
      </c>
      <c r="L281" s="183" t="s">
        <v>34</v>
      </c>
      <c r="M281" s="183" t="s">
        <v>30</v>
      </c>
      <c r="N281" s="183">
        <f t="shared" si="8"/>
        <v>0</v>
      </c>
      <c r="T281" s="183" t="s">
        <v>49</v>
      </c>
      <c r="U281" s="183" t="s">
        <v>34</v>
      </c>
      <c r="V281" s="183" t="s">
        <v>30</v>
      </c>
      <c r="W281" s="183">
        <f t="shared" si="9"/>
        <v>0</v>
      </c>
    </row>
    <row r="282" spans="1:23" x14ac:dyDescent="0.25">
      <c r="A282" s="183" t="s">
        <v>61</v>
      </c>
      <c r="B282" s="183" t="s">
        <v>31</v>
      </c>
      <c r="C282" s="183" t="s">
        <v>19</v>
      </c>
      <c r="D282" s="183">
        <v>0</v>
      </c>
      <c r="K282" s="183" t="s">
        <v>61</v>
      </c>
      <c r="L282" s="183" t="s">
        <v>31</v>
      </c>
      <c r="M282" s="183" t="s">
        <v>19</v>
      </c>
      <c r="N282" s="183">
        <f t="shared" ref="N282:N345" si="10">D282*$N$84</f>
        <v>0</v>
      </c>
      <c r="T282" s="183" t="s">
        <v>61</v>
      </c>
      <c r="U282" s="183" t="s">
        <v>31</v>
      </c>
      <c r="V282" s="183" t="s">
        <v>19</v>
      </c>
      <c r="W282" s="183">
        <f t="shared" ref="W282:W345" si="11">D282*$W$84</f>
        <v>0</v>
      </c>
    </row>
    <row r="283" spans="1:23" x14ac:dyDescent="0.25">
      <c r="A283" s="183" t="s">
        <v>61</v>
      </c>
      <c r="B283" s="183" t="s">
        <v>31</v>
      </c>
      <c r="C283" s="183" t="s">
        <v>20</v>
      </c>
      <c r="D283" s="183">
        <v>0</v>
      </c>
      <c r="K283" s="183" t="s">
        <v>61</v>
      </c>
      <c r="L283" s="183" t="s">
        <v>31</v>
      </c>
      <c r="M283" s="183" t="s">
        <v>20</v>
      </c>
      <c r="N283" s="183">
        <f t="shared" si="10"/>
        <v>0</v>
      </c>
      <c r="T283" s="183" t="s">
        <v>61</v>
      </c>
      <c r="U283" s="183" t="s">
        <v>31</v>
      </c>
      <c r="V283" s="183" t="s">
        <v>20</v>
      </c>
      <c r="W283" s="183">
        <f t="shared" si="11"/>
        <v>0</v>
      </c>
    </row>
    <row r="284" spans="1:23" x14ac:dyDescent="0.25">
      <c r="A284" s="183" t="s">
        <v>61</v>
      </c>
      <c r="B284" s="183" t="s">
        <v>31</v>
      </c>
      <c r="C284" s="183" t="s">
        <v>21</v>
      </c>
      <c r="D284" s="183">
        <v>0</v>
      </c>
      <c r="K284" s="183" t="s">
        <v>61</v>
      </c>
      <c r="L284" s="183" t="s">
        <v>31</v>
      </c>
      <c r="M284" s="183" t="s">
        <v>21</v>
      </c>
      <c r="N284" s="183">
        <f t="shared" si="10"/>
        <v>0</v>
      </c>
      <c r="T284" s="183" t="s">
        <v>61</v>
      </c>
      <c r="U284" s="183" t="s">
        <v>31</v>
      </c>
      <c r="V284" s="183" t="s">
        <v>21</v>
      </c>
      <c r="W284" s="183">
        <f t="shared" si="11"/>
        <v>0</v>
      </c>
    </row>
    <row r="285" spans="1:23" x14ac:dyDescent="0.25">
      <c r="A285" s="183" t="s">
        <v>61</v>
      </c>
      <c r="B285" s="183" t="s">
        <v>31</v>
      </c>
      <c r="C285" s="183" t="s">
        <v>22</v>
      </c>
      <c r="D285" s="183">
        <v>10.585025999999999</v>
      </c>
      <c r="K285" s="183" t="s">
        <v>61</v>
      </c>
      <c r="L285" s="183" t="s">
        <v>31</v>
      </c>
      <c r="M285" s="183" t="s">
        <v>22</v>
      </c>
      <c r="N285" s="183">
        <f t="shared" si="10"/>
        <v>8.4680207999999997</v>
      </c>
      <c r="T285" s="183" t="s">
        <v>61</v>
      </c>
      <c r="U285" s="183" t="s">
        <v>31</v>
      </c>
      <c r="V285" s="183" t="s">
        <v>22</v>
      </c>
      <c r="W285" s="183">
        <f t="shared" si="11"/>
        <v>12.702031199999999</v>
      </c>
    </row>
    <row r="286" spans="1:23" x14ac:dyDescent="0.25">
      <c r="A286" s="183" t="s">
        <v>61</v>
      </c>
      <c r="B286" s="183" t="s">
        <v>31</v>
      </c>
      <c r="C286" s="183" t="s">
        <v>23</v>
      </c>
      <c r="D286" s="183">
        <v>10.585025999999999</v>
      </c>
      <c r="K286" s="183" t="s">
        <v>61</v>
      </c>
      <c r="L286" s="183" t="s">
        <v>31</v>
      </c>
      <c r="M286" s="183" t="s">
        <v>23</v>
      </c>
      <c r="N286" s="183">
        <f t="shared" si="10"/>
        <v>8.4680207999999997</v>
      </c>
      <c r="T286" s="183" t="s">
        <v>61</v>
      </c>
      <c r="U286" s="183" t="s">
        <v>31</v>
      </c>
      <c r="V286" s="183" t="s">
        <v>23</v>
      </c>
      <c r="W286" s="183">
        <f t="shared" si="11"/>
        <v>12.702031199999999</v>
      </c>
    </row>
    <row r="287" spans="1:23" x14ac:dyDescent="0.25">
      <c r="A287" s="183" t="s">
        <v>61</v>
      </c>
      <c r="B287" s="183" t="s">
        <v>31</v>
      </c>
      <c r="C287" s="183" t="s">
        <v>24</v>
      </c>
      <c r="D287" s="183">
        <v>10.585025999999999</v>
      </c>
      <c r="K287" s="183" t="s">
        <v>61</v>
      </c>
      <c r="L287" s="183" t="s">
        <v>31</v>
      </c>
      <c r="M287" s="183" t="s">
        <v>24</v>
      </c>
      <c r="N287" s="183">
        <f t="shared" si="10"/>
        <v>8.4680207999999997</v>
      </c>
      <c r="T287" s="183" t="s">
        <v>61</v>
      </c>
      <c r="U287" s="183" t="s">
        <v>31</v>
      </c>
      <c r="V287" s="183" t="s">
        <v>24</v>
      </c>
      <c r="W287" s="183">
        <f t="shared" si="11"/>
        <v>12.702031199999999</v>
      </c>
    </row>
    <row r="288" spans="1:23" x14ac:dyDescent="0.25">
      <c r="A288" s="183" t="s">
        <v>61</v>
      </c>
      <c r="B288" s="183" t="s">
        <v>31</v>
      </c>
      <c r="C288" s="183" t="s">
        <v>25</v>
      </c>
      <c r="D288" s="183">
        <v>10.585025999999999</v>
      </c>
      <c r="K288" s="183" t="s">
        <v>61</v>
      </c>
      <c r="L288" s="183" t="s">
        <v>31</v>
      </c>
      <c r="M288" s="183" t="s">
        <v>25</v>
      </c>
      <c r="N288" s="183">
        <f t="shared" si="10"/>
        <v>8.4680207999999997</v>
      </c>
      <c r="T288" s="183" t="s">
        <v>61</v>
      </c>
      <c r="U288" s="183" t="s">
        <v>31</v>
      </c>
      <c r="V288" s="183" t="s">
        <v>25</v>
      </c>
      <c r="W288" s="183">
        <f t="shared" si="11"/>
        <v>12.702031199999999</v>
      </c>
    </row>
    <row r="289" spans="1:23" x14ac:dyDescent="0.25">
      <c r="A289" s="183" t="s">
        <v>61</v>
      </c>
      <c r="B289" s="183" t="s">
        <v>31</v>
      </c>
      <c r="C289" s="183" t="s">
        <v>26</v>
      </c>
      <c r="D289" s="183">
        <v>10.585025999999999</v>
      </c>
      <c r="K289" s="183" t="s">
        <v>61</v>
      </c>
      <c r="L289" s="183" t="s">
        <v>31</v>
      </c>
      <c r="M289" s="183" t="s">
        <v>26</v>
      </c>
      <c r="N289" s="183">
        <f t="shared" si="10"/>
        <v>8.4680207999999997</v>
      </c>
      <c r="T289" s="183" t="s">
        <v>61</v>
      </c>
      <c r="U289" s="183" t="s">
        <v>31</v>
      </c>
      <c r="V289" s="183" t="s">
        <v>26</v>
      </c>
      <c r="W289" s="183">
        <f t="shared" si="11"/>
        <v>12.702031199999999</v>
      </c>
    </row>
    <row r="290" spans="1:23" x14ac:dyDescent="0.25">
      <c r="A290" s="183" t="s">
        <v>61</v>
      </c>
      <c r="B290" s="183" t="s">
        <v>31</v>
      </c>
      <c r="C290" s="183" t="s">
        <v>27</v>
      </c>
      <c r="D290" s="183">
        <v>0</v>
      </c>
      <c r="K290" s="183" t="s">
        <v>61</v>
      </c>
      <c r="L290" s="183" t="s">
        <v>31</v>
      </c>
      <c r="M290" s="183" t="s">
        <v>27</v>
      </c>
      <c r="N290" s="183">
        <f t="shared" si="10"/>
        <v>0</v>
      </c>
      <c r="T290" s="183" t="s">
        <v>61</v>
      </c>
      <c r="U290" s="183" t="s">
        <v>31</v>
      </c>
      <c r="V290" s="183" t="s">
        <v>27</v>
      </c>
      <c r="W290" s="183">
        <f t="shared" si="11"/>
        <v>0</v>
      </c>
    </row>
    <row r="291" spans="1:23" x14ac:dyDescent="0.25">
      <c r="A291" s="183" t="s">
        <v>61</v>
      </c>
      <c r="B291" s="183" t="s">
        <v>31</v>
      </c>
      <c r="C291" s="183" t="s">
        <v>28</v>
      </c>
      <c r="D291" s="183">
        <v>0</v>
      </c>
      <c r="K291" s="183" t="s">
        <v>61</v>
      </c>
      <c r="L291" s="183" t="s">
        <v>31</v>
      </c>
      <c r="M291" s="183" t="s">
        <v>28</v>
      </c>
      <c r="N291" s="183">
        <f t="shared" si="10"/>
        <v>0</v>
      </c>
      <c r="T291" s="183" t="s">
        <v>61</v>
      </c>
      <c r="U291" s="183" t="s">
        <v>31</v>
      </c>
      <c r="V291" s="183" t="s">
        <v>28</v>
      </c>
      <c r="W291" s="183">
        <f t="shared" si="11"/>
        <v>0</v>
      </c>
    </row>
    <row r="292" spans="1:23" x14ac:dyDescent="0.25">
      <c r="A292" s="183" t="s">
        <v>61</v>
      </c>
      <c r="B292" s="183" t="s">
        <v>31</v>
      </c>
      <c r="C292" s="183" t="s">
        <v>29</v>
      </c>
      <c r="D292" s="183">
        <v>0</v>
      </c>
      <c r="K292" s="183" t="s">
        <v>61</v>
      </c>
      <c r="L292" s="183" t="s">
        <v>31</v>
      </c>
      <c r="M292" s="183" t="s">
        <v>29</v>
      </c>
      <c r="N292" s="183">
        <f t="shared" si="10"/>
        <v>0</v>
      </c>
      <c r="T292" s="183" t="s">
        <v>61</v>
      </c>
      <c r="U292" s="183" t="s">
        <v>31</v>
      </c>
      <c r="V292" s="183" t="s">
        <v>29</v>
      </c>
      <c r="W292" s="183">
        <f t="shared" si="11"/>
        <v>0</v>
      </c>
    </row>
    <row r="293" spans="1:23" x14ac:dyDescent="0.25">
      <c r="A293" s="183" t="s">
        <v>61</v>
      </c>
      <c r="B293" s="183" t="s">
        <v>31</v>
      </c>
      <c r="C293" s="183" t="s">
        <v>30</v>
      </c>
      <c r="D293" s="183">
        <v>0</v>
      </c>
      <c r="K293" s="183" t="s">
        <v>61</v>
      </c>
      <c r="L293" s="183" t="s">
        <v>31</v>
      </c>
      <c r="M293" s="183" t="s">
        <v>30</v>
      </c>
      <c r="N293" s="183">
        <f t="shared" si="10"/>
        <v>0</v>
      </c>
      <c r="T293" s="183" t="s">
        <v>61</v>
      </c>
      <c r="U293" s="183" t="s">
        <v>31</v>
      </c>
      <c r="V293" s="183" t="s">
        <v>30</v>
      </c>
      <c r="W293" s="183">
        <f t="shared" si="11"/>
        <v>0</v>
      </c>
    </row>
    <row r="294" spans="1:23" x14ac:dyDescent="0.25">
      <c r="A294" s="183" t="s">
        <v>46</v>
      </c>
      <c r="B294" s="183" t="s">
        <v>48</v>
      </c>
      <c r="C294" s="183" t="s">
        <v>19</v>
      </c>
      <c r="D294" s="183">
        <v>0</v>
      </c>
      <c r="K294" s="183" t="s">
        <v>46</v>
      </c>
      <c r="L294" s="183" t="s">
        <v>48</v>
      </c>
      <c r="M294" s="183" t="s">
        <v>19</v>
      </c>
      <c r="N294" s="183">
        <f t="shared" si="10"/>
        <v>0</v>
      </c>
      <c r="T294" s="183" t="s">
        <v>46</v>
      </c>
      <c r="U294" s="183" t="s">
        <v>48</v>
      </c>
      <c r="V294" s="183" t="s">
        <v>19</v>
      </c>
      <c r="W294" s="183">
        <f t="shared" si="11"/>
        <v>0</v>
      </c>
    </row>
    <row r="295" spans="1:23" x14ac:dyDescent="0.25">
      <c r="A295" s="183" t="s">
        <v>46</v>
      </c>
      <c r="B295" s="183" t="s">
        <v>48</v>
      </c>
      <c r="C295" s="183" t="s">
        <v>20</v>
      </c>
      <c r="D295" s="183">
        <v>0</v>
      </c>
      <c r="K295" s="183" t="s">
        <v>46</v>
      </c>
      <c r="L295" s="183" t="s">
        <v>48</v>
      </c>
      <c r="M295" s="183" t="s">
        <v>20</v>
      </c>
      <c r="N295" s="183">
        <f t="shared" si="10"/>
        <v>0</v>
      </c>
      <c r="T295" s="183" t="s">
        <v>46</v>
      </c>
      <c r="U295" s="183" t="s">
        <v>48</v>
      </c>
      <c r="V295" s="183" t="s">
        <v>20</v>
      </c>
      <c r="W295" s="183">
        <f t="shared" si="11"/>
        <v>0</v>
      </c>
    </row>
    <row r="296" spans="1:23" x14ac:dyDescent="0.25">
      <c r="A296" s="183" t="s">
        <v>46</v>
      </c>
      <c r="B296" s="183" t="s">
        <v>48</v>
      </c>
      <c r="C296" s="183" t="s">
        <v>21</v>
      </c>
      <c r="D296" s="183">
        <v>0</v>
      </c>
      <c r="K296" s="183" t="s">
        <v>46</v>
      </c>
      <c r="L296" s="183" t="s">
        <v>48</v>
      </c>
      <c r="M296" s="183" t="s">
        <v>21</v>
      </c>
      <c r="N296" s="183">
        <f t="shared" si="10"/>
        <v>0</v>
      </c>
      <c r="T296" s="183" t="s">
        <v>46</v>
      </c>
      <c r="U296" s="183" t="s">
        <v>48</v>
      </c>
      <c r="V296" s="183" t="s">
        <v>21</v>
      </c>
      <c r="W296" s="183">
        <f t="shared" si="11"/>
        <v>0</v>
      </c>
    </row>
    <row r="297" spans="1:23" x14ac:dyDescent="0.25">
      <c r="A297" s="183" t="s">
        <v>46</v>
      </c>
      <c r="B297" s="183" t="s">
        <v>48</v>
      </c>
      <c r="C297" s="183" t="s">
        <v>22</v>
      </c>
      <c r="D297" s="183">
        <v>1.036975</v>
      </c>
      <c r="K297" s="183" t="s">
        <v>46</v>
      </c>
      <c r="L297" s="183" t="s">
        <v>48</v>
      </c>
      <c r="M297" s="183" t="s">
        <v>22</v>
      </c>
      <c r="N297" s="183">
        <f t="shared" si="10"/>
        <v>0.82957999999999998</v>
      </c>
      <c r="T297" s="183" t="s">
        <v>46</v>
      </c>
      <c r="U297" s="183" t="s">
        <v>48</v>
      </c>
      <c r="V297" s="183" t="s">
        <v>22</v>
      </c>
      <c r="W297" s="183">
        <f t="shared" si="11"/>
        <v>1.24437</v>
      </c>
    </row>
    <row r="298" spans="1:23" x14ac:dyDescent="0.25">
      <c r="A298" s="183" t="s">
        <v>46</v>
      </c>
      <c r="B298" s="183" t="s">
        <v>48</v>
      </c>
      <c r="C298" s="183" t="s">
        <v>23</v>
      </c>
      <c r="D298" s="183">
        <v>1.036975</v>
      </c>
      <c r="K298" s="183" t="s">
        <v>46</v>
      </c>
      <c r="L298" s="183" t="s">
        <v>48</v>
      </c>
      <c r="M298" s="183" t="s">
        <v>23</v>
      </c>
      <c r="N298" s="183">
        <f t="shared" si="10"/>
        <v>0.82957999999999998</v>
      </c>
      <c r="T298" s="183" t="s">
        <v>46</v>
      </c>
      <c r="U298" s="183" t="s">
        <v>48</v>
      </c>
      <c r="V298" s="183" t="s">
        <v>23</v>
      </c>
      <c r="W298" s="183">
        <f t="shared" si="11"/>
        <v>1.24437</v>
      </c>
    </row>
    <row r="299" spans="1:23" x14ac:dyDescent="0.25">
      <c r="A299" s="183" t="s">
        <v>46</v>
      </c>
      <c r="B299" s="183" t="s">
        <v>48</v>
      </c>
      <c r="C299" s="183" t="s">
        <v>24</v>
      </c>
      <c r="D299" s="183">
        <v>1.036975</v>
      </c>
      <c r="K299" s="183" t="s">
        <v>46</v>
      </c>
      <c r="L299" s="183" t="s">
        <v>48</v>
      </c>
      <c r="M299" s="183" t="s">
        <v>24</v>
      </c>
      <c r="N299" s="183">
        <f t="shared" si="10"/>
        <v>0.82957999999999998</v>
      </c>
      <c r="T299" s="183" t="s">
        <v>46</v>
      </c>
      <c r="U299" s="183" t="s">
        <v>48</v>
      </c>
      <c r="V299" s="183" t="s">
        <v>24</v>
      </c>
      <c r="W299" s="183">
        <f t="shared" si="11"/>
        <v>1.24437</v>
      </c>
    </row>
    <row r="300" spans="1:23" x14ac:dyDescent="0.25">
      <c r="A300" s="183" t="s">
        <v>46</v>
      </c>
      <c r="B300" s="183" t="s">
        <v>48</v>
      </c>
      <c r="C300" s="183" t="s">
        <v>25</v>
      </c>
      <c r="D300" s="183">
        <v>1.036975</v>
      </c>
      <c r="K300" s="183" t="s">
        <v>46</v>
      </c>
      <c r="L300" s="183" t="s">
        <v>48</v>
      </c>
      <c r="M300" s="183" t="s">
        <v>25</v>
      </c>
      <c r="N300" s="183">
        <f t="shared" si="10"/>
        <v>0.82957999999999998</v>
      </c>
      <c r="T300" s="183" t="s">
        <v>46</v>
      </c>
      <c r="U300" s="183" t="s">
        <v>48</v>
      </c>
      <c r="V300" s="183" t="s">
        <v>25</v>
      </c>
      <c r="W300" s="183">
        <f t="shared" si="11"/>
        <v>1.24437</v>
      </c>
    </row>
    <row r="301" spans="1:23" x14ac:dyDescent="0.25">
      <c r="A301" s="183" t="s">
        <v>46</v>
      </c>
      <c r="B301" s="183" t="s">
        <v>48</v>
      </c>
      <c r="C301" s="183" t="s">
        <v>26</v>
      </c>
      <c r="D301" s="183">
        <v>1.036975</v>
      </c>
      <c r="K301" s="183" t="s">
        <v>46</v>
      </c>
      <c r="L301" s="183" t="s">
        <v>48</v>
      </c>
      <c r="M301" s="183" t="s">
        <v>26</v>
      </c>
      <c r="N301" s="183">
        <f t="shared" si="10"/>
        <v>0.82957999999999998</v>
      </c>
      <c r="T301" s="183" t="s">
        <v>46</v>
      </c>
      <c r="U301" s="183" t="s">
        <v>48</v>
      </c>
      <c r="V301" s="183" t="s">
        <v>26</v>
      </c>
      <c r="W301" s="183">
        <f t="shared" si="11"/>
        <v>1.24437</v>
      </c>
    </row>
    <row r="302" spans="1:23" x14ac:dyDescent="0.25">
      <c r="A302" s="183" t="s">
        <v>46</v>
      </c>
      <c r="B302" s="183" t="s">
        <v>48</v>
      </c>
      <c r="C302" s="183" t="s">
        <v>27</v>
      </c>
      <c r="D302" s="183">
        <v>0</v>
      </c>
      <c r="K302" s="183" t="s">
        <v>46</v>
      </c>
      <c r="L302" s="183" t="s">
        <v>48</v>
      </c>
      <c r="M302" s="183" t="s">
        <v>27</v>
      </c>
      <c r="N302" s="183">
        <f t="shared" si="10"/>
        <v>0</v>
      </c>
      <c r="T302" s="183" t="s">
        <v>46</v>
      </c>
      <c r="U302" s="183" t="s">
        <v>48</v>
      </c>
      <c r="V302" s="183" t="s">
        <v>27</v>
      </c>
      <c r="W302" s="183">
        <f t="shared" si="11"/>
        <v>0</v>
      </c>
    </row>
    <row r="303" spans="1:23" x14ac:dyDescent="0.25">
      <c r="A303" s="183" t="s">
        <v>46</v>
      </c>
      <c r="B303" s="183" t="s">
        <v>48</v>
      </c>
      <c r="C303" s="183" t="s">
        <v>28</v>
      </c>
      <c r="D303" s="183">
        <v>0</v>
      </c>
      <c r="K303" s="183" t="s">
        <v>46</v>
      </c>
      <c r="L303" s="183" t="s">
        <v>48</v>
      </c>
      <c r="M303" s="183" t="s">
        <v>28</v>
      </c>
      <c r="N303" s="183">
        <f t="shared" si="10"/>
        <v>0</v>
      </c>
      <c r="T303" s="183" t="s">
        <v>46</v>
      </c>
      <c r="U303" s="183" t="s">
        <v>48</v>
      </c>
      <c r="V303" s="183" t="s">
        <v>28</v>
      </c>
      <c r="W303" s="183">
        <f t="shared" si="11"/>
        <v>0</v>
      </c>
    </row>
    <row r="304" spans="1:23" x14ac:dyDescent="0.25">
      <c r="A304" s="183" t="s">
        <v>46</v>
      </c>
      <c r="B304" s="183" t="s">
        <v>48</v>
      </c>
      <c r="C304" s="183" t="s">
        <v>29</v>
      </c>
      <c r="D304" s="183">
        <v>0</v>
      </c>
      <c r="K304" s="183" t="s">
        <v>46</v>
      </c>
      <c r="L304" s="183" t="s">
        <v>48</v>
      </c>
      <c r="M304" s="183" t="s">
        <v>29</v>
      </c>
      <c r="N304" s="183">
        <f t="shared" si="10"/>
        <v>0</v>
      </c>
      <c r="T304" s="183" t="s">
        <v>46</v>
      </c>
      <c r="U304" s="183" t="s">
        <v>48</v>
      </c>
      <c r="V304" s="183" t="s">
        <v>29</v>
      </c>
      <c r="W304" s="183">
        <f t="shared" si="11"/>
        <v>0</v>
      </c>
    </row>
    <row r="305" spans="1:23" x14ac:dyDescent="0.25">
      <c r="A305" s="183" t="s">
        <v>46</v>
      </c>
      <c r="B305" s="183" t="s">
        <v>48</v>
      </c>
      <c r="C305" s="183" t="s">
        <v>30</v>
      </c>
      <c r="D305" s="183">
        <v>0</v>
      </c>
      <c r="K305" s="183" t="s">
        <v>46</v>
      </c>
      <c r="L305" s="183" t="s">
        <v>48</v>
      </c>
      <c r="M305" s="183" t="s">
        <v>30</v>
      </c>
      <c r="N305" s="183">
        <f t="shared" si="10"/>
        <v>0</v>
      </c>
      <c r="T305" s="183" t="s">
        <v>46</v>
      </c>
      <c r="U305" s="183" t="s">
        <v>48</v>
      </c>
      <c r="V305" s="183" t="s">
        <v>30</v>
      </c>
      <c r="W305" s="183">
        <f t="shared" si="11"/>
        <v>0</v>
      </c>
    </row>
    <row r="306" spans="1:23" x14ac:dyDescent="0.25">
      <c r="A306" s="183" t="s">
        <v>31</v>
      </c>
      <c r="B306" s="183" t="s">
        <v>32</v>
      </c>
      <c r="C306" s="183" t="s">
        <v>19</v>
      </c>
      <c r="D306" s="183">
        <v>0</v>
      </c>
      <c r="K306" s="183" t="s">
        <v>31</v>
      </c>
      <c r="L306" s="183" t="s">
        <v>32</v>
      </c>
      <c r="M306" s="183" t="s">
        <v>19</v>
      </c>
      <c r="N306" s="183">
        <f t="shared" si="10"/>
        <v>0</v>
      </c>
      <c r="T306" s="183" t="s">
        <v>31</v>
      </c>
      <c r="U306" s="183" t="s">
        <v>32</v>
      </c>
      <c r="V306" s="183" t="s">
        <v>19</v>
      </c>
      <c r="W306" s="183">
        <f t="shared" si="11"/>
        <v>0</v>
      </c>
    </row>
    <row r="307" spans="1:23" x14ac:dyDescent="0.25">
      <c r="A307" s="183" t="s">
        <v>31</v>
      </c>
      <c r="B307" s="183" t="s">
        <v>32</v>
      </c>
      <c r="C307" s="183" t="s">
        <v>20</v>
      </c>
      <c r="D307" s="183">
        <v>0</v>
      </c>
      <c r="K307" s="183" t="s">
        <v>31</v>
      </c>
      <c r="L307" s="183" t="s">
        <v>32</v>
      </c>
      <c r="M307" s="183" t="s">
        <v>20</v>
      </c>
      <c r="N307" s="183">
        <f t="shared" si="10"/>
        <v>0</v>
      </c>
      <c r="T307" s="183" t="s">
        <v>31</v>
      </c>
      <c r="U307" s="183" t="s">
        <v>32</v>
      </c>
      <c r="V307" s="183" t="s">
        <v>20</v>
      </c>
      <c r="W307" s="183">
        <f t="shared" si="11"/>
        <v>0</v>
      </c>
    </row>
    <row r="308" spans="1:23" x14ac:dyDescent="0.25">
      <c r="A308" s="183" t="s">
        <v>31</v>
      </c>
      <c r="B308" s="183" t="s">
        <v>32</v>
      </c>
      <c r="C308" s="183" t="s">
        <v>21</v>
      </c>
      <c r="D308" s="183">
        <v>0</v>
      </c>
      <c r="K308" s="183" t="s">
        <v>31</v>
      </c>
      <c r="L308" s="183" t="s">
        <v>32</v>
      </c>
      <c r="M308" s="183" t="s">
        <v>21</v>
      </c>
      <c r="N308" s="183">
        <f t="shared" si="10"/>
        <v>0</v>
      </c>
      <c r="T308" s="183" t="s">
        <v>31</v>
      </c>
      <c r="U308" s="183" t="s">
        <v>32</v>
      </c>
      <c r="V308" s="183" t="s">
        <v>21</v>
      </c>
      <c r="W308" s="183">
        <f t="shared" si="11"/>
        <v>0</v>
      </c>
    </row>
    <row r="309" spans="1:23" x14ac:dyDescent="0.25">
      <c r="A309" s="183" t="s">
        <v>31</v>
      </c>
      <c r="B309" s="183" t="s">
        <v>32</v>
      </c>
      <c r="C309" s="183" t="s">
        <v>22</v>
      </c>
      <c r="D309" s="183">
        <v>33.647488000000003</v>
      </c>
      <c r="K309" s="183" t="s">
        <v>31</v>
      </c>
      <c r="L309" s="183" t="s">
        <v>32</v>
      </c>
      <c r="M309" s="183" t="s">
        <v>22</v>
      </c>
      <c r="N309" s="183">
        <f t="shared" si="10"/>
        <v>26.917990400000004</v>
      </c>
      <c r="T309" s="183" t="s">
        <v>31</v>
      </c>
      <c r="U309" s="183" t="s">
        <v>32</v>
      </c>
      <c r="V309" s="183" t="s">
        <v>22</v>
      </c>
      <c r="W309" s="183">
        <f t="shared" si="11"/>
        <v>40.376985600000005</v>
      </c>
    </row>
    <row r="310" spans="1:23" x14ac:dyDescent="0.25">
      <c r="A310" s="183" t="s">
        <v>31</v>
      </c>
      <c r="B310" s="183" t="s">
        <v>32</v>
      </c>
      <c r="C310" s="183" t="s">
        <v>23</v>
      </c>
      <c r="D310" s="183">
        <v>33.647488000000003</v>
      </c>
      <c r="K310" s="183" t="s">
        <v>31</v>
      </c>
      <c r="L310" s="183" t="s">
        <v>32</v>
      </c>
      <c r="M310" s="183" t="s">
        <v>23</v>
      </c>
      <c r="N310" s="183">
        <f t="shared" si="10"/>
        <v>26.917990400000004</v>
      </c>
      <c r="T310" s="183" t="s">
        <v>31</v>
      </c>
      <c r="U310" s="183" t="s">
        <v>32</v>
      </c>
      <c r="V310" s="183" t="s">
        <v>23</v>
      </c>
      <c r="W310" s="183">
        <f t="shared" si="11"/>
        <v>40.376985600000005</v>
      </c>
    </row>
    <row r="311" spans="1:23" x14ac:dyDescent="0.25">
      <c r="A311" s="183" t="s">
        <v>31</v>
      </c>
      <c r="B311" s="183" t="s">
        <v>32</v>
      </c>
      <c r="C311" s="183" t="s">
        <v>24</v>
      </c>
      <c r="D311" s="183">
        <v>33.647488000000003</v>
      </c>
      <c r="K311" s="183" t="s">
        <v>31</v>
      </c>
      <c r="L311" s="183" t="s">
        <v>32</v>
      </c>
      <c r="M311" s="183" t="s">
        <v>24</v>
      </c>
      <c r="N311" s="183">
        <f t="shared" si="10"/>
        <v>26.917990400000004</v>
      </c>
      <c r="T311" s="183" t="s">
        <v>31</v>
      </c>
      <c r="U311" s="183" t="s">
        <v>32</v>
      </c>
      <c r="V311" s="183" t="s">
        <v>24</v>
      </c>
      <c r="W311" s="183">
        <f t="shared" si="11"/>
        <v>40.376985600000005</v>
      </c>
    </row>
    <row r="312" spans="1:23" x14ac:dyDescent="0.25">
      <c r="A312" s="183" t="s">
        <v>31</v>
      </c>
      <c r="B312" s="183" t="s">
        <v>32</v>
      </c>
      <c r="C312" s="183" t="s">
        <v>25</v>
      </c>
      <c r="D312" s="183">
        <v>33.647488000000003</v>
      </c>
      <c r="K312" s="183" t="s">
        <v>31</v>
      </c>
      <c r="L312" s="183" t="s">
        <v>32</v>
      </c>
      <c r="M312" s="183" t="s">
        <v>25</v>
      </c>
      <c r="N312" s="183">
        <f t="shared" si="10"/>
        <v>26.917990400000004</v>
      </c>
      <c r="T312" s="183" t="s">
        <v>31</v>
      </c>
      <c r="U312" s="183" t="s">
        <v>32</v>
      </c>
      <c r="V312" s="183" t="s">
        <v>25</v>
      </c>
      <c r="W312" s="183">
        <f t="shared" si="11"/>
        <v>40.376985600000005</v>
      </c>
    </row>
    <row r="313" spans="1:23" x14ac:dyDescent="0.25">
      <c r="A313" s="183" t="s">
        <v>31</v>
      </c>
      <c r="B313" s="183" t="s">
        <v>32</v>
      </c>
      <c r="C313" s="183" t="s">
        <v>26</v>
      </c>
      <c r="D313" s="183">
        <v>33.647488000000003</v>
      </c>
      <c r="K313" s="183" t="s">
        <v>31</v>
      </c>
      <c r="L313" s="183" t="s">
        <v>32</v>
      </c>
      <c r="M313" s="183" t="s">
        <v>26</v>
      </c>
      <c r="N313" s="183">
        <f t="shared" si="10"/>
        <v>26.917990400000004</v>
      </c>
      <c r="T313" s="183" t="s">
        <v>31</v>
      </c>
      <c r="U313" s="183" t="s">
        <v>32</v>
      </c>
      <c r="V313" s="183" t="s">
        <v>26</v>
      </c>
      <c r="W313" s="183">
        <f t="shared" si="11"/>
        <v>40.376985600000005</v>
      </c>
    </row>
    <row r="314" spans="1:23" x14ac:dyDescent="0.25">
      <c r="A314" s="183" t="s">
        <v>31</v>
      </c>
      <c r="B314" s="183" t="s">
        <v>32</v>
      </c>
      <c r="C314" s="183" t="s">
        <v>27</v>
      </c>
      <c r="D314" s="183">
        <v>0</v>
      </c>
      <c r="K314" s="183" t="s">
        <v>31</v>
      </c>
      <c r="L314" s="183" t="s">
        <v>32</v>
      </c>
      <c r="M314" s="183" t="s">
        <v>27</v>
      </c>
      <c r="N314" s="183">
        <f t="shared" si="10"/>
        <v>0</v>
      </c>
      <c r="T314" s="183" t="s">
        <v>31</v>
      </c>
      <c r="U314" s="183" t="s">
        <v>32</v>
      </c>
      <c r="V314" s="183" t="s">
        <v>27</v>
      </c>
      <c r="W314" s="183">
        <f t="shared" si="11"/>
        <v>0</v>
      </c>
    </row>
    <row r="315" spans="1:23" x14ac:dyDescent="0.25">
      <c r="A315" s="183" t="s">
        <v>31</v>
      </c>
      <c r="B315" s="183" t="s">
        <v>32</v>
      </c>
      <c r="C315" s="183" t="s">
        <v>28</v>
      </c>
      <c r="D315" s="183">
        <v>0</v>
      </c>
      <c r="K315" s="183" t="s">
        <v>31</v>
      </c>
      <c r="L315" s="183" t="s">
        <v>32</v>
      </c>
      <c r="M315" s="183" t="s">
        <v>28</v>
      </c>
      <c r="N315" s="183">
        <f t="shared" si="10"/>
        <v>0</v>
      </c>
      <c r="T315" s="183" t="s">
        <v>31</v>
      </c>
      <c r="U315" s="183" t="s">
        <v>32</v>
      </c>
      <c r="V315" s="183" t="s">
        <v>28</v>
      </c>
      <c r="W315" s="183">
        <f t="shared" si="11"/>
        <v>0</v>
      </c>
    </row>
    <row r="316" spans="1:23" x14ac:dyDescent="0.25">
      <c r="A316" s="183" t="s">
        <v>31</v>
      </c>
      <c r="B316" s="183" t="s">
        <v>32</v>
      </c>
      <c r="C316" s="183" t="s">
        <v>29</v>
      </c>
      <c r="D316" s="183">
        <v>0</v>
      </c>
      <c r="K316" s="183" t="s">
        <v>31</v>
      </c>
      <c r="L316" s="183" t="s">
        <v>32</v>
      </c>
      <c r="M316" s="183" t="s">
        <v>29</v>
      </c>
      <c r="N316" s="183">
        <f t="shared" si="10"/>
        <v>0</v>
      </c>
      <c r="T316" s="183" t="s">
        <v>31</v>
      </c>
      <c r="U316" s="183" t="s">
        <v>32</v>
      </c>
      <c r="V316" s="183" t="s">
        <v>29</v>
      </c>
      <c r="W316" s="183">
        <f t="shared" si="11"/>
        <v>0</v>
      </c>
    </row>
    <row r="317" spans="1:23" x14ac:dyDescent="0.25">
      <c r="A317" s="183" t="s">
        <v>31</v>
      </c>
      <c r="B317" s="183" t="s">
        <v>32</v>
      </c>
      <c r="C317" s="183" t="s">
        <v>30</v>
      </c>
      <c r="D317" s="183">
        <v>0</v>
      </c>
      <c r="K317" s="183" t="s">
        <v>31</v>
      </c>
      <c r="L317" s="183" t="s">
        <v>32</v>
      </c>
      <c r="M317" s="183" t="s">
        <v>30</v>
      </c>
      <c r="N317" s="183">
        <f t="shared" si="10"/>
        <v>0</v>
      </c>
      <c r="T317" s="183" t="s">
        <v>31</v>
      </c>
      <c r="U317" s="183" t="s">
        <v>32</v>
      </c>
      <c r="V317" s="183" t="s">
        <v>30</v>
      </c>
      <c r="W317" s="183">
        <f t="shared" si="11"/>
        <v>0</v>
      </c>
    </row>
    <row r="318" spans="1:23" x14ac:dyDescent="0.25">
      <c r="A318" s="183" t="s">
        <v>455</v>
      </c>
      <c r="B318" s="183" t="s">
        <v>56</v>
      </c>
      <c r="C318" s="183" t="s">
        <v>19</v>
      </c>
      <c r="D318" s="183">
        <v>0</v>
      </c>
      <c r="K318" s="183" t="s">
        <v>455</v>
      </c>
      <c r="L318" s="183" t="s">
        <v>56</v>
      </c>
      <c r="M318" s="183" t="s">
        <v>19</v>
      </c>
      <c r="N318" s="183">
        <f t="shared" si="10"/>
        <v>0</v>
      </c>
      <c r="T318" s="183" t="s">
        <v>455</v>
      </c>
      <c r="U318" s="183" t="s">
        <v>56</v>
      </c>
      <c r="V318" s="183" t="s">
        <v>19</v>
      </c>
      <c r="W318" s="183">
        <f t="shared" si="11"/>
        <v>0</v>
      </c>
    </row>
    <row r="319" spans="1:23" x14ac:dyDescent="0.25">
      <c r="A319" s="183" t="s">
        <v>455</v>
      </c>
      <c r="B319" s="183" t="s">
        <v>56</v>
      </c>
      <c r="C319" s="183" t="s">
        <v>20</v>
      </c>
      <c r="D319" s="183">
        <v>0</v>
      </c>
      <c r="K319" s="183" t="s">
        <v>455</v>
      </c>
      <c r="L319" s="183" t="s">
        <v>56</v>
      </c>
      <c r="M319" s="183" t="s">
        <v>20</v>
      </c>
      <c r="N319" s="183">
        <f t="shared" si="10"/>
        <v>0</v>
      </c>
      <c r="T319" s="183" t="s">
        <v>455</v>
      </c>
      <c r="U319" s="183" t="s">
        <v>56</v>
      </c>
      <c r="V319" s="183" t="s">
        <v>20</v>
      </c>
      <c r="W319" s="183">
        <f t="shared" si="11"/>
        <v>0</v>
      </c>
    </row>
    <row r="320" spans="1:23" x14ac:dyDescent="0.25">
      <c r="A320" s="183" t="s">
        <v>455</v>
      </c>
      <c r="B320" s="183" t="s">
        <v>56</v>
      </c>
      <c r="C320" s="183" t="s">
        <v>21</v>
      </c>
      <c r="D320" s="183">
        <v>0</v>
      </c>
      <c r="K320" s="183" t="s">
        <v>455</v>
      </c>
      <c r="L320" s="183" t="s">
        <v>56</v>
      </c>
      <c r="M320" s="183" t="s">
        <v>21</v>
      </c>
      <c r="N320" s="183">
        <f t="shared" si="10"/>
        <v>0</v>
      </c>
      <c r="T320" s="183" t="s">
        <v>455</v>
      </c>
      <c r="U320" s="183" t="s">
        <v>56</v>
      </c>
      <c r="V320" s="183" t="s">
        <v>21</v>
      </c>
      <c r="W320" s="183">
        <f t="shared" si="11"/>
        <v>0</v>
      </c>
    </row>
    <row r="321" spans="1:23" x14ac:dyDescent="0.25">
      <c r="A321" s="183" t="s">
        <v>455</v>
      </c>
      <c r="B321" s="183" t="s">
        <v>56</v>
      </c>
      <c r="C321" s="183" t="s">
        <v>22</v>
      </c>
      <c r="D321" s="183">
        <v>0.64456000000000002</v>
      </c>
      <c r="K321" s="183" t="s">
        <v>455</v>
      </c>
      <c r="L321" s="183" t="s">
        <v>56</v>
      </c>
      <c r="M321" s="183" t="s">
        <v>22</v>
      </c>
      <c r="N321" s="183">
        <f t="shared" si="10"/>
        <v>0.515648</v>
      </c>
      <c r="T321" s="183" t="s">
        <v>455</v>
      </c>
      <c r="U321" s="183" t="s">
        <v>56</v>
      </c>
      <c r="V321" s="183" t="s">
        <v>22</v>
      </c>
      <c r="W321" s="183">
        <f t="shared" si="11"/>
        <v>0.77347200000000005</v>
      </c>
    </row>
    <row r="322" spans="1:23" x14ac:dyDescent="0.25">
      <c r="A322" s="183" t="s">
        <v>455</v>
      </c>
      <c r="B322" s="183" t="s">
        <v>56</v>
      </c>
      <c r="C322" s="183" t="s">
        <v>23</v>
      </c>
      <c r="D322" s="183">
        <v>0.64456000000000002</v>
      </c>
      <c r="K322" s="183" t="s">
        <v>455</v>
      </c>
      <c r="L322" s="183" t="s">
        <v>56</v>
      </c>
      <c r="M322" s="183" t="s">
        <v>23</v>
      </c>
      <c r="N322" s="183">
        <f t="shared" si="10"/>
        <v>0.515648</v>
      </c>
      <c r="T322" s="183" t="s">
        <v>455</v>
      </c>
      <c r="U322" s="183" t="s">
        <v>56</v>
      </c>
      <c r="V322" s="183" t="s">
        <v>23</v>
      </c>
      <c r="W322" s="183">
        <f t="shared" si="11"/>
        <v>0.77347200000000005</v>
      </c>
    </row>
    <row r="323" spans="1:23" x14ac:dyDescent="0.25">
      <c r="A323" s="183" t="s">
        <v>455</v>
      </c>
      <c r="B323" s="183" t="s">
        <v>56</v>
      </c>
      <c r="C323" s="183" t="s">
        <v>24</v>
      </c>
      <c r="D323" s="183">
        <v>0.64456000000000002</v>
      </c>
      <c r="K323" s="183" t="s">
        <v>455</v>
      </c>
      <c r="L323" s="183" t="s">
        <v>56</v>
      </c>
      <c r="M323" s="183" t="s">
        <v>24</v>
      </c>
      <c r="N323" s="183">
        <f t="shared" si="10"/>
        <v>0.515648</v>
      </c>
      <c r="T323" s="183" t="s">
        <v>455</v>
      </c>
      <c r="U323" s="183" t="s">
        <v>56</v>
      </c>
      <c r="V323" s="183" t="s">
        <v>24</v>
      </c>
      <c r="W323" s="183">
        <f t="shared" si="11"/>
        <v>0.77347200000000005</v>
      </c>
    </row>
    <row r="324" spans="1:23" x14ac:dyDescent="0.25">
      <c r="A324" s="183" t="s">
        <v>455</v>
      </c>
      <c r="B324" s="183" t="s">
        <v>56</v>
      </c>
      <c r="C324" s="183" t="s">
        <v>25</v>
      </c>
      <c r="D324" s="183">
        <v>0.64456000000000002</v>
      </c>
      <c r="K324" s="183" t="s">
        <v>455</v>
      </c>
      <c r="L324" s="183" t="s">
        <v>56</v>
      </c>
      <c r="M324" s="183" t="s">
        <v>25</v>
      </c>
      <c r="N324" s="183">
        <f t="shared" si="10"/>
        <v>0.515648</v>
      </c>
      <c r="T324" s="183" t="s">
        <v>455</v>
      </c>
      <c r="U324" s="183" t="s">
        <v>56</v>
      </c>
      <c r="V324" s="183" t="s">
        <v>25</v>
      </c>
      <c r="W324" s="183">
        <f t="shared" si="11"/>
        <v>0.77347200000000005</v>
      </c>
    </row>
    <row r="325" spans="1:23" x14ac:dyDescent="0.25">
      <c r="A325" s="183" t="s">
        <v>455</v>
      </c>
      <c r="B325" s="183" t="s">
        <v>56</v>
      </c>
      <c r="C325" s="183" t="s">
        <v>26</v>
      </c>
      <c r="D325" s="183">
        <v>0.64456000000000002</v>
      </c>
      <c r="K325" s="183" t="s">
        <v>455</v>
      </c>
      <c r="L325" s="183" t="s">
        <v>56</v>
      </c>
      <c r="M325" s="183" t="s">
        <v>26</v>
      </c>
      <c r="N325" s="183">
        <f t="shared" si="10"/>
        <v>0.515648</v>
      </c>
      <c r="T325" s="183" t="s">
        <v>455</v>
      </c>
      <c r="U325" s="183" t="s">
        <v>56</v>
      </c>
      <c r="V325" s="183" t="s">
        <v>26</v>
      </c>
      <c r="W325" s="183">
        <f t="shared" si="11"/>
        <v>0.77347200000000005</v>
      </c>
    </row>
    <row r="326" spans="1:23" x14ac:dyDescent="0.25">
      <c r="A326" s="183" t="s">
        <v>455</v>
      </c>
      <c r="B326" s="183" t="s">
        <v>56</v>
      </c>
      <c r="C326" s="183" t="s">
        <v>27</v>
      </c>
      <c r="D326" s="183">
        <v>0</v>
      </c>
      <c r="K326" s="183" t="s">
        <v>455</v>
      </c>
      <c r="L326" s="183" t="s">
        <v>56</v>
      </c>
      <c r="M326" s="183" t="s">
        <v>27</v>
      </c>
      <c r="N326" s="183">
        <f t="shared" si="10"/>
        <v>0</v>
      </c>
      <c r="T326" s="183" t="s">
        <v>455</v>
      </c>
      <c r="U326" s="183" t="s">
        <v>56</v>
      </c>
      <c r="V326" s="183" t="s">
        <v>27</v>
      </c>
      <c r="W326" s="183">
        <f t="shared" si="11"/>
        <v>0</v>
      </c>
    </row>
    <row r="327" spans="1:23" x14ac:dyDescent="0.25">
      <c r="A327" s="183" t="s">
        <v>455</v>
      </c>
      <c r="B327" s="183" t="s">
        <v>56</v>
      </c>
      <c r="C327" s="183" t="s">
        <v>28</v>
      </c>
      <c r="D327" s="183">
        <v>0</v>
      </c>
      <c r="K327" s="183" t="s">
        <v>455</v>
      </c>
      <c r="L327" s="183" t="s">
        <v>56</v>
      </c>
      <c r="M327" s="183" t="s">
        <v>28</v>
      </c>
      <c r="N327" s="183">
        <f t="shared" si="10"/>
        <v>0</v>
      </c>
      <c r="T327" s="183" t="s">
        <v>455</v>
      </c>
      <c r="U327" s="183" t="s">
        <v>56</v>
      </c>
      <c r="V327" s="183" t="s">
        <v>28</v>
      </c>
      <c r="W327" s="183">
        <f t="shared" si="11"/>
        <v>0</v>
      </c>
    </row>
    <row r="328" spans="1:23" x14ac:dyDescent="0.25">
      <c r="A328" s="183" t="s">
        <v>455</v>
      </c>
      <c r="B328" s="183" t="s">
        <v>56</v>
      </c>
      <c r="C328" s="183" t="s">
        <v>29</v>
      </c>
      <c r="D328" s="183">
        <v>0</v>
      </c>
      <c r="K328" s="183" t="s">
        <v>455</v>
      </c>
      <c r="L328" s="183" t="s">
        <v>56</v>
      </c>
      <c r="M328" s="183" t="s">
        <v>29</v>
      </c>
      <c r="N328" s="183">
        <f t="shared" si="10"/>
        <v>0</v>
      </c>
      <c r="T328" s="183" t="s">
        <v>455</v>
      </c>
      <c r="U328" s="183" t="s">
        <v>56</v>
      </c>
      <c r="V328" s="183" t="s">
        <v>29</v>
      </c>
      <c r="W328" s="183">
        <f t="shared" si="11"/>
        <v>0</v>
      </c>
    </row>
    <row r="329" spans="1:23" x14ac:dyDescent="0.25">
      <c r="A329" s="183" t="s">
        <v>455</v>
      </c>
      <c r="B329" s="183" t="s">
        <v>56</v>
      </c>
      <c r="C329" s="183" t="s">
        <v>30</v>
      </c>
      <c r="D329" s="183">
        <v>0</v>
      </c>
      <c r="K329" s="183" t="s">
        <v>455</v>
      </c>
      <c r="L329" s="183" t="s">
        <v>56</v>
      </c>
      <c r="M329" s="183" t="s">
        <v>30</v>
      </c>
      <c r="N329" s="183">
        <f t="shared" si="10"/>
        <v>0</v>
      </c>
      <c r="T329" s="183" t="s">
        <v>455</v>
      </c>
      <c r="U329" s="183" t="s">
        <v>56</v>
      </c>
      <c r="V329" s="183" t="s">
        <v>30</v>
      </c>
      <c r="W329" s="183">
        <f t="shared" si="11"/>
        <v>0</v>
      </c>
    </row>
    <row r="330" spans="1:23" x14ac:dyDescent="0.25">
      <c r="A330" s="183" t="s">
        <v>58</v>
      </c>
      <c r="B330" s="183" t="s">
        <v>57</v>
      </c>
      <c r="C330" s="183" t="s">
        <v>19</v>
      </c>
      <c r="D330" s="183">
        <v>0</v>
      </c>
      <c r="K330" s="183" t="s">
        <v>58</v>
      </c>
      <c r="L330" s="183" t="s">
        <v>57</v>
      </c>
      <c r="M330" s="183" t="s">
        <v>19</v>
      </c>
      <c r="N330" s="183">
        <f t="shared" si="10"/>
        <v>0</v>
      </c>
      <c r="T330" s="183" t="s">
        <v>58</v>
      </c>
      <c r="U330" s="183" t="s">
        <v>57</v>
      </c>
      <c r="V330" s="183" t="s">
        <v>19</v>
      </c>
      <c r="W330" s="183">
        <f t="shared" si="11"/>
        <v>0</v>
      </c>
    </row>
    <row r="331" spans="1:23" x14ac:dyDescent="0.25">
      <c r="A331" s="183" t="s">
        <v>58</v>
      </c>
      <c r="B331" s="183" t="s">
        <v>57</v>
      </c>
      <c r="C331" s="183" t="s">
        <v>20</v>
      </c>
      <c r="D331" s="183">
        <v>0</v>
      </c>
      <c r="K331" s="183" t="s">
        <v>58</v>
      </c>
      <c r="L331" s="183" t="s">
        <v>57</v>
      </c>
      <c r="M331" s="183" t="s">
        <v>20</v>
      </c>
      <c r="N331" s="183">
        <f t="shared" si="10"/>
        <v>0</v>
      </c>
      <c r="T331" s="183" t="s">
        <v>58</v>
      </c>
      <c r="U331" s="183" t="s">
        <v>57</v>
      </c>
      <c r="V331" s="183" t="s">
        <v>20</v>
      </c>
      <c r="W331" s="183">
        <f t="shared" si="11"/>
        <v>0</v>
      </c>
    </row>
    <row r="332" spans="1:23" x14ac:dyDescent="0.25">
      <c r="A332" s="183" t="s">
        <v>58</v>
      </c>
      <c r="B332" s="183" t="s">
        <v>57</v>
      </c>
      <c r="C332" s="183" t="s">
        <v>21</v>
      </c>
      <c r="D332" s="183">
        <v>0</v>
      </c>
      <c r="K332" s="183" t="s">
        <v>58</v>
      </c>
      <c r="L332" s="183" t="s">
        <v>57</v>
      </c>
      <c r="M332" s="183" t="s">
        <v>21</v>
      </c>
      <c r="N332" s="183">
        <f t="shared" si="10"/>
        <v>0</v>
      </c>
      <c r="T332" s="183" t="s">
        <v>58</v>
      </c>
      <c r="U332" s="183" t="s">
        <v>57</v>
      </c>
      <c r="V332" s="183" t="s">
        <v>21</v>
      </c>
      <c r="W332" s="183">
        <f t="shared" si="11"/>
        <v>0</v>
      </c>
    </row>
    <row r="333" spans="1:23" x14ac:dyDescent="0.25">
      <c r="A333" s="183" t="s">
        <v>58</v>
      </c>
      <c r="B333" s="183" t="s">
        <v>57</v>
      </c>
      <c r="C333" s="183" t="s">
        <v>22</v>
      </c>
      <c r="D333" s="183">
        <v>0.54898800000000003</v>
      </c>
      <c r="K333" s="183" t="s">
        <v>58</v>
      </c>
      <c r="L333" s="183" t="s">
        <v>57</v>
      </c>
      <c r="M333" s="183" t="s">
        <v>22</v>
      </c>
      <c r="N333" s="183">
        <f t="shared" si="10"/>
        <v>0.43919040000000004</v>
      </c>
      <c r="T333" s="183" t="s">
        <v>58</v>
      </c>
      <c r="U333" s="183" t="s">
        <v>57</v>
      </c>
      <c r="V333" s="183" t="s">
        <v>22</v>
      </c>
      <c r="W333" s="183">
        <f t="shared" si="11"/>
        <v>0.65878559999999997</v>
      </c>
    </row>
    <row r="334" spans="1:23" x14ac:dyDescent="0.25">
      <c r="A334" s="183" t="s">
        <v>58</v>
      </c>
      <c r="B334" s="183" t="s">
        <v>57</v>
      </c>
      <c r="C334" s="183" t="s">
        <v>23</v>
      </c>
      <c r="D334" s="183">
        <v>0.54898800000000003</v>
      </c>
      <c r="K334" s="183" t="s">
        <v>58</v>
      </c>
      <c r="L334" s="183" t="s">
        <v>57</v>
      </c>
      <c r="M334" s="183" t="s">
        <v>23</v>
      </c>
      <c r="N334" s="183">
        <f t="shared" si="10"/>
        <v>0.43919040000000004</v>
      </c>
      <c r="T334" s="183" t="s">
        <v>58</v>
      </c>
      <c r="U334" s="183" t="s">
        <v>57</v>
      </c>
      <c r="V334" s="183" t="s">
        <v>23</v>
      </c>
      <c r="W334" s="183">
        <f t="shared" si="11"/>
        <v>0.65878559999999997</v>
      </c>
    </row>
    <row r="335" spans="1:23" x14ac:dyDescent="0.25">
      <c r="A335" s="183" t="s">
        <v>58</v>
      </c>
      <c r="B335" s="183" t="s">
        <v>57</v>
      </c>
      <c r="C335" s="183" t="s">
        <v>24</v>
      </c>
      <c r="D335" s="183">
        <v>0.54898800000000003</v>
      </c>
      <c r="K335" s="183" t="s">
        <v>58</v>
      </c>
      <c r="L335" s="183" t="s">
        <v>57</v>
      </c>
      <c r="M335" s="183" t="s">
        <v>24</v>
      </c>
      <c r="N335" s="183">
        <f t="shared" si="10"/>
        <v>0.43919040000000004</v>
      </c>
      <c r="T335" s="183" t="s">
        <v>58</v>
      </c>
      <c r="U335" s="183" t="s">
        <v>57</v>
      </c>
      <c r="V335" s="183" t="s">
        <v>24</v>
      </c>
      <c r="W335" s="183">
        <f t="shared" si="11"/>
        <v>0.65878559999999997</v>
      </c>
    </row>
    <row r="336" spans="1:23" x14ac:dyDescent="0.25">
      <c r="A336" s="183" t="s">
        <v>58</v>
      </c>
      <c r="B336" s="183" t="s">
        <v>57</v>
      </c>
      <c r="C336" s="183" t="s">
        <v>25</v>
      </c>
      <c r="D336" s="183">
        <v>0.54898800000000003</v>
      </c>
      <c r="K336" s="183" t="s">
        <v>58</v>
      </c>
      <c r="L336" s="183" t="s">
        <v>57</v>
      </c>
      <c r="M336" s="183" t="s">
        <v>25</v>
      </c>
      <c r="N336" s="183">
        <f t="shared" si="10"/>
        <v>0.43919040000000004</v>
      </c>
      <c r="T336" s="183" t="s">
        <v>58</v>
      </c>
      <c r="U336" s="183" t="s">
        <v>57</v>
      </c>
      <c r="V336" s="183" t="s">
        <v>25</v>
      </c>
      <c r="W336" s="183">
        <f t="shared" si="11"/>
        <v>0.65878559999999997</v>
      </c>
    </row>
    <row r="337" spans="1:23" x14ac:dyDescent="0.25">
      <c r="A337" s="183" t="s">
        <v>58</v>
      </c>
      <c r="B337" s="183" t="s">
        <v>57</v>
      </c>
      <c r="C337" s="183" t="s">
        <v>26</v>
      </c>
      <c r="D337" s="183">
        <v>0.54898800000000003</v>
      </c>
      <c r="K337" s="183" t="s">
        <v>58</v>
      </c>
      <c r="L337" s="183" t="s">
        <v>57</v>
      </c>
      <c r="M337" s="183" t="s">
        <v>26</v>
      </c>
      <c r="N337" s="183">
        <f t="shared" si="10"/>
        <v>0.43919040000000004</v>
      </c>
      <c r="T337" s="183" t="s">
        <v>58</v>
      </c>
      <c r="U337" s="183" t="s">
        <v>57</v>
      </c>
      <c r="V337" s="183" t="s">
        <v>26</v>
      </c>
      <c r="W337" s="183">
        <f t="shared" si="11"/>
        <v>0.65878559999999997</v>
      </c>
    </row>
    <row r="338" spans="1:23" x14ac:dyDescent="0.25">
      <c r="A338" s="183" t="s">
        <v>58</v>
      </c>
      <c r="B338" s="183" t="s">
        <v>57</v>
      </c>
      <c r="C338" s="183" t="s">
        <v>27</v>
      </c>
      <c r="D338" s="183">
        <v>0</v>
      </c>
      <c r="K338" s="183" t="s">
        <v>58</v>
      </c>
      <c r="L338" s="183" t="s">
        <v>57</v>
      </c>
      <c r="M338" s="183" t="s">
        <v>27</v>
      </c>
      <c r="N338" s="183">
        <f t="shared" si="10"/>
        <v>0</v>
      </c>
      <c r="T338" s="183" t="s">
        <v>58</v>
      </c>
      <c r="U338" s="183" t="s">
        <v>57</v>
      </c>
      <c r="V338" s="183" t="s">
        <v>27</v>
      </c>
      <c r="W338" s="183">
        <f t="shared" si="11"/>
        <v>0</v>
      </c>
    </row>
    <row r="339" spans="1:23" x14ac:dyDescent="0.25">
      <c r="A339" s="183" t="s">
        <v>58</v>
      </c>
      <c r="B339" s="183" t="s">
        <v>57</v>
      </c>
      <c r="C339" s="183" t="s">
        <v>28</v>
      </c>
      <c r="D339" s="183">
        <v>0</v>
      </c>
      <c r="K339" s="183" t="s">
        <v>58</v>
      </c>
      <c r="L339" s="183" t="s">
        <v>57</v>
      </c>
      <c r="M339" s="183" t="s">
        <v>28</v>
      </c>
      <c r="N339" s="183">
        <f t="shared" si="10"/>
        <v>0</v>
      </c>
      <c r="T339" s="183" t="s">
        <v>58</v>
      </c>
      <c r="U339" s="183" t="s">
        <v>57</v>
      </c>
      <c r="V339" s="183" t="s">
        <v>28</v>
      </c>
      <c r="W339" s="183">
        <f t="shared" si="11"/>
        <v>0</v>
      </c>
    </row>
    <row r="340" spans="1:23" x14ac:dyDescent="0.25">
      <c r="A340" s="183" t="s">
        <v>58</v>
      </c>
      <c r="B340" s="183" t="s">
        <v>57</v>
      </c>
      <c r="C340" s="183" t="s">
        <v>29</v>
      </c>
      <c r="D340" s="183">
        <v>0</v>
      </c>
      <c r="K340" s="183" t="s">
        <v>58</v>
      </c>
      <c r="L340" s="183" t="s">
        <v>57</v>
      </c>
      <c r="M340" s="183" t="s">
        <v>29</v>
      </c>
      <c r="N340" s="183">
        <f t="shared" si="10"/>
        <v>0</v>
      </c>
      <c r="T340" s="183" t="s">
        <v>58</v>
      </c>
      <c r="U340" s="183" t="s">
        <v>57</v>
      </c>
      <c r="V340" s="183" t="s">
        <v>29</v>
      </c>
      <c r="W340" s="183">
        <f t="shared" si="11"/>
        <v>0</v>
      </c>
    </row>
    <row r="341" spans="1:23" x14ac:dyDescent="0.25">
      <c r="A341" s="183" t="s">
        <v>58</v>
      </c>
      <c r="B341" s="183" t="s">
        <v>57</v>
      </c>
      <c r="C341" s="183" t="s">
        <v>30</v>
      </c>
      <c r="D341" s="183">
        <v>0</v>
      </c>
      <c r="K341" s="183" t="s">
        <v>58</v>
      </c>
      <c r="L341" s="183" t="s">
        <v>57</v>
      </c>
      <c r="M341" s="183" t="s">
        <v>30</v>
      </c>
      <c r="N341" s="183">
        <f t="shared" si="10"/>
        <v>0</v>
      </c>
      <c r="T341" s="183" t="s">
        <v>58</v>
      </c>
      <c r="U341" s="183" t="s">
        <v>57</v>
      </c>
      <c r="V341" s="183" t="s">
        <v>30</v>
      </c>
      <c r="W341" s="183">
        <f t="shared" si="11"/>
        <v>0</v>
      </c>
    </row>
    <row r="342" spans="1:23" x14ac:dyDescent="0.25">
      <c r="A342" s="183" t="s">
        <v>59</v>
      </c>
      <c r="B342" s="183" t="s">
        <v>455</v>
      </c>
      <c r="C342" s="183" t="s">
        <v>19</v>
      </c>
      <c r="D342" s="183">
        <v>0</v>
      </c>
      <c r="K342" s="183" t="s">
        <v>59</v>
      </c>
      <c r="L342" s="183" t="s">
        <v>455</v>
      </c>
      <c r="M342" s="183" t="s">
        <v>19</v>
      </c>
      <c r="N342" s="183">
        <f t="shared" si="10"/>
        <v>0</v>
      </c>
      <c r="T342" s="183" t="s">
        <v>59</v>
      </c>
      <c r="U342" s="183" t="s">
        <v>455</v>
      </c>
      <c r="V342" s="183" t="s">
        <v>19</v>
      </c>
      <c r="W342" s="183">
        <f t="shared" si="11"/>
        <v>0</v>
      </c>
    </row>
    <row r="343" spans="1:23" x14ac:dyDescent="0.25">
      <c r="A343" s="183" t="s">
        <v>59</v>
      </c>
      <c r="B343" s="183" t="s">
        <v>455</v>
      </c>
      <c r="C343" s="183" t="s">
        <v>20</v>
      </c>
      <c r="D343" s="183">
        <v>0</v>
      </c>
      <c r="K343" s="183" t="s">
        <v>59</v>
      </c>
      <c r="L343" s="183" t="s">
        <v>455</v>
      </c>
      <c r="M343" s="183" t="s">
        <v>20</v>
      </c>
      <c r="N343" s="183">
        <f t="shared" si="10"/>
        <v>0</v>
      </c>
      <c r="T343" s="183" t="s">
        <v>59</v>
      </c>
      <c r="U343" s="183" t="s">
        <v>455</v>
      </c>
      <c r="V343" s="183" t="s">
        <v>20</v>
      </c>
      <c r="W343" s="183">
        <f t="shared" si="11"/>
        <v>0</v>
      </c>
    </row>
    <row r="344" spans="1:23" x14ac:dyDescent="0.25">
      <c r="A344" s="183" t="s">
        <v>59</v>
      </c>
      <c r="B344" s="183" t="s">
        <v>455</v>
      </c>
      <c r="C344" s="183" t="s">
        <v>21</v>
      </c>
      <c r="D344" s="183">
        <v>0</v>
      </c>
      <c r="K344" s="183" t="s">
        <v>59</v>
      </c>
      <c r="L344" s="183" t="s">
        <v>455</v>
      </c>
      <c r="M344" s="183" t="s">
        <v>21</v>
      </c>
      <c r="N344" s="183">
        <f t="shared" si="10"/>
        <v>0</v>
      </c>
      <c r="T344" s="183" t="s">
        <v>59</v>
      </c>
      <c r="U344" s="183" t="s">
        <v>455</v>
      </c>
      <c r="V344" s="183" t="s">
        <v>21</v>
      </c>
      <c r="W344" s="183">
        <f t="shared" si="11"/>
        <v>0</v>
      </c>
    </row>
    <row r="345" spans="1:23" x14ac:dyDescent="0.25">
      <c r="A345" s="183" t="s">
        <v>59</v>
      </c>
      <c r="B345" s="183" t="s">
        <v>455</v>
      </c>
      <c r="C345" s="183" t="s">
        <v>22</v>
      </c>
      <c r="D345" s="183">
        <v>1.493862</v>
      </c>
      <c r="K345" s="183" t="s">
        <v>59</v>
      </c>
      <c r="L345" s="183" t="s">
        <v>455</v>
      </c>
      <c r="M345" s="183" t="s">
        <v>22</v>
      </c>
      <c r="N345" s="183">
        <f t="shared" si="10"/>
        <v>1.1950896</v>
      </c>
      <c r="T345" s="183" t="s">
        <v>59</v>
      </c>
      <c r="U345" s="183" t="s">
        <v>455</v>
      </c>
      <c r="V345" s="183" t="s">
        <v>22</v>
      </c>
      <c r="W345" s="183">
        <f t="shared" si="11"/>
        <v>1.7926344000000001</v>
      </c>
    </row>
    <row r="346" spans="1:23" x14ac:dyDescent="0.25">
      <c r="A346" s="183" t="s">
        <v>59</v>
      </c>
      <c r="B346" s="183" t="s">
        <v>455</v>
      </c>
      <c r="C346" s="183" t="s">
        <v>23</v>
      </c>
      <c r="D346" s="183">
        <v>1.493862</v>
      </c>
      <c r="K346" s="183" t="s">
        <v>59</v>
      </c>
      <c r="L346" s="183" t="s">
        <v>455</v>
      </c>
      <c r="M346" s="183" t="s">
        <v>23</v>
      </c>
      <c r="N346" s="183">
        <f t="shared" ref="N346:N413" si="12">D346*$N$84</f>
        <v>1.1950896</v>
      </c>
      <c r="T346" s="183" t="s">
        <v>59</v>
      </c>
      <c r="U346" s="183" t="s">
        <v>455</v>
      </c>
      <c r="V346" s="183" t="s">
        <v>23</v>
      </c>
      <c r="W346" s="183">
        <f t="shared" ref="W346:W413" si="13">D346*$W$84</f>
        <v>1.7926344000000001</v>
      </c>
    </row>
    <row r="347" spans="1:23" x14ac:dyDescent="0.25">
      <c r="A347" s="183" t="s">
        <v>59</v>
      </c>
      <c r="B347" s="183" t="s">
        <v>455</v>
      </c>
      <c r="C347" s="183" t="s">
        <v>24</v>
      </c>
      <c r="D347" s="183">
        <v>1.493862</v>
      </c>
      <c r="K347" s="183" t="s">
        <v>59</v>
      </c>
      <c r="L347" s="183" t="s">
        <v>455</v>
      </c>
      <c r="M347" s="183" t="s">
        <v>24</v>
      </c>
      <c r="N347" s="183">
        <f t="shared" si="12"/>
        <v>1.1950896</v>
      </c>
      <c r="T347" s="183" t="s">
        <v>59</v>
      </c>
      <c r="U347" s="183" t="s">
        <v>455</v>
      </c>
      <c r="V347" s="183" t="s">
        <v>24</v>
      </c>
      <c r="W347" s="183">
        <f t="shared" si="13"/>
        <v>1.7926344000000001</v>
      </c>
    </row>
    <row r="348" spans="1:23" x14ac:dyDescent="0.25">
      <c r="A348" s="183" t="s">
        <v>59</v>
      </c>
      <c r="B348" s="183" t="s">
        <v>455</v>
      </c>
      <c r="C348" s="183" t="s">
        <v>25</v>
      </c>
      <c r="D348" s="183">
        <v>1.493862</v>
      </c>
      <c r="K348" s="183" t="s">
        <v>59</v>
      </c>
      <c r="L348" s="183" t="s">
        <v>455</v>
      </c>
      <c r="M348" s="183" t="s">
        <v>25</v>
      </c>
      <c r="N348" s="183">
        <f t="shared" si="12"/>
        <v>1.1950896</v>
      </c>
      <c r="T348" s="183" t="s">
        <v>59</v>
      </c>
      <c r="U348" s="183" t="s">
        <v>455</v>
      </c>
      <c r="V348" s="183" t="s">
        <v>25</v>
      </c>
      <c r="W348" s="183">
        <f t="shared" si="13"/>
        <v>1.7926344000000001</v>
      </c>
    </row>
    <row r="349" spans="1:23" x14ac:dyDescent="0.25">
      <c r="A349" s="183" t="s">
        <v>59</v>
      </c>
      <c r="B349" s="183" t="s">
        <v>455</v>
      </c>
      <c r="C349" s="183" t="s">
        <v>26</v>
      </c>
      <c r="D349" s="183">
        <v>1.493862</v>
      </c>
      <c r="K349" s="183" t="s">
        <v>59</v>
      </c>
      <c r="L349" s="183" t="s">
        <v>455</v>
      </c>
      <c r="M349" s="183" t="s">
        <v>26</v>
      </c>
      <c r="N349" s="183">
        <f t="shared" si="12"/>
        <v>1.1950896</v>
      </c>
      <c r="T349" s="183" t="s">
        <v>59</v>
      </c>
      <c r="U349" s="183" t="s">
        <v>455</v>
      </c>
      <c r="V349" s="183" t="s">
        <v>26</v>
      </c>
      <c r="W349" s="183">
        <f t="shared" si="13"/>
        <v>1.7926344000000001</v>
      </c>
    </row>
    <row r="350" spans="1:23" x14ac:dyDescent="0.25">
      <c r="A350" s="183" t="s">
        <v>59</v>
      </c>
      <c r="B350" s="183" t="s">
        <v>455</v>
      </c>
      <c r="C350" s="183" t="s">
        <v>27</v>
      </c>
      <c r="D350" s="183">
        <v>0</v>
      </c>
      <c r="K350" s="183" t="s">
        <v>59</v>
      </c>
      <c r="L350" s="183" t="s">
        <v>455</v>
      </c>
      <c r="M350" s="183" t="s">
        <v>27</v>
      </c>
      <c r="N350" s="183">
        <f t="shared" si="12"/>
        <v>0</v>
      </c>
      <c r="T350" s="183" t="s">
        <v>59</v>
      </c>
      <c r="U350" s="183" t="s">
        <v>455</v>
      </c>
      <c r="V350" s="183" t="s">
        <v>27</v>
      </c>
      <c r="W350" s="183">
        <f t="shared" si="13"/>
        <v>0</v>
      </c>
    </row>
    <row r="351" spans="1:23" x14ac:dyDescent="0.25">
      <c r="A351" s="183" t="s">
        <v>59</v>
      </c>
      <c r="B351" s="183" t="s">
        <v>455</v>
      </c>
      <c r="C351" s="183" t="s">
        <v>28</v>
      </c>
      <c r="D351" s="183">
        <v>0</v>
      </c>
      <c r="K351" s="183" t="s">
        <v>59</v>
      </c>
      <c r="L351" s="183" t="s">
        <v>455</v>
      </c>
      <c r="M351" s="183" t="s">
        <v>28</v>
      </c>
      <c r="N351" s="183">
        <f t="shared" si="12"/>
        <v>0</v>
      </c>
      <c r="T351" s="183" t="s">
        <v>59</v>
      </c>
      <c r="U351" s="183" t="s">
        <v>455</v>
      </c>
      <c r="V351" s="183" t="s">
        <v>28</v>
      </c>
      <c r="W351" s="183">
        <f t="shared" si="13"/>
        <v>0</v>
      </c>
    </row>
    <row r="352" spans="1:23" x14ac:dyDescent="0.25">
      <c r="A352" s="183" t="s">
        <v>59</v>
      </c>
      <c r="B352" s="183" t="s">
        <v>455</v>
      </c>
      <c r="C352" s="183" t="s">
        <v>29</v>
      </c>
      <c r="D352" s="183">
        <v>0</v>
      </c>
      <c r="K352" s="183" t="s">
        <v>59</v>
      </c>
      <c r="L352" s="183" t="s">
        <v>455</v>
      </c>
      <c r="M352" s="183" t="s">
        <v>29</v>
      </c>
      <c r="N352" s="183">
        <f t="shared" si="12"/>
        <v>0</v>
      </c>
      <c r="T352" s="183" t="s">
        <v>59</v>
      </c>
      <c r="U352" s="183" t="s">
        <v>455</v>
      </c>
      <c r="V352" s="183" t="s">
        <v>29</v>
      </c>
      <c r="W352" s="183">
        <f t="shared" si="13"/>
        <v>0</v>
      </c>
    </row>
    <row r="353" spans="1:23" x14ac:dyDescent="0.25">
      <c r="A353" s="183" t="s">
        <v>59</v>
      </c>
      <c r="B353" s="183" t="s">
        <v>455</v>
      </c>
      <c r="C353" s="183" t="s">
        <v>30</v>
      </c>
      <c r="D353" s="183">
        <v>0</v>
      </c>
      <c r="K353" s="183" t="s">
        <v>59</v>
      </c>
      <c r="L353" s="183" t="s">
        <v>455</v>
      </c>
      <c r="M353" s="183" t="s">
        <v>30</v>
      </c>
      <c r="N353" s="183">
        <f t="shared" si="12"/>
        <v>0</v>
      </c>
      <c r="T353" s="183" t="s">
        <v>59</v>
      </c>
      <c r="U353" s="183" t="s">
        <v>455</v>
      </c>
      <c r="V353" s="183" t="s">
        <v>30</v>
      </c>
      <c r="W353" s="183">
        <f t="shared" si="13"/>
        <v>0</v>
      </c>
    </row>
    <row r="354" spans="1:23" x14ac:dyDescent="0.25">
      <c r="A354" s="183" t="s">
        <v>57</v>
      </c>
      <c r="B354" s="183" t="s">
        <v>458</v>
      </c>
      <c r="C354" s="183" t="s">
        <v>19</v>
      </c>
      <c r="D354" s="183">
        <v>0</v>
      </c>
      <c r="K354" s="183" t="s">
        <v>57</v>
      </c>
      <c r="L354" s="183" t="s">
        <v>458</v>
      </c>
      <c r="M354" s="183" t="s">
        <v>19</v>
      </c>
      <c r="N354" s="183">
        <f t="shared" si="12"/>
        <v>0</v>
      </c>
      <c r="T354" s="183" t="s">
        <v>57</v>
      </c>
      <c r="U354" s="183" t="s">
        <v>458</v>
      </c>
      <c r="V354" s="183" t="s">
        <v>19</v>
      </c>
      <c r="W354" s="183">
        <f t="shared" si="13"/>
        <v>0</v>
      </c>
    </row>
    <row r="355" spans="1:23" x14ac:dyDescent="0.25">
      <c r="A355" s="183" t="s">
        <v>57</v>
      </c>
      <c r="B355" s="183" t="s">
        <v>458</v>
      </c>
      <c r="C355" s="183" t="s">
        <v>20</v>
      </c>
      <c r="D355" s="183">
        <v>0</v>
      </c>
      <c r="K355" s="183" t="s">
        <v>57</v>
      </c>
      <c r="L355" s="183" t="s">
        <v>458</v>
      </c>
      <c r="M355" s="183" t="s">
        <v>20</v>
      </c>
      <c r="N355" s="183">
        <f t="shared" si="12"/>
        <v>0</v>
      </c>
      <c r="T355" s="183" t="s">
        <v>57</v>
      </c>
      <c r="U355" s="183" t="s">
        <v>458</v>
      </c>
      <c r="V355" s="183" t="s">
        <v>20</v>
      </c>
      <c r="W355" s="183">
        <f t="shared" si="13"/>
        <v>0</v>
      </c>
    </row>
    <row r="356" spans="1:23" x14ac:dyDescent="0.25">
      <c r="A356" s="183" t="s">
        <v>57</v>
      </c>
      <c r="B356" s="183" t="s">
        <v>458</v>
      </c>
      <c r="C356" s="183" t="s">
        <v>21</v>
      </c>
      <c r="D356" s="183">
        <v>0</v>
      </c>
      <c r="K356" s="183" t="s">
        <v>57</v>
      </c>
      <c r="L356" s="183" t="s">
        <v>458</v>
      </c>
      <c r="M356" s="183" t="s">
        <v>21</v>
      </c>
      <c r="N356" s="183">
        <f t="shared" si="12"/>
        <v>0</v>
      </c>
      <c r="T356" s="183" t="s">
        <v>57</v>
      </c>
      <c r="U356" s="183" t="s">
        <v>458</v>
      </c>
      <c r="V356" s="183" t="s">
        <v>21</v>
      </c>
      <c r="W356" s="183">
        <f t="shared" si="13"/>
        <v>0</v>
      </c>
    </row>
    <row r="357" spans="1:23" x14ac:dyDescent="0.25">
      <c r="A357" s="183" t="s">
        <v>57</v>
      </c>
      <c r="B357" s="183" t="s">
        <v>458</v>
      </c>
      <c r="C357" s="183" t="s">
        <v>22</v>
      </c>
      <c r="D357" s="183">
        <v>0.22342300000000001</v>
      </c>
      <c r="K357" s="183" t="s">
        <v>57</v>
      </c>
      <c r="L357" s="183" t="s">
        <v>458</v>
      </c>
      <c r="M357" s="183" t="s">
        <v>22</v>
      </c>
      <c r="N357" s="183">
        <f t="shared" si="12"/>
        <v>0.17873840000000002</v>
      </c>
      <c r="T357" s="183" t="s">
        <v>57</v>
      </c>
      <c r="U357" s="183" t="s">
        <v>458</v>
      </c>
      <c r="V357" s="183" t="s">
        <v>22</v>
      </c>
      <c r="W357" s="183">
        <f t="shared" si="13"/>
        <v>0.2681076</v>
      </c>
    </row>
    <row r="358" spans="1:23" x14ac:dyDescent="0.25">
      <c r="A358" s="183" t="s">
        <v>57</v>
      </c>
      <c r="B358" s="183" t="s">
        <v>458</v>
      </c>
      <c r="C358" s="183" t="s">
        <v>23</v>
      </c>
      <c r="D358" s="183">
        <v>0.22342300000000001</v>
      </c>
      <c r="K358" s="183" t="s">
        <v>57</v>
      </c>
      <c r="L358" s="183" t="s">
        <v>458</v>
      </c>
      <c r="M358" s="183" t="s">
        <v>23</v>
      </c>
      <c r="N358" s="183">
        <f t="shared" si="12"/>
        <v>0.17873840000000002</v>
      </c>
      <c r="T358" s="183" t="s">
        <v>57</v>
      </c>
      <c r="U358" s="183" t="s">
        <v>458</v>
      </c>
      <c r="V358" s="183" t="s">
        <v>23</v>
      </c>
      <c r="W358" s="183">
        <f t="shared" si="13"/>
        <v>0.2681076</v>
      </c>
    </row>
    <row r="359" spans="1:23" x14ac:dyDescent="0.25">
      <c r="A359" s="183" t="s">
        <v>57</v>
      </c>
      <c r="B359" s="183" t="s">
        <v>458</v>
      </c>
      <c r="C359" s="183" t="s">
        <v>24</v>
      </c>
      <c r="D359" s="183">
        <v>0.22342300000000001</v>
      </c>
      <c r="K359" s="183" t="s">
        <v>57</v>
      </c>
      <c r="L359" s="183" t="s">
        <v>458</v>
      </c>
      <c r="M359" s="183" t="s">
        <v>24</v>
      </c>
      <c r="N359" s="183">
        <f t="shared" si="12"/>
        <v>0.17873840000000002</v>
      </c>
      <c r="T359" s="183" t="s">
        <v>57</v>
      </c>
      <c r="U359" s="183" t="s">
        <v>458</v>
      </c>
      <c r="V359" s="183" t="s">
        <v>24</v>
      </c>
      <c r="W359" s="183">
        <f t="shared" si="13"/>
        <v>0.2681076</v>
      </c>
    </row>
    <row r="360" spans="1:23" x14ac:dyDescent="0.25">
      <c r="A360" s="183" t="s">
        <v>57</v>
      </c>
      <c r="B360" s="183" t="s">
        <v>458</v>
      </c>
      <c r="C360" s="183" t="s">
        <v>25</v>
      </c>
      <c r="D360" s="183">
        <v>0.22342300000000001</v>
      </c>
      <c r="K360" s="183" t="s">
        <v>57</v>
      </c>
      <c r="L360" s="183" t="s">
        <v>458</v>
      </c>
      <c r="M360" s="183" t="s">
        <v>25</v>
      </c>
      <c r="N360" s="183">
        <f t="shared" si="12"/>
        <v>0.17873840000000002</v>
      </c>
      <c r="T360" s="183" t="s">
        <v>57</v>
      </c>
      <c r="U360" s="183" t="s">
        <v>458</v>
      </c>
      <c r="V360" s="183" t="s">
        <v>25</v>
      </c>
      <c r="W360" s="183">
        <f t="shared" si="13"/>
        <v>0.2681076</v>
      </c>
    </row>
    <row r="361" spans="1:23" x14ac:dyDescent="0.25">
      <c r="A361" s="183" t="s">
        <v>57</v>
      </c>
      <c r="B361" s="183" t="s">
        <v>458</v>
      </c>
      <c r="C361" s="183" t="s">
        <v>26</v>
      </c>
      <c r="D361" s="183">
        <v>0.22342300000000001</v>
      </c>
      <c r="K361" s="183" t="s">
        <v>57</v>
      </c>
      <c r="L361" s="183" t="s">
        <v>458</v>
      </c>
      <c r="M361" s="183" t="s">
        <v>26</v>
      </c>
      <c r="N361" s="183">
        <f t="shared" si="12"/>
        <v>0.17873840000000002</v>
      </c>
      <c r="T361" s="183" t="s">
        <v>57</v>
      </c>
      <c r="U361" s="183" t="s">
        <v>458</v>
      </c>
      <c r="V361" s="183" t="s">
        <v>26</v>
      </c>
      <c r="W361" s="183">
        <f t="shared" si="13"/>
        <v>0.2681076</v>
      </c>
    </row>
    <row r="362" spans="1:23" x14ac:dyDescent="0.25">
      <c r="A362" s="183" t="s">
        <v>57</v>
      </c>
      <c r="B362" s="183" t="s">
        <v>458</v>
      </c>
      <c r="C362" s="183" t="s">
        <v>27</v>
      </c>
      <c r="D362" s="183">
        <v>0.22342300000000001</v>
      </c>
      <c r="K362" s="183" t="s">
        <v>57</v>
      </c>
      <c r="L362" s="183" t="s">
        <v>458</v>
      </c>
      <c r="M362" s="183" t="s">
        <v>27</v>
      </c>
      <c r="N362" s="183">
        <f t="shared" si="12"/>
        <v>0.17873840000000002</v>
      </c>
      <c r="T362" s="183" t="s">
        <v>57</v>
      </c>
      <c r="U362" s="183" t="s">
        <v>458</v>
      </c>
      <c r="V362" s="183" t="s">
        <v>27</v>
      </c>
      <c r="W362" s="183">
        <f t="shared" si="13"/>
        <v>0.2681076</v>
      </c>
    </row>
    <row r="363" spans="1:23" x14ac:dyDescent="0.25">
      <c r="A363" s="183" t="s">
        <v>57</v>
      </c>
      <c r="B363" s="183" t="s">
        <v>458</v>
      </c>
      <c r="C363" s="183" t="s">
        <v>28</v>
      </c>
      <c r="D363" s="183">
        <v>0.22342300000000001</v>
      </c>
      <c r="K363" s="183" t="s">
        <v>57</v>
      </c>
      <c r="L363" s="183" t="s">
        <v>458</v>
      </c>
      <c r="M363" s="183" t="s">
        <v>28</v>
      </c>
      <c r="N363" s="183">
        <f t="shared" si="12"/>
        <v>0.17873840000000002</v>
      </c>
      <c r="T363" s="183" t="s">
        <v>57</v>
      </c>
      <c r="U363" s="183" t="s">
        <v>458</v>
      </c>
      <c r="V363" s="183" t="s">
        <v>28</v>
      </c>
      <c r="W363" s="183">
        <f t="shared" si="13"/>
        <v>0.2681076</v>
      </c>
    </row>
    <row r="364" spans="1:23" x14ac:dyDescent="0.25">
      <c r="A364" s="183" t="s">
        <v>57</v>
      </c>
      <c r="B364" s="183" t="s">
        <v>458</v>
      </c>
      <c r="C364" s="183" t="s">
        <v>29</v>
      </c>
      <c r="D364" s="183">
        <v>0.22342300000000001</v>
      </c>
      <c r="K364" s="183" t="s">
        <v>57</v>
      </c>
      <c r="L364" s="183" t="s">
        <v>458</v>
      </c>
      <c r="M364" s="183" t="s">
        <v>29</v>
      </c>
      <c r="N364" s="183">
        <f t="shared" si="12"/>
        <v>0.17873840000000002</v>
      </c>
      <c r="T364" s="183" t="s">
        <v>57</v>
      </c>
      <c r="U364" s="183" t="s">
        <v>458</v>
      </c>
      <c r="V364" s="183" t="s">
        <v>29</v>
      </c>
      <c r="W364" s="183">
        <f t="shared" si="13"/>
        <v>0.2681076</v>
      </c>
    </row>
    <row r="365" spans="1:23" x14ac:dyDescent="0.25">
      <c r="A365" s="183" t="s">
        <v>57</v>
      </c>
      <c r="B365" s="183" t="s">
        <v>458</v>
      </c>
      <c r="C365" s="183" t="s">
        <v>30</v>
      </c>
      <c r="D365" s="183">
        <v>0.22342300000000001</v>
      </c>
      <c r="K365" s="183" t="s">
        <v>57</v>
      </c>
      <c r="L365" s="183" t="s">
        <v>458</v>
      </c>
      <c r="M365" s="183" t="s">
        <v>30</v>
      </c>
      <c r="N365" s="183">
        <f t="shared" si="12"/>
        <v>0.17873840000000002</v>
      </c>
      <c r="T365" s="183" t="s">
        <v>57</v>
      </c>
      <c r="U365" s="183" t="s">
        <v>458</v>
      </c>
      <c r="V365" s="183" t="s">
        <v>30</v>
      </c>
      <c r="W365" s="183">
        <f t="shared" si="13"/>
        <v>0.2681076</v>
      </c>
    </row>
    <row r="366" spans="1:23" x14ac:dyDescent="0.25">
      <c r="A366" s="183" t="s">
        <v>50</v>
      </c>
      <c r="B366" s="183" t="s">
        <v>49</v>
      </c>
      <c r="C366" s="183" t="s">
        <v>19</v>
      </c>
      <c r="D366" s="183">
        <v>1.788421</v>
      </c>
      <c r="K366" s="183" t="s">
        <v>50</v>
      </c>
      <c r="L366" s="183" t="s">
        <v>49</v>
      </c>
      <c r="M366" s="183" t="s">
        <v>19</v>
      </c>
      <c r="N366" s="183">
        <f t="shared" si="12"/>
        <v>1.4307368</v>
      </c>
      <c r="T366" s="183" t="s">
        <v>50</v>
      </c>
      <c r="U366" s="183" t="s">
        <v>49</v>
      </c>
      <c r="V366" s="183" t="s">
        <v>19</v>
      </c>
      <c r="W366" s="183">
        <f t="shared" si="13"/>
        <v>2.1461052</v>
      </c>
    </row>
    <row r="367" spans="1:23" x14ac:dyDescent="0.25">
      <c r="A367" s="183" t="s">
        <v>50</v>
      </c>
      <c r="B367" s="183" t="s">
        <v>49</v>
      </c>
      <c r="C367" s="183" t="s">
        <v>20</v>
      </c>
      <c r="D367" s="183">
        <v>1.788421</v>
      </c>
      <c r="K367" s="183" t="s">
        <v>50</v>
      </c>
      <c r="L367" s="183" t="s">
        <v>49</v>
      </c>
      <c r="M367" s="183" t="s">
        <v>20</v>
      </c>
      <c r="N367" s="183">
        <f t="shared" si="12"/>
        <v>1.4307368</v>
      </c>
      <c r="T367" s="183" t="s">
        <v>50</v>
      </c>
      <c r="U367" s="183" t="s">
        <v>49</v>
      </c>
      <c r="V367" s="183" t="s">
        <v>20</v>
      </c>
      <c r="W367" s="183">
        <f t="shared" si="13"/>
        <v>2.1461052</v>
      </c>
    </row>
    <row r="368" spans="1:23" x14ac:dyDescent="0.25">
      <c r="A368" s="183" t="s">
        <v>50</v>
      </c>
      <c r="B368" s="183" t="s">
        <v>49</v>
      </c>
      <c r="C368" s="183" t="s">
        <v>21</v>
      </c>
      <c r="D368" s="183">
        <v>1.788421</v>
      </c>
      <c r="K368" s="183" t="s">
        <v>50</v>
      </c>
      <c r="L368" s="183" t="s">
        <v>49</v>
      </c>
      <c r="M368" s="183" t="s">
        <v>21</v>
      </c>
      <c r="N368" s="183">
        <f t="shared" si="12"/>
        <v>1.4307368</v>
      </c>
      <c r="T368" s="183" t="s">
        <v>50</v>
      </c>
      <c r="U368" s="183" t="s">
        <v>49</v>
      </c>
      <c r="V368" s="183" t="s">
        <v>21</v>
      </c>
      <c r="W368" s="183">
        <f t="shared" si="13"/>
        <v>2.1461052</v>
      </c>
    </row>
    <row r="369" spans="1:23" x14ac:dyDescent="0.25">
      <c r="A369" s="183" t="s">
        <v>50</v>
      </c>
      <c r="B369" s="183" t="s">
        <v>49</v>
      </c>
      <c r="C369" s="183" t="s">
        <v>22</v>
      </c>
      <c r="D369" s="183">
        <v>1.788421</v>
      </c>
      <c r="K369" s="183" t="s">
        <v>50</v>
      </c>
      <c r="L369" s="183" t="s">
        <v>49</v>
      </c>
      <c r="M369" s="183" t="s">
        <v>22</v>
      </c>
      <c r="N369" s="183">
        <f t="shared" si="12"/>
        <v>1.4307368</v>
      </c>
      <c r="T369" s="183" t="s">
        <v>50</v>
      </c>
      <c r="U369" s="183" t="s">
        <v>49</v>
      </c>
      <c r="V369" s="183" t="s">
        <v>22</v>
      </c>
      <c r="W369" s="183">
        <f t="shared" si="13"/>
        <v>2.1461052</v>
      </c>
    </row>
    <row r="370" spans="1:23" x14ac:dyDescent="0.25">
      <c r="A370" s="183" t="s">
        <v>50</v>
      </c>
      <c r="B370" s="183" t="s">
        <v>49</v>
      </c>
      <c r="C370" s="183" t="s">
        <v>23</v>
      </c>
      <c r="D370" s="183">
        <v>1.788421</v>
      </c>
      <c r="K370" s="183" t="s">
        <v>50</v>
      </c>
      <c r="L370" s="183" t="s">
        <v>49</v>
      </c>
      <c r="M370" s="183" t="s">
        <v>23</v>
      </c>
      <c r="N370" s="183">
        <f t="shared" si="12"/>
        <v>1.4307368</v>
      </c>
      <c r="T370" s="183" t="s">
        <v>50</v>
      </c>
      <c r="U370" s="183" t="s">
        <v>49</v>
      </c>
      <c r="V370" s="183" t="s">
        <v>23</v>
      </c>
      <c r="W370" s="183">
        <f t="shared" si="13"/>
        <v>2.1461052</v>
      </c>
    </row>
    <row r="371" spans="1:23" x14ac:dyDescent="0.25">
      <c r="A371" s="183" t="s">
        <v>50</v>
      </c>
      <c r="B371" s="183" t="s">
        <v>49</v>
      </c>
      <c r="C371" s="183" t="s">
        <v>24</v>
      </c>
      <c r="D371" s="183">
        <v>1.788421</v>
      </c>
      <c r="K371" s="183" t="s">
        <v>50</v>
      </c>
      <c r="L371" s="183" t="s">
        <v>49</v>
      </c>
      <c r="M371" s="183" t="s">
        <v>24</v>
      </c>
      <c r="N371" s="183">
        <f t="shared" si="12"/>
        <v>1.4307368</v>
      </c>
      <c r="T371" s="183" t="s">
        <v>50</v>
      </c>
      <c r="U371" s="183" t="s">
        <v>49</v>
      </c>
      <c r="V371" s="183" t="s">
        <v>24</v>
      </c>
      <c r="W371" s="183">
        <f t="shared" si="13"/>
        <v>2.1461052</v>
      </c>
    </row>
    <row r="372" spans="1:23" x14ac:dyDescent="0.25">
      <c r="A372" s="183" t="s">
        <v>50</v>
      </c>
      <c r="B372" s="183" t="s">
        <v>49</v>
      </c>
      <c r="C372" s="183" t="s">
        <v>25</v>
      </c>
      <c r="D372" s="183">
        <v>1.788421</v>
      </c>
      <c r="K372" s="183" t="s">
        <v>50</v>
      </c>
      <c r="L372" s="183" t="s">
        <v>49</v>
      </c>
      <c r="M372" s="183" t="s">
        <v>25</v>
      </c>
      <c r="N372" s="183">
        <f t="shared" si="12"/>
        <v>1.4307368</v>
      </c>
      <c r="T372" s="183" t="s">
        <v>50</v>
      </c>
      <c r="U372" s="183" t="s">
        <v>49</v>
      </c>
      <c r="V372" s="183" t="s">
        <v>25</v>
      </c>
      <c r="W372" s="183">
        <f t="shared" si="13"/>
        <v>2.1461052</v>
      </c>
    </row>
    <row r="373" spans="1:23" x14ac:dyDescent="0.25">
      <c r="A373" s="183" t="s">
        <v>50</v>
      </c>
      <c r="B373" s="183" t="s">
        <v>49</v>
      </c>
      <c r="C373" s="183" t="s">
        <v>26</v>
      </c>
      <c r="D373" s="183">
        <v>1.788421</v>
      </c>
      <c r="K373" s="183" t="s">
        <v>50</v>
      </c>
      <c r="L373" s="183" t="s">
        <v>49</v>
      </c>
      <c r="M373" s="183" t="s">
        <v>26</v>
      </c>
      <c r="N373" s="183">
        <f t="shared" si="12"/>
        <v>1.4307368</v>
      </c>
      <c r="T373" s="183" t="s">
        <v>50</v>
      </c>
      <c r="U373" s="183" t="s">
        <v>49</v>
      </c>
      <c r="V373" s="183" t="s">
        <v>26</v>
      </c>
      <c r="W373" s="183">
        <f t="shared" si="13"/>
        <v>2.1461052</v>
      </c>
    </row>
    <row r="374" spans="1:23" x14ac:dyDescent="0.25">
      <c r="A374" s="183" t="s">
        <v>50</v>
      </c>
      <c r="B374" s="183" t="s">
        <v>49</v>
      </c>
      <c r="C374" s="183" t="s">
        <v>27</v>
      </c>
      <c r="D374" s="183">
        <v>1.788421</v>
      </c>
      <c r="K374" s="183" t="s">
        <v>50</v>
      </c>
      <c r="L374" s="183" t="s">
        <v>49</v>
      </c>
      <c r="M374" s="183" t="s">
        <v>27</v>
      </c>
      <c r="N374" s="183">
        <f t="shared" si="12"/>
        <v>1.4307368</v>
      </c>
      <c r="T374" s="183" t="s">
        <v>50</v>
      </c>
      <c r="U374" s="183" t="s">
        <v>49</v>
      </c>
      <c r="V374" s="183" t="s">
        <v>27</v>
      </c>
      <c r="W374" s="183">
        <f t="shared" si="13"/>
        <v>2.1461052</v>
      </c>
    </row>
    <row r="375" spans="1:23" x14ac:dyDescent="0.25">
      <c r="A375" s="183" t="s">
        <v>50</v>
      </c>
      <c r="B375" s="183" t="s">
        <v>49</v>
      </c>
      <c r="C375" s="183" t="s">
        <v>28</v>
      </c>
      <c r="D375" s="183">
        <v>1.788421</v>
      </c>
      <c r="K375" s="183" t="s">
        <v>50</v>
      </c>
      <c r="L375" s="183" t="s">
        <v>49</v>
      </c>
      <c r="M375" s="183" t="s">
        <v>28</v>
      </c>
      <c r="N375" s="183">
        <f t="shared" si="12"/>
        <v>1.4307368</v>
      </c>
      <c r="T375" s="183" t="s">
        <v>50</v>
      </c>
      <c r="U375" s="183" t="s">
        <v>49</v>
      </c>
      <c r="V375" s="183" t="s">
        <v>28</v>
      </c>
      <c r="W375" s="183">
        <f t="shared" si="13"/>
        <v>2.1461052</v>
      </c>
    </row>
    <row r="376" spans="1:23" x14ac:dyDescent="0.25">
      <c r="A376" s="183" t="s">
        <v>50</v>
      </c>
      <c r="B376" s="183" t="s">
        <v>49</v>
      </c>
      <c r="C376" s="183" t="s">
        <v>29</v>
      </c>
      <c r="D376" s="183">
        <v>1.788421</v>
      </c>
      <c r="K376" s="183" t="s">
        <v>50</v>
      </c>
      <c r="L376" s="183" t="s">
        <v>49</v>
      </c>
      <c r="M376" s="183" t="s">
        <v>29</v>
      </c>
      <c r="N376" s="183">
        <f t="shared" si="12"/>
        <v>1.4307368</v>
      </c>
      <c r="T376" s="183" t="s">
        <v>50</v>
      </c>
      <c r="U376" s="183" t="s">
        <v>49</v>
      </c>
      <c r="V376" s="183" t="s">
        <v>29</v>
      </c>
      <c r="W376" s="183">
        <f t="shared" si="13"/>
        <v>2.1461052</v>
      </c>
    </row>
    <row r="377" spans="1:23" x14ac:dyDescent="0.25">
      <c r="A377" s="183" t="s">
        <v>50</v>
      </c>
      <c r="B377" s="183" t="s">
        <v>49</v>
      </c>
      <c r="C377" s="183" t="s">
        <v>30</v>
      </c>
      <c r="D377" s="183">
        <v>1.788421</v>
      </c>
      <c r="K377" s="183" t="s">
        <v>50</v>
      </c>
      <c r="L377" s="183" t="s">
        <v>49</v>
      </c>
      <c r="M377" s="183" t="s">
        <v>30</v>
      </c>
      <c r="N377" s="183">
        <f t="shared" si="12"/>
        <v>1.4307368</v>
      </c>
      <c r="T377" s="183" t="s">
        <v>50</v>
      </c>
      <c r="U377" s="183" t="s">
        <v>49</v>
      </c>
      <c r="V377" s="183" t="s">
        <v>30</v>
      </c>
      <c r="W377" s="183">
        <f t="shared" si="13"/>
        <v>2.1461052</v>
      </c>
    </row>
    <row r="378" spans="1:23" x14ac:dyDescent="0.25">
      <c r="A378" s="183" t="s">
        <v>458</v>
      </c>
      <c r="B378" s="183" t="s">
        <v>461</v>
      </c>
      <c r="C378" s="183" t="s">
        <v>19</v>
      </c>
      <c r="D378" s="183">
        <v>0.60298399999999996</v>
      </c>
      <c r="K378" s="183" t="s">
        <v>458</v>
      </c>
      <c r="L378" s="183" t="s">
        <v>461</v>
      </c>
      <c r="M378" s="183" t="s">
        <v>19</v>
      </c>
      <c r="N378" s="183">
        <f t="shared" si="12"/>
        <v>0.48238720000000002</v>
      </c>
      <c r="T378" s="183" t="s">
        <v>458</v>
      </c>
      <c r="U378" s="183" t="s">
        <v>461</v>
      </c>
      <c r="V378" s="183" t="s">
        <v>19</v>
      </c>
      <c r="W378" s="183">
        <f t="shared" si="13"/>
        <v>0.72358079999999991</v>
      </c>
    </row>
    <row r="379" spans="1:23" x14ac:dyDescent="0.25">
      <c r="A379" s="183" t="s">
        <v>458</v>
      </c>
      <c r="B379" s="183" t="s">
        <v>461</v>
      </c>
      <c r="C379" s="183" t="s">
        <v>20</v>
      </c>
      <c r="D379" s="183">
        <v>0.60298399999999996</v>
      </c>
      <c r="K379" s="183" t="s">
        <v>458</v>
      </c>
      <c r="L379" s="183" t="s">
        <v>461</v>
      </c>
      <c r="M379" s="183" t="s">
        <v>20</v>
      </c>
      <c r="N379" s="183">
        <f t="shared" si="12"/>
        <v>0.48238720000000002</v>
      </c>
      <c r="T379" s="183" t="s">
        <v>458</v>
      </c>
      <c r="U379" s="183" t="s">
        <v>461</v>
      </c>
      <c r="V379" s="183" t="s">
        <v>20</v>
      </c>
      <c r="W379" s="183">
        <f t="shared" si="13"/>
        <v>0.72358079999999991</v>
      </c>
    </row>
    <row r="380" spans="1:23" x14ac:dyDescent="0.25">
      <c r="A380" s="183" t="s">
        <v>458</v>
      </c>
      <c r="B380" s="183" t="s">
        <v>461</v>
      </c>
      <c r="C380" s="183" t="s">
        <v>21</v>
      </c>
      <c r="D380" s="183">
        <v>0.60298399999999996</v>
      </c>
      <c r="K380" s="183" t="s">
        <v>458</v>
      </c>
      <c r="L380" s="183" t="s">
        <v>461</v>
      </c>
      <c r="M380" s="183" t="s">
        <v>21</v>
      </c>
      <c r="N380" s="183">
        <f t="shared" si="12"/>
        <v>0.48238720000000002</v>
      </c>
      <c r="T380" s="183" t="s">
        <v>458</v>
      </c>
      <c r="U380" s="183" t="s">
        <v>461</v>
      </c>
      <c r="V380" s="183" t="s">
        <v>21</v>
      </c>
      <c r="W380" s="183">
        <f t="shared" si="13"/>
        <v>0.72358079999999991</v>
      </c>
    </row>
    <row r="381" spans="1:23" x14ac:dyDescent="0.25">
      <c r="A381" s="183" t="s">
        <v>458</v>
      </c>
      <c r="B381" s="183" t="s">
        <v>461</v>
      </c>
      <c r="C381" s="183" t="s">
        <v>22</v>
      </c>
      <c r="D381" s="183">
        <v>0.60298399999999996</v>
      </c>
      <c r="K381" s="183" t="s">
        <v>458</v>
      </c>
      <c r="L381" s="183" t="s">
        <v>461</v>
      </c>
      <c r="M381" s="183" t="s">
        <v>22</v>
      </c>
      <c r="N381" s="183">
        <f t="shared" si="12"/>
        <v>0.48238720000000002</v>
      </c>
      <c r="T381" s="183" t="s">
        <v>458</v>
      </c>
      <c r="U381" s="183" t="s">
        <v>461</v>
      </c>
      <c r="V381" s="183" t="s">
        <v>22</v>
      </c>
      <c r="W381" s="183">
        <f t="shared" si="13"/>
        <v>0.72358079999999991</v>
      </c>
    </row>
    <row r="382" spans="1:23" x14ac:dyDescent="0.25">
      <c r="A382" s="183" t="s">
        <v>458</v>
      </c>
      <c r="B382" s="183" t="s">
        <v>461</v>
      </c>
      <c r="C382" s="183" t="s">
        <v>23</v>
      </c>
      <c r="D382" s="183">
        <v>0.60298399999999996</v>
      </c>
      <c r="K382" s="183" t="s">
        <v>458</v>
      </c>
      <c r="L382" s="183" t="s">
        <v>461</v>
      </c>
      <c r="M382" s="183" t="s">
        <v>23</v>
      </c>
      <c r="N382" s="183">
        <f t="shared" si="12"/>
        <v>0.48238720000000002</v>
      </c>
      <c r="T382" s="183" t="s">
        <v>458</v>
      </c>
      <c r="U382" s="183" t="s">
        <v>461</v>
      </c>
      <c r="V382" s="183" t="s">
        <v>23</v>
      </c>
      <c r="W382" s="183">
        <f t="shared" si="13"/>
        <v>0.72358079999999991</v>
      </c>
    </row>
    <row r="383" spans="1:23" x14ac:dyDescent="0.25">
      <c r="A383" s="183" t="s">
        <v>458</v>
      </c>
      <c r="B383" s="183" t="s">
        <v>461</v>
      </c>
      <c r="C383" s="183" t="s">
        <v>24</v>
      </c>
      <c r="D383" s="183">
        <v>0.60298399999999996</v>
      </c>
      <c r="K383" s="183" t="s">
        <v>458</v>
      </c>
      <c r="L383" s="183" t="s">
        <v>461</v>
      </c>
      <c r="M383" s="183" t="s">
        <v>24</v>
      </c>
      <c r="N383" s="183">
        <f t="shared" si="12"/>
        <v>0.48238720000000002</v>
      </c>
      <c r="T383" s="183" t="s">
        <v>458</v>
      </c>
      <c r="U383" s="183" t="s">
        <v>461</v>
      </c>
      <c r="V383" s="183" t="s">
        <v>24</v>
      </c>
      <c r="W383" s="183">
        <f t="shared" si="13"/>
        <v>0.72358079999999991</v>
      </c>
    </row>
    <row r="384" spans="1:23" x14ac:dyDescent="0.25">
      <c r="A384" s="183" t="s">
        <v>458</v>
      </c>
      <c r="B384" s="183" t="s">
        <v>461</v>
      </c>
      <c r="C384" s="183" t="s">
        <v>25</v>
      </c>
      <c r="D384" s="183">
        <v>0.60298399999999996</v>
      </c>
      <c r="K384" s="183" t="s">
        <v>458</v>
      </c>
      <c r="L384" s="183" t="s">
        <v>461</v>
      </c>
      <c r="M384" s="183" t="s">
        <v>25</v>
      </c>
      <c r="N384" s="183">
        <f t="shared" si="12"/>
        <v>0.48238720000000002</v>
      </c>
      <c r="T384" s="183" t="s">
        <v>458</v>
      </c>
      <c r="U384" s="183" t="s">
        <v>461</v>
      </c>
      <c r="V384" s="183" t="s">
        <v>25</v>
      </c>
      <c r="W384" s="183">
        <f t="shared" si="13"/>
        <v>0.72358079999999991</v>
      </c>
    </row>
    <row r="385" spans="1:23" x14ac:dyDescent="0.25">
      <c r="A385" s="183" t="s">
        <v>458</v>
      </c>
      <c r="B385" s="183" t="s">
        <v>461</v>
      </c>
      <c r="C385" s="183" t="s">
        <v>26</v>
      </c>
      <c r="D385" s="183">
        <v>0.60298399999999996</v>
      </c>
      <c r="K385" s="183" t="s">
        <v>458</v>
      </c>
      <c r="L385" s="183" t="s">
        <v>461</v>
      </c>
      <c r="M385" s="183" t="s">
        <v>26</v>
      </c>
      <c r="N385" s="183">
        <f t="shared" si="12"/>
        <v>0.48238720000000002</v>
      </c>
      <c r="T385" s="183" t="s">
        <v>458</v>
      </c>
      <c r="U385" s="183" t="s">
        <v>461</v>
      </c>
      <c r="V385" s="183" t="s">
        <v>26</v>
      </c>
      <c r="W385" s="183">
        <f t="shared" si="13"/>
        <v>0.72358079999999991</v>
      </c>
    </row>
    <row r="386" spans="1:23" x14ac:dyDescent="0.25">
      <c r="A386" s="183" t="s">
        <v>458</v>
      </c>
      <c r="B386" s="183" t="s">
        <v>461</v>
      </c>
      <c r="C386" s="183" t="s">
        <v>27</v>
      </c>
      <c r="D386" s="183">
        <v>0.60298399999999996</v>
      </c>
      <c r="K386" s="183" t="s">
        <v>458</v>
      </c>
      <c r="L386" s="183" t="s">
        <v>461</v>
      </c>
      <c r="M386" s="183" t="s">
        <v>27</v>
      </c>
      <c r="N386" s="183">
        <f t="shared" si="12"/>
        <v>0.48238720000000002</v>
      </c>
      <c r="T386" s="183" t="s">
        <v>458</v>
      </c>
      <c r="U386" s="183" t="s">
        <v>461</v>
      </c>
      <c r="V386" s="183" t="s">
        <v>27</v>
      </c>
      <c r="W386" s="183">
        <f t="shared" si="13"/>
        <v>0.72358079999999991</v>
      </c>
    </row>
    <row r="387" spans="1:23" x14ac:dyDescent="0.25">
      <c r="A387" s="183" t="s">
        <v>458</v>
      </c>
      <c r="B387" s="183" t="s">
        <v>461</v>
      </c>
      <c r="C387" s="183" t="s">
        <v>28</v>
      </c>
      <c r="D387" s="183">
        <v>0.60298399999999996</v>
      </c>
      <c r="K387" s="183" t="s">
        <v>458</v>
      </c>
      <c r="L387" s="183" t="s">
        <v>461</v>
      </c>
      <c r="M387" s="183" t="s">
        <v>28</v>
      </c>
      <c r="N387" s="183">
        <f t="shared" si="12"/>
        <v>0.48238720000000002</v>
      </c>
      <c r="T387" s="183" t="s">
        <v>458</v>
      </c>
      <c r="U387" s="183" t="s">
        <v>461</v>
      </c>
      <c r="V387" s="183" t="s">
        <v>28</v>
      </c>
      <c r="W387" s="183">
        <f t="shared" si="13"/>
        <v>0.72358079999999991</v>
      </c>
    </row>
    <row r="388" spans="1:23" x14ac:dyDescent="0.25">
      <c r="A388" s="183" t="s">
        <v>458</v>
      </c>
      <c r="B388" s="183" t="s">
        <v>461</v>
      </c>
      <c r="C388" s="183" t="s">
        <v>29</v>
      </c>
      <c r="D388" s="183">
        <v>0.60298399999999996</v>
      </c>
      <c r="K388" s="183" t="s">
        <v>458</v>
      </c>
      <c r="L388" s="183" t="s">
        <v>461</v>
      </c>
      <c r="M388" s="183" t="s">
        <v>29</v>
      </c>
      <c r="N388" s="183">
        <f t="shared" si="12"/>
        <v>0.48238720000000002</v>
      </c>
      <c r="T388" s="183" t="s">
        <v>458</v>
      </c>
      <c r="U388" s="183" t="s">
        <v>461</v>
      </c>
      <c r="V388" s="183" t="s">
        <v>29</v>
      </c>
      <c r="W388" s="183">
        <f t="shared" si="13"/>
        <v>0.72358079999999991</v>
      </c>
    </row>
    <row r="389" spans="1:23" x14ac:dyDescent="0.25">
      <c r="A389" s="183" t="s">
        <v>458</v>
      </c>
      <c r="B389" s="183" t="s">
        <v>461</v>
      </c>
      <c r="C389" s="183" t="s">
        <v>30</v>
      </c>
      <c r="D389" s="183">
        <v>0.60298399999999996</v>
      </c>
      <c r="K389" s="183" t="s">
        <v>458</v>
      </c>
      <c r="L389" s="183" t="s">
        <v>461</v>
      </c>
      <c r="M389" s="183" t="s">
        <v>30</v>
      </c>
      <c r="N389" s="183">
        <f t="shared" si="12"/>
        <v>0.48238720000000002</v>
      </c>
      <c r="T389" s="183" t="s">
        <v>458</v>
      </c>
      <c r="U389" s="183" t="s">
        <v>461</v>
      </c>
      <c r="V389" s="183" t="s">
        <v>30</v>
      </c>
      <c r="W389" s="183">
        <f t="shared" si="13"/>
        <v>0.72358079999999991</v>
      </c>
    </row>
    <row r="390" spans="1:23" x14ac:dyDescent="0.25">
      <c r="A390" s="183" t="s">
        <v>461</v>
      </c>
      <c r="B390" s="183" t="s">
        <v>56</v>
      </c>
      <c r="C390" s="183" t="s">
        <v>19</v>
      </c>
      <c r="D390" s="183">
        <v>0.27528399999999997</v>
      </c>
      <c r="K390" s="183" t="s">
        <v>461</v>
      </c>
      <c r="L390" s="183" t="s">
        <v>56</v>
      </c>
      <c r="M390" s="183" t="s">
        <v>19</v>
      </c>
      <c r="N390" s="183">
        <f t="shared" si="12"/>
        <v>0.22022719999999998</v>
      </c>
      <c r="T390" s="183" t="s">
        <v>461</v>
      </c>
      <c r="U390" s="183" t="s">
        <v>56</v>
      </c>
      <c r="V390" s="183" t="s">
        <v>19</v>
      </c>
      <c r="W390" s="183">
        <f t="shared" si="13"/>
        <v>0.33034079999999993</v>
      </c>
    </row>
    <row r="391" spans="1:23" x14ac:dyDescent="0.25">
      <c r="A391" s="183" t="s">
        <v>461</v>
      </c>
      <c r="B391" s="183" t="s">
        <v>56</v>
      </c>
      <c r="C391" s="183" t="s">
        <v>20</v>
      </c>
      <c r="D391" s="183">
        <v>0.27528399999999997</v>
      </c>
      <c r="K391" s="183" t="s">
        <v>461</v>
      </c>
      <c r="L391" s="183" t="s">
        <v>56</v>
      </c>
      <c r="M391" s="183" t="s">
        <v>20</v>
      </c>
      <c r="N391" s="183">
        <f t="shared" si="12"/>
        <v>0.22022719999999998</v>
      </c>
      <c r="T391" s="183" t="s">
        <v>461</v>
      </c>
      <c r="U391" s="183" t="s">
        <v>56</v>
      </c>
      <c r="V391" s="183" t="s">
        <v>20</v>
      </c>
      <c r="W391" s="183">
        <f t="shared" si="13"/>
        <v>0.33034079999999993</v>
      </c>
    </row>
    <row r="392" spans="1:23" x14ac:dyDescent="0.25">
      <c r="A392" s="183" t="s">
        <v>461</v>
      </c>
      <c r="B392" s="183" t="s">
        <v>56</v>
      </c>
      <c r="C392" s="183" t="s">
        <v>21</v>
      </c>
      <c r="D392" s="183">
        <v>0.27528399999999997</v>
      </c>
      <c r="K392" s="183" t="s">
        <v>461</v>
      </c>
      <c r="L392" s="183" t="s">
        <v>56</v>
      </c>
      <c r="M392" s="183" t="s">
        <v>21</v>
      </c>
      <c r="N392" s="183">
        <f t="shared" si="12"/>
        <v>0.22022719999999998</v>
      </c>
      <c r="T392" s="183" t="s">
        <v>461</v>
      </c>
      <c r="U392" s="183" t="s">
        <v>56</v>
      </c>
      <c r="V392" s="183" t="s">
        <v>21</v>
      </c>
      <c r="W392" s="183">
        <f t="shared" si="13"/>
        <v>0.33034079999999993</v>
      </c>
    </row>
    <row r="393" spans="1:23" x14ac:dyDescent="0.25">
      <c r="A393" s="183" t="s">
        <v>461</v>
      </c>
      <c r="B393" s="183" t="s">
        <v>56</v>
      </c>
      <c r="C393" s="183" t="s">
        <v>22</v>
      </c>
      <c r="D393" s="183">
        <v>0.27528399999999997</v>
      </c>
      <c r="K393" s="183" t="s">
        <v>461</v>
      </c>
      <c r="L393" s="183" t="s">
        <v>56</v>
      </c>
      <c r="M393" s="183" t="s">
        <v>22</v>
      </c>
      <c r="N393" s="183">
        <f t="shared" si="12"/>
        <v>0.22022719999999998</v>
      </c>
      <c r="T393" s="183" t="s">
        <v>461</v>
      </c>
      <c r="U393" s="183" t="s">
        <v>56</v>
      </c>
      <c r="V393" s="183" t="s">
        <v>22</v>
      </c>
      <c r="W393" s="183">
        <f t="shared" si="13"/>
        <v>0.33034079999999993</v>
      </c>
    </row>
    <row r="394" spans="1:23" x14ac:dyDescent="0.25">
      <c r="A394" s="183" t="s">
        <v>461</v>
      </c>
      <c r="B394" s="183" t="s">
        <v>56</v>
      </c>
      <c r="C394" s="183" t="s">
        <v>23</v>
      </c>
      <c r="D394" s="183">
        <v>0.27528399999999997</v>
      </c>
      <c r="K394" s="183" t="s">
        <v>461</v>
      </c>
      <c r="L394" s="183" t="s">
        <v>56</v>
      </c>
      <c r="M394" s="183" t="s">
        <v>23</v>
      </c>
      <c r="N394" s="183">
        <f t="shared" si="12"/>
        <v>0.22022719999999998</v>
      </c>
      <c r="T394" s="183" t="s">
        <v>461</v>
      </c>
      <c r="U394" s="183" t="s">
        <v>56</v>
      </c>
      <c r="V394" s="183" t="s">
        <v>23</v>
      </c>
      <c r="W394" s="183">
        <f t="shared" si="13"/>
        <v>0.33034079999999993</v>
      </c>
    </row>
    <row r="395" spans="1:23" x14ac:dyDescent="0.25">
      <c r="A395" s="183" t="s">
        <v>461</v>
      </c>
      <c r="B395" s="183" t="s">
        <v>56</v>
      </c>
      <c r="C395" s="183" t="s">
        <v>24</v>
      </c>
      <c r="D395" s="183">
        <v>0.27528399999999997</v>
      </c>
      <c r="K395" s="183" t="s">
        <v>461</v>
      </c>
      <c r="L395" s="183" t="s">
        <v>56</v>
      </c>
      <c r="M395" s="183" t="s">
        <v>24</v>
      </c>
      <c r="N395" s="183">
        <f t="shared" si="12"/>
        <v>0.22022719999999998</v>
      </c>
      <c r="T395" s="183" t="s">
        <v>461</v>
      </c>
      <c r="U395" s="183" t="s">
        <v>56</v>
      </c>
      <c r="V395" s="183" t="s">
        <v>24</v>
      </c>
      <c r="W395" s="183">
        <f t="shared" si="13"/>
        <v>0.33034079999999993</v>
      </c>
    </row>
    <row r="396" spans="1:23" x14ac:dyDescent="0.25">
      <c r="A396" s="183" t="s">
        <v>461</v>
      </c>
      <c r="B396" s="183" t="s">
        <v>56</v>
      </c>
      <c r="C396" s="183" t="s">
        <v>25</v>
      </c>
      <c r="D396" s="183">
        <v>0.27528399999999997</v>
      </c>
      <c r="K396" s="183" t="s">
        <v>461</v>
      </c>
      <c r="L396" s="183" t="s">
        <v>56</v>
      </c>
      <c r="M396" s="183" t="s">
        <v>25</v>
      </c>
      <c r="N396" s="183">
        <f t="shared" si="12"/>
        <v>0.22022719999999998</v>
      </c>
      <c r="T396" s="183" t="s">
        <v>461</v>
      </c>
      <c r="U396" s="183" t="s">
        <v>56</v>
      </c>
      <c r="V396" s="183" t="s">
        <v>25</v>
      </c>
      <c r="W396" s="183">
        <f t="shared" si="13"/>
        <v>0.33034079999999993</v>
      </c>
    </row>
    <row r="397" spans="1:23" x14ac:dyDescent="0.25">
      <c r="A397" s="183" t="s">
        <v>461</v>
      </c>
      <c r="B397" s="183" t="s">
        <v>56</v>
      </c>
      <c r="C397" s="183" t="s">
        <v>26</v>
      </c>
      <c r="D397" s="183">
        <v>0.27528399999999997</v>
      </c>
      <c r="K397" s="183" t="s">
        <v>461</v>
      </c>
      <c r="L397" s="183" t="s">
        <v>56</v>
      </c>
      <c r="M397" s="183" t="s">
        <v>26</v>
      </c>
      <c r="N397" s="183">
        <f t="shared" si="12"/>
        <v>0.22022719999999998</v>
      </c>
      <c r="T397" s="183" t="s">
        <v>461</v>
      </c>
      <c r="U397" s="183" t="s">
        <v>56</v>
      </c>
      <c r="V397" s="183" t="s">
        <v>26</v>
      </c>
      <c r="W397" s="183">
        <f t="shared" si="13"/>
        <v>0.33034079999999993</v>
      </c>
    </row>
    <row r="398" spans="1:23" x14ac:dyDescent="0.25">
      <c r="A398" s="183" t="s">
        <v>461</v>
      </c>
      <c r="B398" s="183" t="s">
        <v>56</v>
      </c>
      <c r="C398" s="183" t="s">
        <v>27</v>
      </c>
      <c r="D398" s="183">
        <v>0.27528399999999997</v>
      </c>
      <c r="K398" s="183" t="s">
        <v>461</v>
      </c>
      <c r="L398" s="183" t="s">
        <v>56</v>
      </c>
      <c r="M398" s="183" t="s">
        <v>27</v>
      </c>
      <c r="N398" s="183">
        <f t="shared" si="12"/>
        <v>0.22022719999999998</v>
      </c>
      <c r="T398" s="183" t="s">
        <v>461</v>
      </c>
      <c r="U398" s="183" t="s">
        <v>56</v>
      </c>
      <c r="V398" s="183" t="s">
        <v>27</v>
      </c>
      <c r="W398" s="183">
        <f t="shared" si="13"/>
        <v>0.33034079999999993</v>
      </c>
    </row>
    <row r="399" spans="1:23" x14ac:dyDescent="0.25">
      <c r="A399" s="183" t="s">
        <v>461</v>
      </c>
      <c r="B399" s="183" t="s">
        <v>56</v>
      </c>
      <c r="C399" s="183" t="s">
        <v>28</v>
      </c>
      <c r="D399" s="183">
        <v>0.27528399999999997</v>
      </c>
      <c r="K399" s="183" t="s">
        <v>461</v>
      </c>
      <c r="L399" s="183" t="s">
        <v>56</v>
      </c>
      <c r="M399" s="183" t="s">
        <v>28</v>
      </c>
      <c r="N399" s="183">
        <f t="shared" si="12"/>
        <v>0.22022719999999998</v>
      </c>
      <c r="T399" s="183" t="s">
        <v>461</v>
      </c>
      <c r="U399" s="183" t="s">
        <v>56</v>
      </c>
      <c r="V399" s="183" t="s">
        <v>28</v>
      </c>
      <c r="W399" s="183">
        <f t="shared" si="13"/>
        <v>0.33034079999999993</v>
      </c>
    </row>
    <row r="400" spans="1:23" x14ac:dyDescent="0.25">
      <c r="A400" s="183" t="s">
        <v>461</v>
      </c>
      <c r="B400" s="183" t="s">
        <v>56</v>
      </c>
      <c r="C400" s="183" t="s">
        <v>29</v>
      </c>
      <c r="D400" s="183">
        <v>0.27528399999999997</v>
      </c>
      <c r="K400" s="183" t="s">
        <v>461</v>
      </c>
      <c r="L400" s="183" t="s">
        <v>56</v>
      </c>
      <c r="M400" s="183" t="s">
        <v>29</v>
      </c>
      <c r="N400" s="183">
        <f t="shared" si="12"/>
        <v>0.22022719999999998</v>
      </c>
      <c r="T400" s="183" t="s">
        <v>461</v>
      </c>
      <c r="U400" s="183" t="s">
        <v>56</v>
      </c>
      <c r="V400" s="183" t="s">
        <v>29</v>
      </c>
      <c r="W400" s="183">
        <f t="shared" si="13"/>
        <v>0.33034079999999993</v>
      </c>
    </row>
    <row r="401" spans="1:23" x14ac:dyDescent="0.25">
      <c r="A401" s="183" t="s">
        <v>461</v>
      </c>
      <c r="B401" s="183" t="s">
        <v>56</v>
      </c>
      <c r="C401" s="183" t="s">
        <v>30</v>
      </c>
      <c r="D401" s="183">
        <v>0.27528399999999997</v>
      </c>
      <c r="K401" s="183" t="s">
        <v>461</v>
      </c>
      <c r="L401" s="183" t="s">
        <v>56</v>
      </c>
      <c r="M401" s="183" t="s">
        <v>30</v>
      </c>
      <c r="N401" s="183">
        <f t="shared" si="12"/>
        <v>0.22022719999999998</v>
      </c>
      <c r="T401" s="183" t="s">
        <v>461</v>
      </c>
      <c r="U401" s="183" t="s">
        <v>56</v>
      </c>
      <c r="V401" s="183" t="s">
        <v>30</v>
      </c>
      <c r="W401" s="183">
        <f t="shared" si="13"/>
        <v>0.33034079999999993</v>
      </c>
    </row>
    <row r="402" spans="1:23" x14ac:dyDescent="0.25">
      <c r="A402" s="183" t="s">
        <v>51</v>
      </c>
      <c r="B402" s="183" t="s">
        <v>50</v>
      </c>
      <c r="C402" s="183" t="s">
        <v>19</v>
      </c>
      <c r="D402" s="183">
        <v>0.88316499999999998</v>
      </c>
      <c r="K402" s="183" t="s">
        <v>51</v>
      </c>
      <c r="L402" s="183" t="s">
        <v>50</v>
      </c>
      <c r="M402" s="183" t="s">
        <v>19</v>
      </c>
      <c r="N402" s="183">
        <f t="shared" si="12"/>
        <v>0.70653200000000005</v>
      </c>
      <c r="T402" s="183" t="s">
        <v>51</v>
      </c>
      <c r="U402" s="183" t="s">
        <v>50</v>
      </c>
      <c r="V402" s="183" t="s">
        <v>19</v>
      </c>
      <c r="W402" s="183">
        <f t="shared" si="13"/>
        <v>1.059798</v>
      </c>
    </row>
    <row r="403" spans="1:23" x14ac:dyDescent="0.25">
      <c r="A403" s="183" t="s">
        <v>51</v>
      </c>
      <c r="B403" s="183" t="s">
        <v>50</v>
      </c>
      <c r="C403" s="183" t="s">
        <v>20</v>
      </c>
      <c r="D403" s="183">
        <v>0.88316499999999998</v>
      </c>
      <c r="K403" s="183" t="s">
        <v>51</v>
      </c>
      <c r="L403" s="183" t="s">
        <v>50</v>
      </c>
      <c r="M403" s="183" t="s">
        <v>20</v>
      </c>
      <c r="N403" s="183">
        <f t="shared" si="12"/>
        <v>0.70653200000000005</v>
      </c>
      <c r="T403" s="183" t="s">
        <v>51</v>
      </c>
      <c r="U403" s="183" t="s">
        <v>50</v>
      </c>
      <c r="V403" s="183" t="s">
        <v>20</v>
      </c>
      <c r="W403" s="183">
        <f t="shared" si="13"/>
        <v>1.059798</v>
      </c>
    </row>
    <row r="404" spans="1:23" x14ac:dyDescent="0.25">
      <c r="A404" s="183" t="s">
        <v>51</v>
      </c>
      <c r="B404" s="183" t="s">
        <v>50</v>
      </c>
      <c r="C404" s="183" t="s">
        <v>21</v>
      </c>
      <c r="D404" s="183">
        <v>0.88316499999999998</v>
      </c>
      <c r="K404" s="183" t="s">
        <v>51</v>
      </c>
      <c r="L404" s="183" t="s">
        <v>50</v>
      </c>
      <c r="M404" s="183" t="s">
        <v>21</v>
      </c>
      <c r="N404" s="183">
        <f t="shared" si="12"/>
        <v>0.70653200000000005</v>
      </c>
      <c r="T404" s="183" t="s">
        <v>51</v>
      </c>
      <c r="U404" s="183" t="s">
        <v>50</v>
      </c>
      <c r="V404" s="183" t="s">
        <v>21</v>
      </c>
      <c r="W404" s="183">
        <f t="shared" si="13"/>
        <v>1.059798</v>
      </c>
    </row>
    <row r="405" spans="1:23" x14ac:dyDescent="0.25">
      <c r="A405" s="183" t="s">
        <v>51</v>
      </c>
      <c r="B405" s="183" t="s">
        <v>50</v>
      </c>
      <c r="C405" s="183" t="s">
        <v>22</v>
      </c>
      <c r="D405" s="183">
        <v>0.88316499999999998</v>
      </c>
      <c r="K405" s="183" t="s">
        <v>51</v>
      </c>
      <c r="L405" s="183" t="s">
        <v>50</v>
      </c>
      <c r="M405" s="183" t="s">
        <v>22</v>
      </c>
      <c r="N405" s="183">
        <f t="shared" si="12"/>
        <v>0.70653200000000005</v>
      </c>
      <c r="T405" s="183" t="s">
        <v>51</v>
      </c>
      <c r="U405" s="183" t="s">
        <v>50</v>
      </c>
      <c r="V405" s="183" t="s">
        <v>22</v>
      </c>
      <c r="W405" s="183">
        <f t="shared" si="13"/>
        <v>1.059798</v>
      </c>
    </row>
    <row r="406" spans="1:23" x14ac:dyDescent="0.25">
      <c r="A406" s="183" t="s">
        <v>51</v>
      </c>
      <c r="B406" s="183" t="s">
        <v>50</v>
      </c>
      <c r="C406" s="183" t="s">
        <v>23</v>
      </c>
      <c r="D406" s="183">
        <v>0.88316499999999998</v>
      </c>
      <c r="K406" s="183" t="s">
        <v>51</v>
      </c>
      <c r="L406" s="183" t="s">
        <v>50</v>
      </c>
      <c r="M406" s="183" t="s">
        <v>23</v>
      </c>
      <c r="N406" s="183">
        <f t="shared" si="12"/>
        <v>0.70653200000000005</v>
      </c>
      <c r="T406" s="183" t="s">
        <v>51</v>
      </c>
      <c r="U406" s="183" t="s">
        <v>50</v>
      </c>
      <c r="V406" s="183" t="s">
        <v>23</v>
      </c>
      <c r="W406" s="183">
        <f t="shared" si="13"/>
        <v>1.059798</v>
      </c>
    </row>
    <row r="407" spans="1:23" x14ac:dyDescent="0.25">
      <c r="A407" s="183" t="s">
        <v>51</v>
      </c>
      <c r="B407" s="183" t="s">
        <v>50</v>
      </c>
      <c r="C407" s="183" t="s">
        <v>24</v>
      </c>
      <c r="D407" s="183">
        <v>0.88316499999999998</v>
      </c>
      <c r="K407" s="183" t="s">
        <v>51</v>
      </c>
      <c r="L407" s="183" t="s">
        <v>50</v>
      </c>
      <c r="M407" s="183" t="s">
        <v>24</v>
      </c>
      <c r="N407" s="183">
        <f t="shared" si="12"/>
        <v>0.70653200000000005</v>
      </c>
      <c r="T407" s="183" t="s">
        <v>51</v>
      </c>
      <c r="U407" s="183" t="s">
        <v>50</v>
      </c>
      <c r="V407" s="183" t="s">
        <v>24</v>
      </c>
      <c r="W407" s="183">
        <f t="shared" si="13"/>
        <v>1.059798</v>
      </c>
    </row>
    <row r="408" spans="1:23" x14ac:dyDescent="0.25">
      <c r="A408" s="183" t="s">
        <v>51</v>
      </c>
      <c r="B408" s="183" t="s">
        <v>50</v>
      </c>
      <c r="C408" s="183" t="s">
        <v>25</v>
      </c>
      <c r="D408" s="183">
        <v>0.88316499999999998</v>
      </c>
      <c r="K408" s="183" t="s">
        <v>51</v>
      </c>
      <c r="L408" s="183" t="s">
        <v>50</v>
      </c>
      <c r="M408" s="183" t="s">
        <v>25</v>
      </c>
      <c r="N408" s="183">
        <f t="shared" si="12"/>
        <v>0.70653200000000005</v>
      </c>
      <c r="T408" s="183" t="s">
        <v>51</v>
      </c>
      <c r="U408" s="183" t="s">
        <v>50</v>
      </c>
      <c r="V408" s="183" t="s">
        <v>25</v>
      </c>
      <c r="W408" s="183">
        <f t="shared" si="13"/>
        <v>1.059798</v>
      </c>
    </row>
    <row r="409" spans="1:23" x14ac:dyDescent="0.25">
      <c r="A409" s="183" t="s">
        <v>51</v>
      </c>
      <c r="B409" s="183" t="s">
        <v>50</v>
      </c>
      <c r="C409" s="183" t="s">
        <v>26</v>
      </c>
      <c r="D409" s="183">
        <v>0.88316499999999998</v>
      </c>
      <c r="K409" s="183" t="s">
        <v>51</v>
      </c>
      <c r="L409" s="183" t="s">
        <v>50</v>
      </c>
      <c r="M409" s="183" t="s">
        <v>26</v>
      </c>
      <c r="N409" s="183">
        <f t="shared" si="12"/>
        <v>0.70653200000000005</v>
      </c>
      <c r="T409" s="183" t="s">
        <v>51</v>
      </c>
      <c r="U409" s="183" t="s">
        <v>50</v>
      </c>
      <c r="V409" s="183" t="s">
        <v>26</v>
      </c>
      <c r="W409" s="183">
        <f t="shared" si="13"/>
        <v>1.059798</v>
      </c>
    </row>
    <row r="410" spans="1:23" x14ac:dyDescent="0.25">
      <c r="A410" s="183" t="s">
        <v>51</v>
      </c>
      <c r="B410" s="183" t="s">
        <v>50</v>
      </c>
      <c r="C410" s="183" t="s">
        <v>27</v>
      </c>
      <c r="D410" s="183">
        <v>0.88316499999999998</v>
      </c>
      <c r="K410" s="183" t="s">
        <v>51</v>
      </c>
      <c r="L410" s="183" t="s">
        <v>50</v>
      </c>
      <c r="M410" s="183" t="s">
        <v>27</v>
      </c>
      <c r="N410" s="183">
        <f t="shared" si="12"/>
        <v>0.70653200000000005</v>
      </c>
      <c r="T410" s="183" t="s">
        <v>51</v>
      </c>
      <c r="U410" s="183" t="s">
        <v>50</v>
      </c>
      <c r="V410" s="183" t="s">
        <v>27</v>
      </c>
      <c r="W410" s="183">
        <f t="shared" si="13"/>
        <v>1.059798</v>
      </c>
    </row>
    <row r="411" spans="1:23" x14ac:dyDescent="0.25">
      <c r="A411" s="183" t="s">
        <v>51</v>
      </c>
      <c r="B411" s="183" t="s">
        <v>50</v>
      </c>
      <c r="C411" s="183" t="s">
        <v>28</v>
      </c>
      <c r="D411" s="183">
        <v>0.88316499999999998</v>
      </c>
      <c r="K411" s="183" t="s">
        <v>51</v>
      </c>
      <c r="L411" s="183" t="s">
        <v>50</v>
      </c>
      <c r="M411" s="183" t="s">
        <v>28</v>
      </c>
      <c r="N411" s="183">
        <f t="shared" si="12"/>
        <v>0.70653200000000005</v>
      </c>
      <c r="T411" s="183" t="s">
        <v>51</v>
      </c>
      <c r="U411" s="183" t="s">
        <v>50</v>
      </c>
      <c r="V411" s="183" t="s">
        <v>28</v>
      </c>
      <c r="W411" s="183">
        <f t="shared" si="13"/>
        <v>1.059798</v>
      </c>
    </row>
    <row r="412" spans="1:23" x14ac:dyDescent="0.25">
      <c r="A412" s="183" t="s">
        <v>51</v>
      </c>
      <c r="B412" s="183" t="s">
        <v>50</v>
      </c>
      <c r="C412" s="183" t="s">
        <v>29</v>
      </c>
      <c r="D412" s="183">
        <v>0.88316499999999998</v>
      </c>
      <c r="K412" s="183" t="s">
        <v>51</v>
      </c>
      <c r="L412" s="183" t="s">
        <v>50</v>
      </c>
      <c r="M412" s="183" t="s">
        <v>29</v>
      </c>
      <c r="N412" s="183">
        <f t="shared" si="12"/>
        <v>0.70653200000000005</v>
      </c>
      <c r="T412" s="183" t="s">
        <v>51</v>
      </c>
      <c r="U412" s="183" t="s">
        <v>50</v>
      </c>
      <c r="V412" s="183" t="s">
        <v>29</v>
      </c>
      <c r="W412" s="183">
        <f t="shared" si="13"/>
        <v>1.059798</v>
      </c>
    </row>
    <row r="413" spans="1:23" x14ac:dyDescent="0.25">
      <c r="A413" s="183" t="s">
        <v>51</v>
      </c>
      <c r="B413" s="183" t="s">
        <v>50</v>
      </c>
      <c r="C413" s="183" t="s">
        <v>30</v>
      </c>
      <c r="D413" s="183">
        <v>0.88316499999999998</v>
      </c>
      <c r="K413" s="183" t="s">
        <v>51</v>
      </c>
      <c r="L413" s="183" t="s">
        <v>50</v>
      </c>
      <c r="M413" s="183" t="s">
        <v>30</v>
      </c>
      <c r="N413" s="183">
        <f t="shared" si="12"/>
        <v>0.70653200000000005</v>
      </c>
      <c r="T413" s="183" t="s">
        <v>51</v>
      </c>
      <c r="U413" s="183" t="s">
        <v>50</v>
      </c>
      <c r="V413" s="183" t="s">
        <v>30</v>
      </c>
      <c r="W413" s="183">
        <f t="shared" si="13"/>
        <v>1.059798</v>
      </c>
    </row>
  </sheetData>
  <pageMargins left="0.7" right="0.7" top="0.75" bottom="0.75" header="0.3" footer="0.3"/>
  <legacyDrawing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13"/>
  <sheetViews>
    <sheetView zoomScale="85" zoomScaleNormal="85" workbookViewId="0">
      <selection activeCell="K13" sqref="K13"/>
    </sheetView>
  </sheetViews>
  <sheetFormatPr defaultColWidth="9.140625" defaultRowHeight="15" x14ac:dyDescent="0.25"/>
  <cols>
    <col min="1" max="11" width="9.140625" style="183"/>
    <col min="12" max="12" width="9.140625" style="183" customWidth="1"/>
    <col min="13" max="13" width="19.28515625" style="183" customWidth="1"/>
    <col min="14" max="16384" width="9.140625" style="183"/>
  </cols>
  <sheetData>
    <row r="1" spans="1:32" x14ac:dyDescent="0.25">
      <c r="D1" s="183" t="s">
        <v>485</v>
      </c>
      <c r="E1" s="183" t="s">
        <v>64</v>
      </c>
      <c r="F1" s="183" t="s">
        <v>65</v>
      </c>
      <c r="G1" s="183" t="s">
        <v>66</v>
      </c>
      <c r="H1" s="183" t="s">
        <v>67</v>
      </c>
      <c r="Q1" s="183" t="s">
        <v>485</v>
      </c>
      <c r="R1" s="183" t="s">
        <v>64</v>
      </c>
      <c r="S1" s="183" t="s">
        <v>65</v>
      </c>
      <c r="T1" s="183" t="s">
        <v>66</v>
      </c>
      <c r="U1" s="183" t="s">
        <v>67</v>
      </c>
      <c r="Z1" s="27" t="s">
        <v>568</v>
      </c>
    </row>
    <row r="2" spans="1:32" x14ac:dyDescent="0.25">
      <c r="A2" s="183" t="s">
        <v>61</v>
      </c>
      <c r="B2" s="183" t="s">
        <v>31</v>
      </c>
      <c r="C2" s="183" t="s">
        <v>19</v>
      </c>
      <c r="D2" s="217">
        <v>1</v>
      </c>
      <c r="E2" s="133">
        <v>0</v>
      </c>
      <c r="F2" s="133">
        <v>1</v>
      </c>
      <c r="G2" s="188">
        <v>0.2888249</v>
      </c>
      <c r="H2" s="188">
        <v>1.9796190000000002E-2</v>
      </c>
      <c r="I2" s="191"/>
      <c r="J2" s="102"/>
      <c r="N2" s="183" t="s">
        <v>61</v>
      </c>
      <c r="O2" s="183" t="s">
        <v>31</v>
      </c>
      <c r="P2" s="183" t="s">
        <v>19</v>
      </c>
      <c r="Q2" s="217">
        <v>2</v>
      </c>
      <c r="R2" s="176">
        <v>0</v>
      </c>
      <c r="S2" s="42">
        <v>0</v>
      </c>
      <c r="T2" s="42">
        <v>0</v>
      </c>
      <c r="U2" s="133">
        <v>1.22783469445007</v>
      </c>
      <c r="Z2" s="133" t="s">
        <v>569</v>
      </c>
      <c r="AA2" s="217" t="s">
        <v>570</v>
      </c>
      <c r="AB2" s="217" t="s">
        <v>485</v>
      </c>
      <c r="AC2" s="133" t="s">
        <v>64</v>
      </c>
      <c r="AD2" s="133" t="s">
        <v>65</v>
      </c>
      <c r="AE2" s="133" t="s">
        <v>66</v>
      </c>
      <c r="AF2" s="133" t="s">
        <v>67</v>
      </c>
    </row>
    <row r="3" spans="1:32" x14ac:dyDescent="0.25">
      <c r="A3" s="183" t="s">
        <v>61</v>
      </c>
      <c r="B3" s="183" t="s">
        <v>31</v>
      </c>
      <c r="C3" s="183" t="s">
        <v>20</v>
      </c>
      <c r="D3" s="217">
        <v>1</v>
      </c>
      <c r="E3" s="133">
        <v>0</v>
      </c>
      <c r="F3" s="133">
        <v>1</v>
      </c>
      <c r="G3" s="188">
        <v>0.2888249</v>
      </c>
      <c r="H3" s="188">
        <v>1.9796190000000002E-2</v>
      </c>
      <c r="I3" s="191"/>
      <c r="J3" s="102"/>
      <c r="N3" s="183" t="s">
        <v>61</v>
      </c>
      <c r="O3" s="183" t="s">
        <v>31</v>
      </c>
      <c r="P3" s="183" t="s">
        <v>20</v>
      </c>
      <c r="Q3" s="217">
        <v>2</v>
      </c>
      <c r="R3" s="176">
        <v>0</v>
      </c>
      <c r="S3" s="42">
        <v>0</v>
      </c>
      <c r="T3" s="42">
        <v>0</v>
      </c>
      <c r="U3" s="133">
        <v>1.22783469445007</v>
      </c>
      <c r="Y3" s="183" t="s">
        <v>582</v>
      </c>
      <c r="Z3" s="133" t="s">
        <v>571</v>
      </c>
      <c r="AA3" s="217" t="s">
        <v>575</v>
      </c>
      <c r="AB3" s="217">
        <v>1</v>
      </c>
      <c r="AC3" s="133">
        <v>0</v>
      </c>
      <c r="AD3" s="133">
        <v>1</v>
      </c>
      <c r="AE3" s="188">
        <v>0.48882490000000001</v>
      </c>
      <c r="AF3" s="188">
        <v>1.9796190000000002E-2</v>
      </c>
    </row>
    <row r="4" spans="1:32" x14ac:dyDescent="0.25">
      <c r="A4" s="183" t="s">
        <v>61</v>
      </c>
      <c r="B4" s="183" t="s">
        <v>31</v>
      </c>
      <c r="C4" s="183" t="s">
        <v>21</v>
      </c>
      <c r="D4" s="217">
        <v>1</v>
      </c>
      <c r="E4" s="133">
        <v>0</v>
      </c>
      <c r="F4" s="133">
        <v>1</v>
      </c>
      <c r="G4" s="188">
        <v>0.2888249</v>
      </c>
      <c r="H4" s="188">
        <v>1.9796190000000002E-2</v>
      </c>
      <c r="I4" s="191"/>
      <c r="J4" s="102"/>
      <c r="N4" s="183" t="s">
        <v>61</v>
      </c>
      <c r="O4" s="183" t="s">
        <v>31</v>
      </c>
      <c r="P4" s="183" t="s">
        <v>21</v>
      </c>
      <c r="Q4" s="217">
        <v>2</v>
      </c>
      <c r="R4" s="176">
        <v>0</v>
      </c>
      <c r="S4" s="42">
        <v>0</v>
      </c>
      <c r="T4" s="42">
        <v>0</v>
      </c>
      <c r="U4" s="133">
        <v>1.22783469445007</v>
      </c>
      <c r="Y4" s="183" t="s">
        <v>581</v>
      </c>
      <c r="Z4" s="133" t="s">
        <v>572</v>
      </c>
      <c r="AA4" s="217" t="s">
        <v>576</v>
      </c>
      <c r="AB4" s="217">
        <v>1</v>
      </c>
      <c r="AC4" s="133">
        <v>0</v>
      </c>
      <c r="AD4" s="133">
        <v>1</v>
      </c>
      <c r="AE4" s="188">
        <v>0.4</v>
      </c>
      <c r="AF4" s="188">
        <v>4.4471129999999998E-2</v>
      </c>
    </row>
    <row r="5" spans="1:32" x14ac:dyDescent="0.25">
      <c r="A5" s="183" t="s">
        <v>61</v>
      </c>
      <c r="B5" s="183" t="s">
        <v>31</v>
      </c>
      <c r="C5" s="183" t="s">
        <v>22</v>
      </c>
      <c r="D5" s="217">
        <v>1</v>
      </c>
      <c r="E5" s="133">
        <v>0</v>
      </c>
      <c r="F5" s="133">
        <v>1</v>
      </c>
      <c r="G5" s="188">
        <v>0.2888249</v>
      </c>
      <c r="H5" s="188">
        <v>1.9796190000000002E-2</v>
      </c>
      <c r="I5" s="191"/>
      <c r="J5" s="102"/>
      <c r="N5" s="183" t="s">
        <v>61</v>
      </c>
      <c r="O5" s="183" t="s">
        <v>31</v>
      </c>
      <c r="P5" s="183" t="s">
        <v>22</v>
      </c>
      <c r="Q5" s="217">
        <v>2</v>
      </c>
      <c r="R5" s="176">
        <v>0</v>
      </c>
      <c r="S5" s="42">
        <v>0</v>
      </c>
      <c r="T5" s="42">
        <v>0</v>
      </c>
      <c r="U5" s="133">
        <v>1.22783469445007</v>
      </c>
      <c r="Y5" s="183" t="s">
        <v>582</v>
      </c>
      <c r="Z5" s="133" t="s">
        <v>573</v>
      </c>
      <c r="AA5" s="217" t="s">
        <v>577</v>
      </c>
      <c r="AB5" s="217">
        <v>2</v>
      </c>
      <c r="AC5" s="176">
        <v>0</v>
      </c>
      <c r="AD5" s="42">
        <v>0</v>
      </c>
      <c r="AE5" s="42">
        <v>0</v>
      </c>
      <c r="AF5" s="133">
        <v>3.2</v>
      </c>
    </row>
    <row r="6" spans="1:32" x14ac:dyDescent="0.25">
      <c r="A6" s="183" t="s">
        <v>61</v>
      </c>
      <c r="B6" s="183" t="s">
        <v>31</v>
      </c>
      <c r="C6" s="183" t="s">
        <v>23</v>
      </c>
      <c r="D6" s="217">
        <v>1</v>
      </c>
      <c r="E6" s="133">
        <v>0</v>
      </c>
      <c r="F6" s="133">
        <v>1</v>
      </c>
      <c r="G6" s="188">
        <v>0.2888249</v>
      </c>
      <c r="H6" s="188">
        <v>1.9796190000000002E-2</v>
      </c>
      <c r="I6" s="191"/>
      <c r="J6" s="102"/>
      <c r="N6" s="183" t="s">
        <v>61</v>
      </c>
      <c r="O6" s="183" t="s">
        <v>31</v>
      </c>
      <c r="P6" s="183" t="s">
        <v>23</v>
      </c>
      <c r="Q6" s="217">
        <v>2</v>
      </c>
      <c r="R6" s="176">
        <v>0</v>
      </c>
      <c r="S6" s="42">
        <v>0</v>
      </c>
      <c r="T6" s="42">
        <v>0</v>
      </c>
      <c r="U6" s="133">
        <v>1.22783469445007</v>
      </c>
      <c r="Y6" s="183" t="s">
        <v>581</v>
      </c>
      <c r="Z6" s="133" t="s">
        <v>574</v>
      </c>
      <c r="AA6" s="217" t="s">
        <v>578</v>
      </c>
      <c r="AB6" s="217">
        <v>2</v>
      </c>
      <c r="AC6" s="176">
        <v>0</v>
      </c>
      <c r="AD6" s="42">
        <v>0</v>
      </c>
      <c r="AE6" s="42">
        <v>0</v>
      </c>
      <c r="AF6" s="133">
        <v>4.5</v>
      </c>
    </row>
    <row r="7" spans="1:32" x14ac:dyDescent="0.25">
      <c r="A7" s="183" t="s">
        <v>61</v>
      </c>
      <c r="B7" s="183" t="s">
        <v>31</v>
      </c>
      <c r="C7" s="183" t="s">
        <v>24</v>
      </c>
      <c r="D7" s="217">
        <v>1</v>
      </c>
      <c r="E7" s="133">
        <v>0</v>
      </c>
      <c r="F7" s="133">
        <v>1</v>
      </c>
      <c r="G7" s="188">
        <v>0.2888249</v>
      </c>
      <c r="H7" s="188">
        <v>1.9796190000000002E-2</v>
      </c>
      <c r="I7" s="191"/>
      <c r="J7" s="102"/>
      <c r="N7" s="183" t="s">
        <v>61</v>
      </c>
      <c r="O7" s="183" t="s">
        <v>31</v>
      </c>
      <c r="P7" s="183" t="s">
        <v>24</v>
      </c>
      <c r="Q7" s="217">
        <v>2</v>
      </c>
      <c r="R7" s="176">
        <v>0</v>
      </c>
      <c r="S7" s="42">
        <v>0</v>
      </c>
      <c r="T7" s="42">
        <v>0</v>
      </c>
      <c r="U7" s="133">
        <v>1.22783469445007</v>
      </c>
    </row>
    <row r="8" spans="1:32" x14ac:dyDescent="0.25">
      <c r="A8" s="183" t="s">
        <v>61</v>
      </c>
      <c r="B8" s="183" t="s">
        <v>31</v>
      </c>
      <c r="C8" s="183" t="s">
        <v>25</v>
      </c>
      <c r="D8" s="217">
        <v>1</v>
      </c>
      <c r="E8" s="133">
        <v>0</v>
      </c>
      <c r="F8" s="133">
        <v>1</v>
      </c>
      <c r="G8" s="188">
        <v>0.2888249</v>
      </c>
      <c r="H8" s="188">
        <v>1.9796190000000002E-2</v>
      </c>
      <c r="I8" s="191"/>
      <c r="J8" s="102"/>
      <c r="N8" s="183" t="s">
        <v>61</v>
      </c>
      <c r="O8" s="183" t="s">
        <v>31</v>
      </c>
      <c r="P8" s="183" t="s">
        <v>25</v>
      </c>
      <c r="Q8" s="217">
        <v>2</v>
      </c>
      <c r="R8" s="176">
        <v>0</v>
      </c>
      <c r="S8" s="42">
        <v>0</v>
      </c>
      <c r="T8" s="42">
        <v>0</v>
      </c>
      <c r="U8" s="133">
        <v>1.22783469445007</v>
      </c>
    </row>
    <row r="9" spans="1:32" x14ac:dyDescent="0.25">
      <c r="A9" s="183" t="s">
        <v>61</v>
      </c>
      <c r="B9" s="183" t="s">
        <v>31</v>
      </c>
      <c r="C9" s="183" t="s">
        <v>26</v>
      </c>
      <c r="D9" s="217">
        <v>1</v>
      </c>
      <c r="E9" s="133">
        <v>0</v>
      </c>
      <c r="F9" s="133">
        <v>1</v>
      </c>
      <c r="G9" s="188">
        <v>0.2888249</v>
      </c>
      <c r="H9" s="188">
        <v>1.9796190000000002E-2</v>
      </c>
      <c r="I9" s="191"/>
      <c r="J9" s="102"/>
      <c r="N9" s="183" t="s">
        <v>61</v>
      </c>
      <c r="O9" s="183" t="s">
        <v>31</v>
      </c>
      <c r="P9" s="183" t="s">
        <v>26</v>
      </c>
      <c r="Q9" s="217">
        <v>2</v>
      </c>
      <c r="R9" s="176">
        <v>0</v>
      </c>
      <c r="S9" s="42">
        <v>0</v>
      </c>
      <c r="T9" s="42">
        <v>0</v>
      </c>
      <c r="U9" s="133">
        <v>1.22783469445007</v>
      </c>
    </row>
    <row r="10" spans="1:32" x14ac:dyDescent="0.25">
      <c r="A10" s="183" t="s">
        <v>61</v>
      </c>
      <c r="B10" s="183" t="s">
        <v>31</v>
      </c>
      <c r="C10" s="183" t="s">
        <v>27</v>
      </c>
      <c r="D10" s="217">
        <v>1</v>
      </c>
      <c r="E10" s="133">
        <v>0</v>
      </c>
      <c r="F10" s="133">
        <v>1</v>
      </c>
      <c r="G10" s="188">
        <v>0.2888249</v>
      </c>
      <c r="H10" s="188">
        <v>1.9796190000000002E-2</v>
      </c>
      <c r="I10" s="191"/>
      <c r="J10" s="102"/>
      <c r="N10" s="183" t="s">
        <v>61</v>
      </c>
      <c r="O10" s="183" t="s">
        <v>31</v>
      </c>
      <c r="P10" s="183" t="s">
        <v>27</v>
      </c>
      <c r="Q10" s="217">
        <v>2</v>
      </c>
      <c r="R10" s="176">
        <v>0</v>
      </c>
      <c r="S10" s="42">
        <v>0</v>
      </c>
      <c r="T10" s="42">
        <v>0</v>
      </c>
      <c r="U10" s="133">
        <v>1.22783469445007</v>
      </c>
    </row>
    <row r="11" spans="1:32" x14ac:dyDescent="0.25">
      <c r="A11" s="183" t="s">
        <v>61</v>
      </c>
      <c r="B11" s="183" t="s">
        <v>31</v>
      </c>
      <c r="C11" s="183" t="s">
        <v>28</v>
      </c>
      <c r="D11" s="217">
        <v>1</v>
      </c>
      <c r="E11" s="133">
        <v>0</v>
      </c>
      <c r="F11" s="133">
        <v>1</v>
      </c>
      <c r="G11" s="188">
        <v>0.2888249</v>
      </c>
      <c r="H11" s="188">
        <v>1.9796190000000002E-2</v>
      </c>
      <c r="I11" s="191"/>
      <c r="J11" s="102"/>
      <c r="N11" s="183" t="s">
        <v>61</v>
      </c>
      <c r="O11" s="183" t="s">
        <v>31</v>
      </c>
      <c r="P11" s="183" t="s">
        <v>28</v>
      </c>
      <c r="Q11" s="217">
        <v>2</v>
      </c>
      <c r="R11" s="176">
        <v>0</v>
      </c>
      <c r="S11" s="42">
        <v>0</v>
      </c>
      <c r="T11" s="42">
        <v>0</v>
      </c>
      <c r="U11" s="133">
        <v>1.22783469445007</v>
      </c>
      <c r="Z11" s="27" t="s">
        <v>579</v>
      </c>
    </row>
    <row r="12" spans="1:32" x14ac:dyDescent="0.25">
      <c r="A12" s="183" t="s">
        <v>61</v>
      </c>
      <c r="B12" s="183" t="s">
        <v>31</v>
      </c>
      <c r="C12" s="183" t="s">
        <v>29</v>
      </c>
      <c r="D12" s="217">
        <v>1</v>
      </c>
      <c r="E12" s="133">
        <v>0</v>
      </c>
      <c r="F12" s="133">
        <v>1</v>
      </c>
      <c r="G12" s="188">
        <v>0.2888249</v>
      </c>
      <c r="H12" s="188">
        <v>1.9796190000000002E-2</v>
      </c>
      <c r="I12" s="191"/>
      <c r="J12" s="102"/>
      <c r="N12" s="183" t="s">
        <v>61</v>
      </c>
      <c r="O12" s="183" t="s">
        <v>31</v>
      </c>
      <c r="P12" s="183" t="s">
        <v>29</v>
      </c>
      <c r="Q12" s="217">
        <v>2</v>
      </c>
      <c r="R12" s="176">
        <v>0</v>
      </c>
      <c r="S12" s="42">
        <v>0</v>
      </c>
      <c r="T12" s="42">
        <v>0</v>
      </c>
      <c r="U12" s="133">
        <v>1.22783469445007</v>
      </c>
      <c r="Z12" s="133" t="s">
        <v>569</v>
      </c>
      <c r="AA12" s="217" t="s">
        <v>570</v>
      </c>
      <c r="AB12" s="217" t="s">
        <v>485</v>
      </c>
      <c r="AC12" s="133" t="s">
        <v>64</v>
      </c>
      <c r="AD12" s="133" t="s">
        <v>65</v>
      </c>
      <c r="AE12" s="133" t="s">
        <v>66</v>
      </c>
      <c r="AF12" s="133" t="s">
        <v>67</v>
      </c>
    </row>
    <row r="13" spans="1:32" x14ac:dyDescent="0.25">
      <c r="A13" s="183" t="s">
        <v>61</v>
      </c>
      <c r="B13" s="183" t="s">
        <v>31</v>
      </c>
      <c r="C13" s="183" t="s">
        <v>30</v>
      </c>
      <c r="D13" s="217">
        <v>1</v>
      </c>
      <c r="E13" s="133">
        <v>0</v>
      </c>
      <c r="F13" s="133">
        <v>1</v>
      </c>
      <c r="G13" s="188">
        <v>0.2888249</v>
      </c>
      <c r="H13" s="188">
        <v>1.9796190000000002E-2</v>
      </c>
      <c r="I13" s="191"/>
      <c r="J13" s="102"/>
      <c r="N13" s="183" t="s">
        <v>61</v>
      </c>
      <c r="O13" s="183" t="s">
        <v>31</v>
      </c>
      <c r="P13" s="183" t="s">
        <v>30</v>
      </c>
      <c r="Q13" s="217">
        <v>2</v>
      </c>
      <c r="R13" s="176">
        <v>0</v>
      </c>
      <c r="S13" s="42">
        <v>0</v>
      </c>
      <c r="T13" s="42">
        <v>0</v>
      </c>
      <c r="U13" s="133">
        <v>1.22783469445007</v>
      </c>
      <c r="Y13" s="183" t="s">
        <v>582</v>
      </c>
      <c r="Z13" s="133" t="s">
        <v>571</v>
      </c>
      <c r="AA13" s="217" t="s">
        <v>584</v>
      </c>
      <c r="AB13" s="217">
        <v>1</v>
      </c>
      <c r="AC13" s="133">
        <v>0</v>
      </c>
      <c r="AD13" s="133">
        <v>1</v>
      </c>
      <c r="AE13" s="133">
        <v>0.42240899999999998</v>
      </c>
      <c r="AF13" s="133">
        <v>4.8959999999999997E-2</v>
      </c>
    </row>
    <row r="14" spans="1:32" x14ac:dyDescent="0.25">
      <c r="A14" s="183" t="s">
        <v>31</v>
      </c>
      <c r="B14" s="183" t="s">
        <v>32</v>
      </c>
      <c r="C14" s="183" t="s">
        <v>19</v>
      </c>
      <c r="D14" s="217">
        <v>1</v>
      </c>
      <c r="E14" s="133">
        <v>0</v>
      </c>
      <c r="F14" s="133">
        <v>1</v>
      </c>
      <c r="G14" s="188">
        <v>0.2888249</v>
      </c>
      <c r="H14" s="188">
        <v>1.9796190000000002E-2</v>
      </c>
      <c r="N14" s="183" t="s">
        <v>31</v>
      </c>
      <c r="O14" s="183" t="s">
        <v>32</v>
      </c>
      <c r="P14" s="183" t="s">
        <v>19</v>
      </c>
      <c r="Q14" s="217">
        <v>2</v>
      </c>
      <c r="R14" s="176">
        <v>0</v>
      </c>
      <c r="S14" s="42">
        <v>0</v>
      </c>
      <c r="T14" s="42">
        <v>0</v>
      </c>
      <c r="U14" s="133">
        <v>1.22783469445007</v>
      </c>
      <c r="Y14" s="183" t="s">
        <v>581</v>
      </c>
      <c r="Z14" s="133" t="s">
        <v>572</v>
      </c>
      <c r="AA14" s="217" t="s">
        <v>576</v>
      </c>
      <c r="AB14" s="217">
        <v>1</v>
      </c>
      <c r="AC14" s="133">
        <v>0</v>
      </c>
      <c r="AD14" s="133">
        <v>1</v>
      </c>
      <c r="AE14" s="133">
        <v>0.42240899999999998</v>
      </c>
      <c r="AF14" s="133">
        <v>4.8959999999999997E-2</v>
      </c>
    </row>
    <row r="15" spans="1:32" ht="18.95" customHeight="1" x14ac:dyDescent="0.25">
      <c r="A15" s="183" t="s">
        <v>31</v>
      </c>
      <c r="B15" s="183" t="s">
        <v>32</v>
      </c>
      <c r="C15" s="183" t="s">
        <v>20</v>
      </c>
      <c r="D15" s="217">
        <v>1</v>
      </c>
      <c r="E15" s="133">
        <v>0</v>
      </c>
      <c r="F15" s="133">
        <v>1</v>
      </c>
      <c r="G15" s="188">
        <v>0.2888249</v>
      </c>
      <c r="H15" s="188">
        <v>1.9796190000000002E-2</v>
      </c>
      <c r="N15" s="183" t="s">
        <v>31</v>
      </c>
      <c r="O15" s="183" t="s">
        <v>32</v>
      </c>
      <c r="P15" s="183" t="s">
        <v>20</v>
      </c>
      <c r="Q15" s="217">
        <v>2</v>
      </c>
      <c r="R15" s="176">
        <v>0</v>
      </c>
      <c r="S15" s="42">
        <v>0</v>
      </c>
      <c r="T15" s="42">
        <v>0</v>
      </c>
      <c r="U15" s="133">
        <v>1.22783469445007</v>
      </c>
      <c r="Y15" s="183" t="s">
        <v>582</v>
      </c>
      <c r="Z15" s="133" t="s">
        <v>573</v>
      </c>
      <c r="AA15" s="217" t="s">
        <v>580</v>
      </c>
      <c r="AB15" s="217">
        <v>2</v>
      </c>
      <c r="AC15" s="176">
        <v>0</v>
      </c>
      <c r="AD15" s="42">
        <v>0</v>
      </c>
      <c r="AE15" s="42">
        <v>0</v>
      </c>
      <c r="AF15" s="133">
        <v>1.27</v>
      </c>
    </row>
    <row r="16" spans="1:32" x14ac:dyDescent="0.25">
      <c r="A16" s="183" t="s">
        <v>31</v>
      </c>
      <c r="B16" s="183" t="s">
        <v>32</v>
      </c>
      <c r="C16" s="183" t="s">
        <v>21</v>
      </c>
      <c r="D16" s="217">
        <v>1</v>
      </c>
      <c r="E16" s="133">
        <v>0</v>
      </c>
      <c r="F16" s="133">
        <v>1</v>
      </c>
      <c r="G16" s="188">
        <v>0.2888249</v>
      </c>
      <c r="H16" s="188">
        <v>1.9796190000000002E-2</v>
      </c>
      <c r="N16" s="183" t="s">
        <v>31</v>
      </c>
      <c r="O16" s="183" t="s">
        <v>32</v>
      </c>
      <c r="P16" s="183" t="s">
        <v>21</v>
      </c>
      <c r="Q16" s="217">
        <v>2</v>
      </c>
      <c r="R16" s="176">
        <v>0</v>
      </c>
      <c r="S16" s="42">
        <v>0</v>
      </c>
      <c r="T16" s="42">
        <v>0</v>
      </c>
      <c r="U16" s="133">
        <v>1.22783469445007</v>
      </c>
      <c r="Y16" s="183" t="s">
        <v>581</v>
      </c>
      <c r="Z16" s="133" t="s">
        <v>574</v>
      </c>
      <c r="AA16" s="217" t="s">
        <v>583</v>
      </c>
      <c r="AB16" s="217">
        <v>2</v>
      </c>
      <c r="AC16" s="176">
        <v>0</v>
      </c>
      <c r="AD16" s="42">
        <v>0</v>
      </c>
      <c r="AE16" s="42">
        <v>0</v>
      </c>
      <c r="AF16" s="133">
        <v>2.5</v>
      </c>
    </row>
    <row r="17" spans="1:32" x14ac:dyDescent="0.25">
      <c r="A17" s="183" t="s">
        <v>31</v>
      </c>
      <c r="B17" s="183" t="s">
        <v>32</v>
      </c>
      <c r="C17" s="183" t="s">
        <v>22</v>
      </c>
      <c r="D17" s="217">
        <v>1</v>
      </c>
      <c r="E17" s="133">
        <v>0</v>
      </c>
      <c r="F17" s="133">
        <v>1</v>
      </c>
      <c r="G17" s="188">
        <v>0.2888249</v>
      </c>
      <c r="H17" s="188">
        <v>1.9796190000000002E-2</v>
      </c>
      <c r="N17" s="183" t="s">
        <v>31</v>
      </c>
      <c r="O17" s="183" t="s">
        <v>32</v>
      </c>
      <c r="P17" s="183" t="s">
        <v>22</v>
      </c>
      <c r="Q17" s="217">
        <v>2</v>
      </c>
      <c r="R17" s="176">
        <v>0</v>
      </c>
      <c r="S17" s="42">
        <v>0</v>
      </c>
      <c r="T17" s="42">
        <v>0</v>
      </c>
      <c r="U17" s="133">
        <v>1.22783469445007</v>
      </c>
    </row>
    <row r="18" spans="1:32" x14ac:dyDescent="0.25">
      <c r="A18" s="183" t="s">
        <v>31</v>
      </c>
      <c r="B18" s="183" t="s">
        <v>32</v>
      </c>
      <c r="C18" s="183" t="s">
        <v>23</v>
      </c>
      <c r="D18" s="217">
        <v>1</v>
      </c>
      <c r="E18" s="133">
        <v>0</v>
      </c>
      <c r="F18" s="133">
        <v>1</v>
      </c>
      <c r="G18" s="188">
        <v>0.2888249</v>
      </c>
      <c r="H18" s="188">
        <v>1.9796190000000002E-2</v>
      </c>
      <c r="N18" s="183" t="s">
        <v>31</v>
      </c>
      <c r="O18" s="183" t="s">
        <v>32</v>
      </c>
      <c r="P18" s="183" t="s">
        <v>23</v>
      </c>
      <c r="Q18" s="217">
        <v>2</v>
      </c>
      <c r="R18" s="176">
        <v>0</v>
      </c>
      <c r="S18" s="42">
        <v>0</v>
      </c>
      <c r="T18" s="42">
        <v>0</v>
      </c>
      <c r="U18" s="133">
        <v>1.22783469445007</v>
      </c>
    </row>
    <row r="19" spans="1:32" x14ac:dyDescent="0.25">
      <c r="A19" s="183" t="s">
        <v>31</v>
      </c>
      <c r="B19" s="183" t="s">
        <v>32</v>
      </c>
      <c r="C19" s="183" t="s">
        <v>24</v>
      </c>
      <c r="D19" s="217">
        <v>1</v>
      </c>
      <c r="E19" s="133">
        <v>0</v>
      </c>
      <c r="F19" s="133">
        <v>1</v>
      </c>
      <c r="G19" s="188">
        <v>0.2888249</v>
      </c>
      <c r="H19" s="188">
        <v>1.9796190000000002E-2</v>
      </c>
      <c r="N19" s="183" t="s">
        <v>31</v>
      </c>
      <c r="O19" s="183" t="s">
        <v>32</v>
      </c>
      <c r="P19" s="183" t="s">
        <v>24</v>
      </c>
      <c r="Q19" s="217">
        <v>2</v>
      </c>
      <c r="R19" s="176">
        <v>0</v>
      </c>
      <c r="S19" s="42">
        <v>0</v>
      </c>
      <c r="T19" s="42">
        <v>0</v>
      </c>
      <c r="U19" s="133">
        <v>1.22783469445007</v>
      </c>
      <c r="Z19" s="102" t="s">
        <v>794</v>
      </c>
    </row>
    <row r="20" spans="1:32" x14ac:dyDescent="0.25">
      <c r="A20" s="183" t="s">
        <v>31</v>
      </c>
      <c r="B20" s="183" t="s">
        <v>32</v>
      </c>
      <c r="C20" s="183" t="s">
        <v>25</v>
      </c>
      <c r="D20" s="217">
        <v>1</v>
      </c>
      <c r="E20" s="133">
        <v>0</v>
      </c>
      <c r="F20" s="133">
        <v>1</v>
      </c>
      <c r="G20" s="188">
        <v>0.2888249</v>
      </c>
      <c r="H20" s="188">
        <v>1.9796190000000002E-2</v>
      </c>
      <c r="N20" s="183" t="s">
        <v>31</v>
      </c>
      <c r="O20" s="183" t="s">
        <v>32</v>
      </c>
      <c r="P20" s="183" t="s">
        <v>25</v>
      </c>
      <c r="Q20" s="217">
        <v>2</v>
      </c>
      <c r="R20" s="176">
        <v>0</v>
      </c>
      <c r="S20" s="42">
        <v>0</v>
      </c>
      <c r="T20" s="42">
        <v>0</v>
      </c>
      <c r="U20" s="133">
        <v>1.22783469445007</v>
      </c>
      <c r="Z20" s="102" t="s">
        <v>795</v>
      </c>
      <c r="AA20" s="183" t="s">
        <v>796</v>
      </c>
      <c r="AB20" s="183">
        <v>2</v>
      </c>
      <c r="AC20" s="183">
        <v>0</v>
      </c>
      <c r="AD20" s="183">
        <v>0</v>
      </c>
      <c r="AE20" s="183">
        <v>0</v>
      </c>
      <c r="AF20" s="183">
        <v>4.5</v>
      </c>
    </row>
    <row r="21" spans="1:32" x14ac:dyDescent="0.25">
      <c r="A21" s="183" t="s">
        <v>31</v>
      </c>
      <c r="B21" s="183" t="s">
        <v>32</v>
      </c>
      <c r="C21" s="183" t="s">
        <v>26</v>
      </c>
      <c r="D21" s="217">
        <v>1</v>
      </c>
      <c r="E21" s="133">
        <v>0</v>
      </c>
      <c r="F21" s="133">
        <v>1</v>
      </c>
      <c r="G21" s="188">
        <v>0.2888249</v>
      </c>
      <c r="H21" s="188">
        <v>1.9796190000000002E-2</v>
      </c>
      <c r="N21" s="183" t="s">
        <v>31</v>
      </c>
      <c r="O21" s="183" t="s">
        <v>32</v>
      </c>
      <c r="P21" s="183" t="s">
        <v>26</v>
      </c>
      <c r="Q21" s="217">
        <v>2</v>
      </c>
      <c r="R21" s="176">
        <v>0</v>
      </c>
      <c r="S21" s="42">
        <v>0</v>
      </c>
      <c r="T21" s="42">
        <v>0</v>
      </c>
      <c r="U21" s="133">
        <v>1.22783469445007</v>
      </c>
      <c r="Z21" s="102" t="s">
        <v>795</v>
      </c>
      <c r="AA21" s="183" t="s">
        <v>797</v>
      </c>
      <c r="AB21" s="183">
        <v>2</v>
      </c>
      <c r="AC21" s="183">
        <v>0</v>
      </c>
      <c r="AD21" s="183">
        <v>0</v>
      </c>
      <c r="AE21" s="183">
        <v>0</v>
      </c>
      <c r="AF21" s="183">
        <v>5.5</v>
      </c>
    </row>
    <row r="22" spans="1:32" x14ac:dyDescent="0.25">
      <c r="A22" s="183" t="s">
        <v>31</v>
      </c>
      <c r="B22" s="183" t="s">
        <v>32</v>
      </c>
      <c r="C22" s="183" t="s">
        <v>27</v>
      </c>
      <c r="D22" s="217">
        <v>1</v>
      </c>
      <c r="E22" s="133">
        <v>0</v>
      </c>
      <c r="F22" s="133">
        <v>1</v>
      </c>
      <c r="G22" s="188">
        <v>0.2888249</v>
      </c>
      <c r="H22" s="188">
        <v>1.9796190000000002E-2</v>
      </c>
      <c r="N22" s="183" t="s">
        <v>31</v>
      </c>
      <c r="O22" s="183" t="s">
        <v>32</v>
      </c>
      <c r="P22" s="183" t="s">
        <v>27</v>
      </c>
      <c r="Q22" s="217">
        <v>2</v>
      </c>
      <c r="R22" s="176">
        <v>0</v>
      </c>
      <c r="S22" s="42">
        <v>0</v>
      </c>
      <c r="T22" s="42">
        <v>0</v>
      </c>
      <c r="U22" s="133">
        <v>1.22783469445007</v>
      </c>
    </row>
    <row r="23" spans="1:32" x14ac:dyDescent="0.25">
      <c r="A23" s="183" t="s">
        <v>31</v>
      </c>
      <c r="B23" s="183" t="s">
        <v>32</v>
      </c>
      <c r="C23" s="183" t="s">
        <v>28</v>
      </c>
      <c r="D23" s="217">
        <v>1</v>
      </c>
      <c r="E23" s="133">
        <v>0</v>
      </c>
      <c r="F23" s="133">
        <v>1</v>
      </c>
      <c r="G23" s="188">
        <v>0.2888249</v>
      </c>
      <c r="H23" s="188">
        <v>1.9796190000000002E-2</v>
      </c>
      <c r="N23" s="183" t="s">
        <v>31</v>
      </c>
      <c r="O23" s="183" t="s">
        <v>32</v>
      </c>
      <c r="P23" s="183" t="s">
        <v>28</v>
      </c>
      <c r="Q23" s="217">
        <v>2</v>
      </c>
      <c r="R23" s="176">
        <v>0</v>
      </c>
      <c r="S23" s="42">
        <v>0</v>
      </c>
      <c r="T23" s="42">
        <v>0</v>
      </c>
      <c r="U23" s="133">
        <v>1.22783469445007</v>
      </c>
    </row>
    <row r="24" spans="1:32" x14ac:dyDescent="0.25">
      <c r="A24" s="183" t="s">
        <v>31</v>
      </c>
      <c r="B24" s="183" t="s">
        <v>32</v>
      </c>
      <c r="C24" s="183" t="s">
        <v>29</v>
      </c>
      <c r="D24" s="217">
        <v>1</v>
      </c>
      <c r="E24" s="133">
        <v>0</v>
      </c>
      <c r="F24" s="133">
        <v>1</v>
      </c>
      <c r="G24" s="188">
        <v>0.2888249</v>
      </c>
      <c r="H24" s="188">
        <v>1.9796190000000002E-2</v>
      </c>
      <c r="N24" s="183" t="s">
        <v>31</v>
      </c>
      <c r="O24" s="183" t="s">
        <v>32</v>
      </c>
      <c r="P24" s="183" t="s">
        <v>29</v>
      </c>
      <c r="Q24" s="217">
        <v>2</v>
      </c>
      <c r="R24" s="176">
        <v>0</v>
      </c>
      <c r="S24" s="42">
        <v>0</v>
      </c>
      <c r="T24" s="42">
        <v>0</v>
      </c>
      <c r="U24" s="133">
        <v>1.22783469445007</v>
      </c>
    </row>
    <row r="25" spans="1:32" x14ac:dyDescent="0.25">
      <c r="A25" s="183" t="s">
        <v>31</v>
      </c>
      <c r="B25" s="183" t="s">
        <v>32</v>
      </c>
      <c r="C25" s="183" t="s">
        <v>30</v>
      </c>
      <c r="D25" s="217">
        <v>1</v>
      </c>
      <c r="E25" s="133">
        <v>0</v>
      </c>
      <c r="F25" s="133">
        <v>1</v>
      </c>
      <c r="G25" s="188">
        <v>0.2888249</v>
      </c>
      <c r="H25" s="188">
        <v>1.9796190000000002E-2</v>
      </c>
      <c r="N25" s="183" t="s">
        <v>31</v>
      </c>
      <c r="O25" s="183" t="s">
        <v>32</v>
      </c>
      <c r="P25" s="183" t="s">
        <v>30</v>
      </c>
      <c r="Q25" s="217">
        <v>2</v>
      </c>
      <c r="R25" s="176">
        <v>0</v>
      </c>
      <c r="S25" s="42">
        <v>0</v>
      </c>
      <c r="T25" s="42">
        <v>0</v>
      </c>
      <c r="U25" s="133">
        <v>1.22783469445007</v>
      </c>
    </row>
    <row r="26" spans="1:32" x14ac:dyDescent="0.25">
      <c r="A26" s="183" t="s">
        <v>7</v>
      </c>
      <c r="B26" s="183" t="s">
        <v>33</v>
      </c>
      <c r="C26" s="183" t="s">
        <v>19</v>
      </c>
      <c r="D26" s="217">
        <v>1</v>
      </c>
      <c r="E26" s="133">
        <v>0</v>
      </c>
      <c r="F26" s="133">
        <v>1</v>
      </c>
      <c r="G26" s="188">
        <v>0.2888249</v>
      </c>
      <c r="H26" s="188">
        <v>1.9796190000000002E-2</v>
      </c>
      <c r="N26" s="183" t="s">
        <v>7</v>
      </c>
      <c r="O26" s="183" t="s">
        <v>33</v>
      </c>
      <c r="P26" s="183" t="s">
        <v>19</v>
      </c>
      <c r="Q26" s="217">
        <v>2</v>
      </c>
      <c r="R26" s="176">
        <v>0</v>
      </c>
      <c r="S26" s="42">
        <v>0</v>
      </c>
      <c r="T26" s="42">
        <v>0</v>
      </c>
      <c r="U26" s="133">
        <v>1.22783469445007</v>
      </c>
    </row>
    <row r="27" spans="1:32" x14ac:dyDescent="0.25">
      <c r="A27" s="183" t="s">
        <v>7</v>
      </c>
      <c r="B27" s="183" t="s">
        <v>33</v>
      </c>
      <c r="C27" s="183" t="s">
        <v>20</v>
      </c>
      <c r="D27" s="217">
        <v>1</v>
      </c>
      <c r="E27" s="133">
        <v>0</v>
      </c>
      <c r="F27" s="133">
        <v>1</v>
      </c>
      <c r="G27" s="188">
        <v>0.2888249</v>
      </c>
      <c r="H27" s="188">
        <v>1.9796190000000002E-2</v>
      </c>
      <c r="N27" s="183" t="s">
        <v>7</v>
      </c>
      <c r="O27" s="183" t="s">
        <v>33</v>
      </c>
      <c r="P27" s="183" t="s">
        <v>20</v>
      </c>
      <c r="Q27" s="217">
        <v>2</v>
      </c>
      <c r="R27" s="176">
        <v>0</v>
      </c>
      <c r="S27" s="42">
        <v>0</v>
      </c>
      <c r="T27" s="42">
        <v>0</v>
      </c>
      <c r="U27" s="133">
        <v>1.22783469445007</v>
      </c>
    </row>
    <row r="28" spans="1:32" x14ac:dyDescent="0.25">
      <c r="A28" s="183" t="s">
        <v>7</v>
      </c>
      <c r="B28" s="183" t="s">
        <v>33</v>
      </c>
      <c r="C28" s="183" t="s">
        <v>21</v>
      </c>
      <c r="D28" s="217">
        <v>1</v>
      </c>
      <c r="E28" s="133">
        <v>0</v>
      </c>
      <c r="F28" s="133">
        <v>1</v>
      </c>
      <c r="G28" s="188">
        <v>0.2888249</v>
      </c>
      <c r="H28" s="188">
        <v>1.9796190000000002E-2</v>
      </c>
      <c r="N28" s="183" t="s">
        <v>7</v>
      </c>
      <c r="O28" s="183" t="s">
        <v>33</v>
      </c>
      <c r="P28" s="183" t="s">
        <v>21</v>
      </c>
      <c r="Q28" s="217">
        <v>2</v>
      </c>
      <c r="R28" s="176">
        <v>0</v>
      </c>
      <c r="S28" s="42">
        <v>0</v>
      </c>
      <c r="T28" s="42">
        <v>0</v>
      </c>
      <c r="U28" s="133">
        <v>1.22783469445007</v>
      </c>
    </row>
    <row r="29" spans="1:32" x14ac:dyDescent="0.25">
      <c r="A29" s="183" t="s">
        <v>7</v>
      </c>
      <c r="B29" s="183" t="s">
        <v>33</v>
      </c>
      <c r="C29" s="183" t="s">
        <v>22</v>
      </c>
      <c r="D29" s="217">
        <v>1</v>
      </c>
      <c r="E29" s="133">
        <v>0</v>
      </c>
      <c r="F29" s="133">
        <v>1</v>
      </c>
      <c r="G29" s="188">
        <v>0.2888249</v>
      </c>
      <c r="H29" s="188">
        <v>1.9796190000000002E-2</v>
      </c>
      <c r="N29" s="183" t="s">
        <v>7</v>
      </c>
      <c r="O29" s="183" t="s">
        <v>33</v>
      </c>
      <c r="P29" s="183" t="s">
        <v>22</v>
      </c>
      <c r="Q29" s="217">
        <v>2</v>
      </c>
      <c r="R29" s="176">
        <v>0</v>
      </c>
      <c r="S29" s="42">
        <v>0</v>
      </c>
      <c r="T29" s="42">
        <v>0</v>
      </c>
      <c r="U29" s="133">
        <v>1.22783469445007</v>
      </c>
    </row>
    <row r="30" spans="1:32" x14ac:dyDescent="0.25">
      <c r="A30" s="183" t="s">
        <v>7</v>
      </c>
      <c r="B30" s="183" t="s">
        <v>33</v>
      </c>
      <c r="C30" s="183" t="s">
        <v>23</v>
      </c>
      <c r="D30" s="217">
        <v>1</v>
      </c>
      <c r="E30" s="133">
        <v>0</v>
      </c>
      <c r="F30" s="133">
        <v>1</v>
      </c>
      <c r="G30" s="188">
        <v>0.2888249</v>
      </c>
      <c r="H30" s="188">
        <v>1.9796190000000002E-2</v>
      </c>
      <c r="N30" s="183" t="s">
        <v>7</v>
      </c>
      <c r="O30" s="183" t="s">
        <v>33</v>
      </c>
      <c r="P30" s="183" t="s">
        <v>23</v>
      </c>
      <c r="Q30" s="217">
        <v>2</v>
      </c>
      <c r="R30" s="176">
        <v>0</v>
      </c>
      <c r="S30" s="42">
        <v>0</v>
      </c>
      <c r="T30" s="42">
        <v>0</v>
      </c>
      <c r="U30" s="133">
        <v>1.22783469445007</v>
      </c>
    </row>
    <row r="31" spans="1:32" x14ac:dyDescent="0.25">
      <c r="A31" s="183" t="s">
        <v>7</v>
      </c>
      <c r="B31" s="183" t="s">
        <v>33</v>
      </c>
      <c r="C31" s="183" t="s">
        <v>24</v>
      </c>
      <c r="D31" s="217">
        <v>1</v>
      </c>
      <c r="E31" s="133">
        <v>0</v>
      </c>
      <c r="F31" s="133">
        <v>1</v>
      </c>
      <c r="G31" s="188">
        <v>0.2888249</v>
      </c>
      <c r="H31" s="188">
        <v>1.9796190000000002E-2</v>
      </c>
      <c r="N31" s="183" t="s">
        <v>7</v>
      </c>
      <c r="O31" s="183" t="s">
        <v>33</v>
      </c>
      <c r="P31" s="183" t="s">
        <v>24</v>
      </c>
      <c r="Q31" s="217">
        <v>2</v>
      </c>
      <c r="R31" s="176">
        <v>0</v>
      </c>
      <c r="S31" s="42">
        <v>0</v>
      </c>
      <c r="T31" s="42">
        <v>0</v>
      </c>
      <c r="U31" s="133">
        <v>1.22783469445007</v>
      </c>
    </row>
    <row r="32" spans="1:32" x14ac:dyDescent="0.25">
      <c r="A32" s="183" t="s">
        <v>7</v>
      </c>
      <c r="B32" s="183" t="s">
        <v>33</v>
      </c>
      <c r="C32" s="183" t="s">
        <v>25</v>
      </c>
      <c r="D32" s="217">
        <v>1</v>
      </c>
      <c r="E32" s="133">
        <v>0</v>
      </c>
      <c r="F32" s="133">
        <v>1</v>
      </c>
      <c r="G32" s="188">
        <v>0.2888249</v>
      </c>
      <c r="H32" s="188">
        <v>1.9796190000000002E-2</v>
      </c>
      <c r="N32" s="183" t="s">
        <v>7</v>
      </c>
      <c r="O32" s="183" t="s">
        <v>33</v>
      </c>
      <c r="P32" s="183" t="s">
        <v>25</v>
      </c>
      <c r="Q32" s="217">
        <v>2</v>
      </c>
      <c r="R32" s="176">
        <v>0</v>
      </c>
      <c r="S32" s="42">
        <v>0</v>
      </c>
      <c r="T32" s="42">
        <v>0</v>
      </c>
      <c r="U32" s="133">
        <v>1.22783469445007</v>
      </c>
    </row>
    <row r="33" spans="1:21" x14ac:dyDescent="0.25">
      <c r="A33" s="183" t="s">
        <v>7</v>
      </c>
      <c r="B33" s="183" t="s">
        <v>33</v>
      </c>
      <c r="C33" s="183" t="s">
        <v>26</v>
      </c>
      <c r="D33" s="217">
        <v>1</v>
      </c>
      <c r="E33" s="133">
        <v>0</v>
      </c>
      <c r="F33" s="133">
        <v>1</v>
      </c>
      <c r="G33" s="188">
        <v>0.2888249</v>
      </c>
      <c r="H33" s="188">
        <v>1.9796190000000002E-2</v>
      </c>
      <c r="N33" s="183" t="s">
        <v>7</v>
      </c>
      <c r="O33" s="183" t="s">
        <v>33</v>
      </c>
      <c r="P33" s="183" t="s">
        <v>26</v>
      </c>
      <c r="Q33" s="217">
        <v>2</v>
      </c>
      <c r="R33" s="176">
        <v>0</v>
      </c>
      <c r="S33" s="42">
        <v>0</v>
      </c>
      <c r="T33" s="42">
        <v>0</v>
      </c>
      <c r="U33" s="133">
        <v>1.22783469445007</v>
      </c>
    </row>
    <row r="34" spans="1:21" x14ac:dyDescent="0.25">
      <c r="A34" s="183" t="s">
        <v>7</v>
      </c>
      <c r="B34" s="183" t="s">
        <v>33</v>
      </c>
      <c r="C34" s="183" t="s">
        <v>27</v>
      </c>
      <c r="D34" s="217">
        <v>1</v>
      </c>
      <c r="E34" s="133">
        <v>0</v>
      </c>
      <c r="F34" s="133">
        <v>1</v>
      </c>
      <c r="G34" s="188">
        <v>0.2888249</v>
      </c>
      <c r="H34" s="188">
        <v>1.9796190000000002E-2</v>
      </c>
      <c r="N34" s="183" t="s">
        <v>7</v>
      </c>
      <c r="O34" s="183" t="s">
        <v>33</v>
      </c>
      <c r="P34" s="183" t="s">
        <v>27</v>
      </c>
      <c r="Q34" s="217">
        <v>2</v>
      </c>
      <c r="R34" s="176">
        <v>0</v>
      </c>
      <c r="S34" s="42">
        <v>0</v>
      </c>
      <c r="T34" s="42">
        <v>0</v>
      </c>
      <c r="U34" s="133">
        <v>1.22783469445007</v>
      </c>
    </row>
    <row r="35" spans="1:21" x14ac:dyDescent="0.25">
      <c r="A35" s="183" t="s">
        <v>7</v>
      </c>
      <c r="B35" s="183" t="s">
        <v>33</v>
      </c>
      <c r="C35" s="183" t="s">
        <v>28</v>
      </c>
      <c r="D35" s="217">
        <v>1</v>
      </c>
      <c r="E35" s="133">
        <v>0</v>
      </c>
      <c r="F35" s="133">
        <v>1</v>
      </c>
      <c r="G35" s="188">
        <v>0.2888249</v>
      </c>
      <c r="H35" s="188">
        <v>1.9796190000000002E-2</v>
      </c>
      <c r="N35" s="183" t="s">
        <v>7</v>
      </c>
      <c r="O35" s="183" t="s">
        <v>33</v>
      </c>
      <c r="P35" s="183" t="s">
        <v>28</v>
      </c>
      <c r="Q35" s="217">
        <v>2</v>
      </c>
      <c r="R35" s="176">
        <v>0</v>
      </c>
      <c r="S35" s="42">
        <v>0</v>
      </c>
      <c r="T35" s="42">
        <v>0</v>
      </c>
      <c r="U35" s="133">
        <v>1.22783469445007</v>
      </c>
    </row>
    <row r="36" spans="1:21" x14ac:dyDescent="0.25">
      <c r="A36" s="183" t="s">
        <v>7</v>
      </c>
      <c r="B36" s="183" t="s">
        <v>33</v>
      </c>
      <c r="C36" s="183" t="s">
        <v>29</v>
      </c>
      <c r="D36" s="217">
        <v>1</v>
      </c>
      <c r="E36" s="133">
        <v>0</v>
      </c>
      <c r="F36" s="133">
        <v>1</v>
      </c>
      <c r="G36" s="188">
        <v>0.2888249</v>
      </c>
      <c r="H36" s="188">
        <v>1.9796190000000002E-2</v>
      </c>
      <c r="N36" s="183" t="s">
        <v>7</v>
      </c>
      <c r="O36" s="183" t="s">
        <v>33</v>
      </c>
      <c r="P36" s="183" t="s">
        <v>29</v>
      </c>
      <c r="Q36" s="217">
        <v>2</v>
      </c>
      <c r="R36" s="176">
        <v>0</v>
      </c>
      <c r="S36" s="42">
        <v>0</v>
      </c>
      <c r="T36" s="42">
        <v>0</v>
      </c>
      <c r="U36" s="133">
        <v>1.22783469445007</v>
      </c>
    </row>
    <row r="37" spans="1:21" x14ac:dyDescent="0.25">
      <c r="A37" s="183" t="s">
        <v>7</v>
      </c>
      <c r="B37" s="183" t="s">
        <v>33</v>
      </c>
      <c r="C37" s="183" t="s">
        <v>30</v>
      </c>
      <c r="D37" s="217">
        <v>1</v>
      </c>
      <c r="E37" s="133">
        <v>0</v>
      </c>
      <c r="F37" s="133">
        <v>1</v>
      </c>
      <c r="G37" s="188">
        <v>0.2888249</v>
      </c>
      <c r="H37" s="188">
        <v>1.9796190000000002E-2</v>
      </c>
      <c r="N37" s="183" t="s">
        <v>7</v>
      </c>
      <c r="O37" s="183" t="s">
        <v>33</v>
      </c>
      <c r="P37" s="183" t="s">
        <v>30</v>
      </c>
      <c r="Q37" s="217">
        <v>2</v>
      </c>
      <c r="R37" s="176">
        <v>0</v>
      </c>
      <c r="S37" s="42">
        <v>0</v>
      </c>
      <c r="T37" s="42">
        <v>0</v>
      </c>
      <c r="U37" s="133">
        <v>1.22783469445007</v>
      </c>
    </row>
    <row r="38" spans="1:21" x14ac:dyDescent="0.25">
      <c r="A38" s="183" t="s">
        <v>33</v>
      </c>
      <c r="B38" s="183" t="s">
        <v>8</v>
      </c>
      <c r="C38" s="183" t="s">
        <v>19</v>
      </c>
      <c r="D38" s="217">
        <v>1</v>
      </c>
      <c r="E38" s="133">
        <v>0</v>
      </c>
      <c r="F38" s="133">
        <v>1</v>
      </c>
      <c r="G38" s="188">
        <v>0.2888249</v>
      </c>
      <c r="H38" s="188">
        <v>1.9796190000000002E-2</v>
      </c>
      <c r="N38" s="183" t="s">
        <v>33</v>
      </c>
      <c r="O38" s="183" t="s">
        <v>8</v>
      </c>
      <c r="P38" s="183" t="s">
        <v>19</v>
      </c>
      <c r="Q38" s="217">
        <v>2</v>
      </c>
      <c r="R38" s="176">
        <v>0</v>
      </c>
      <c r="S38" s="42">
        <v>0</v>
      </c>
      <c r="T38" s="42">
        <v>0</v>
      </c>
      <c r="U38" s="133">
        <v>1.22783469445007</v>
      </c>
    </row>
    <row r="39" spans="1:21" x14ac:dyDescent="0.25">
      <c r="A39" s="183" t="s">
        <v>33</v>
      </c>
      <c r="B39" s="183" t="s">
        <v>8</v>
      </c>
      <c r="C39" s="183" t="s">
        <v>20</v>
      </c>
      <c r="D39" s="217">
        <v>1</v>
      </c>
      <c r="E39" s="133">
        <v>0</v>
      </c>
      <c r="F39" s="133">
        <v>1</v>
      </c>
      <c r="G39" s="188">
        <v>0.2888249</v>
      </c>
      <c r="H39" s="188">
        <v>1.9796190000000002E-2</v>
      </c>
      <c r="N39" s="183" t="s">
        <v>33</v>
      </c>
      <c r="O39" s="183" t="s">
        <v>8</v>
      </c>
      <c r="P39" s="183" t="s">
        <v>20</v>
      </c>
      <c r="Q39" s="217">
        <v>2</v>
      </c>
      <c r="R39" s="176">
        <v>0</v>
      </c>
      <c r="S39" s="42">
        <v>0</v>
      </c>
      <c r="T39" s="42">
        <v>0</v>
      </c>
      <c r="U39" s="133">
        <v>1.22783469445007</v>
      </c>
    </row>
    <row r="40" spans="1:21" x14ac:dyDescent="0.25">
      <c r="A40" s="183" t="s">
        <v>33</v>
      </c>
      <c r="B40" s="183" t="s">
        <v>8</v>
      </c>
      <c r="C40" s="183" t="s">
        <v>21</v>
      </c>
      <c r="D40" s="217">
        <v>1</v>
      </c>
      <c r="E40" s="133">
        <v>0</v>
      </c>
      <c r="F40" s="133">
        <v>1</v>
      </c>
      <c r="G40" s="188">
        <v>0.2888249</v>
      </c>
      <c r="H40" s="188">
        <v>1.9796190000000002E-2</v>
      </c>
      <c r="N40" s="183" t="s">
        <v>33</v>
      </c>
      <c r="O40" s="183" t="s">
        <v>8</v>
      </c>
      <c r="P40" s="183" t="s">
        <v>21</v>
      </c>
      <c r="Q40" s="217">
        <v>2</v>
      </c>
      <c r="R40" s="176">
        <v>0</v>
      </c>
      <c r="S40" s="42">
        <v>0</v>
      </c>
      <c r="T40" s="42">
        <v>0</v>
      </c>
      <c r="U40" s="133">
        <v>1.22783469445007</v>
      </c>
    </row>
    <row r="41" spans="1:21" x14ac:dyDescent="0.25">
      <c r="A41" s="183" t="s">
        <v>33</v>
      </c>
      <c r="B41" s="183" t="s">
        <v>8</v>
      </c>
      <c r="C41" s="183" t="s">
        <v>22</v>
      </c>
      <c r="D41" s="217">
        <v>1</v>
      </c>
      <c r="E41" s="133">
        <v>0</v>
      </c>
      <c r="F41" s="133">
        <v>1</v>
      </c>
      <c r="G41" s="188">
        <v>0.2888249</v>
      </c>
      <c r="H41" s="188">
        <v>1.9796190000000002E-2</v>
      </c>
      <c r="N41" s="183" t="s">
        <v>33</v>
      </c>
      <c r="O41" s="183" t="s">
        <v>8</v>
      </c>
      <c r="P41" s="183" t="s">
        <v>22</v>
      </c>
      <c r="Q41" s="217">
        <v>2</v>
      </c>
      <c r="R41" s="176">
        <v>0</v>
      </c>
      <c r="S41" s="42">
        <v>0</v>
      </c>
      <c r="T41" s="42">
        <v>0</v>
      </c>
      <c r="U41" s="133">
        <v>1.22783469445007</v>
      </c>
    </row>
    <row r="42" spans="1:21" x14ac:dyDescent="0.25">
      <c r="A42" s="183" t="s">
        <v>33</v>
      </c>
      <c r="B42" s="183" t="s">
        <v>8</v>
      </c>
      <c r="C42" s="183" t="s">
        <v>23</v>
      </c>
      <c r="D42" s="217">
        <v>1</v>
      </c>
      <c r="E42" s="133">
        <v>0</v>
      </c>
      <c r="F42" s="133">
        <v>1</v>
      </c>
      <c r="G42" s="188">
        <v>0.2888249</v>
      </c>
      <c r="H42" s="188">
        <v>1.9796190000000002E-2</v>
      </c>
      <c r="N42" s="183" t="s">
        <v>33</v>
      </c>
      <c r="O42" s="183" t="s">
        <v>8</v>
      </c>
      <c r="P42" s="183" t="s">
        <v>23</v>
      </c>
      <c r="Q42" s="217">
        <v>2</v>
      </c>
      <c r="R42" s="176">
        <v>0</v>
      </c>
      <c r="S42" s="42">
        <v>0</v>
      </c>
      <c r="T42" s="42">
        <v>0</v>
      </c>
      <c r="U42" s="133">
        <v>1.22783469445007</v>
      </c>
    </row>
    <row r="43" spans="1:21" x14ac:dyDescent="0.25">
      <c r="A43" s="183" t="s">
        <v>33</v>
      </c>
      <c r="B43" s="183" t="s">
        <v>8</v>
      </c>
      <c r="C43" s="183" t="s">
        <v>24</v>
      </c>
      <c r="D43" s="217">
        <v>1</v>
      </c>
      <c r="E43" s="133">
        <v>0</v>
      </c>
      <c r="F43" s="133">
        <v>1</v>
      </c>
      <c r="G43" s="188">
        <v>0.2888249</v>
      </c>
      <c r="H43" s="188">
        <v>1.9796190000000002E-2</v>
      </c>
      <c r="N43" s="183" t="s">
        <v>33</v>
      </c>
      <c r="O43" s="183" t="s">
        <v>8</v>
      </c>
      <c r="P43" s="183" t="s">
        <v>24</v>
      </c>
      <c r="Q43" s="217">
        <v>2</v>
      </c>
      <c r="R43" s="176">
        <v>0</v>
      </c>
      <c r="S43" s="42">
        <v>0</v>
      </c>
      <c r="T43" s="42">
        <v>0</v>
      </c>
      <c r="U43" s="133">
        <v>1.22783469445007</v>
      </c>
    </row>
    <row r="44" spans="1:21" x14ac:dyDescent="0.25">
      <c r="A44" s="183" t="s">
        <v>33</v>
      </c>
      <c r="B44" s="183" t="s">
        <v>8</v>
      </c>
      <c r="C44" s="183" t="s">
        <v>25</v>
      </c>
      <c r="D44" s="217">
        <v>1</v>
      </c>
      <c r="E44" s="133">
        <v>0</v>
      </c>
      <c r="F44" s="133">
        <v>1</v>
      </c>
      <c r="G44" s="188">
        <v>0.2888249</v>
      </c>
      <c r="H44" s="188">
        <v>1.9796190000000002E-2</v>
      </c>
      <c r="N44" s="183" t="s">
        <v>33</v>
      </c>
      <c r="O44" s="183" t="s">
        <v>8</v>
      </c>
      <c r="P44" s="183" t="s">
        <v>25</v>
      </c>
      <c r="Q44" s="217">
        <v>2</v>
      </c>
      <c r="R44" s="176">
        <v>0</v>
      </c>
      <c r="S44" s="42">
        <v>0</v>
      </c>
      <c r="T44" s="42">
        <v>0</v>
      </c>
      <c r="U44" s="133">
        <v>1.22783469445007</v>
      </c>
    </row>
    <row r="45" spans="1:21" x14ac:dyDescent="0.25">
      <c r="A45" s="183" t="s">
        <v>33</v>
      </c>
      <c r="B45" s="183" t="s">
        <v>8</v>
      </c>
      <c r="C45" s="183" t="s">
        <v>26</v>
      </c>
      <c r="D45" s="217">
        <v>1</v>
      </c>
      <c r="E45" s="133">
        <v>0</v>
      </c>
      <c r="F45" s="133">
        <v>1</v>
      </c>
      <c r="G45" s="188">
        <v>0.2888249</v>
      </c>
      <c r="H45" s="188">
        <v>1.9796190000000002E-2</v>
      </c>
      <c r="N45" s="183" t="s">
        <v>33</v>
      </c>
      <c r="O45" s="183" t="s">
        <v>8</v>
      </c>
      <c r="P45" s="183" t="s">
        <v>26</v>
      </c>
      <c r="Q45" s="217">
        <v>2</v>
      </c>
      <c r="R45" s="176">
        <v>0</v>
      </c>
      <c r="S45" s="42">
        <v>0</v>
      </c>
      <c r="T45" s="42">
        <v>0</v>
      </c>
      <c r="U45" s="133">
        <v>1.22783469445007</v>
      </c>
    </row>
    <row r="46" spans="1:21" x14ac:dyDescent="0.25">
      <c r="A46" s="183" t="s">
        <v>33</v>
      </c>
      <c r="B46" s="183" t="s">
        <v>8</v>
      </c>
      <c r="C46" s="183" t="s">
        <v>27</v>
      </c>
      <c r="D46" s="217">
        <v>1</v>
      </c>
      <c r="E46" s="133">
        <v>0</v>
      </c>
      <c r="F46" s="133">
        <v>1</v>
      </c>
      <c r="G46" s="188">
        <v>0.2888249</v>
      </c>
      <c r="H46" s="188">
        <v>1.9796190000000002E-2</v>
      </c>
      <c r="N46" s="183" t="s">
        <v>33</v>
      </c>
      <c r="O46" s="183" t="s">
        <v>8</v>
      </c>
      <c r="P46" s="183" t="s">
        <v>27</v>
      </c>
      <c r="Q46" s="217">
        <v>2</v>
      </c>
      <c r="R46" s="176">
        <v>0</v>
      </c>
      <c r="S46" s="42">
        <v>0</v>
      </c>
      <c r="T46" s="42">
        <v>0</v>
      </c>
      <c r="U46" s="133">
        <v>1.22783469445007</v>
      </c>
    </row>
    <row r="47" spans="1:21" x14ac:dyDescent="0.25">
      <c r="A47" s="183" t="s">
        <v>33</v>
      </c>
      <c r="B47" s="183" t="s">
        <v>8</v>
      </c>
      <c r="C47" s="183" t="s">
        <v>28</v>
      </c>
      <c r="D47" s="217">
        <v>1</v>
      </c>
      <c r="E47" s="133">
        <v>0</v>
      </c>
      <c r="F47" s="133">
        <v>1</v>
      </c>
      <c r="G47" s="188">
        <v>0.2888249</v>
      </c>
      <c r="H47" s="188">
        <v>1.9796190000000002E-2</v>
      </c>
      <c r="N47" s="183" t="s">
        <v>33</v>
      </c>
      <c r="O47" s="183" t="s">
        <v>8</v>
      </c>
      <c r="P47" s="183" t="s">
        <v>28</v>
      </c>
      <c r="Q47" s="217">
        <v>2</v>
      </c>
      <c r="R47" s="176">
        <v>0</v>
      </c>
      <c r="S47" s="42">
        <v>0</v>
      </c>
      <c r="T47" s="42">
        <v>0</v>
      </c>
      <c r="U47" s="133">
        <v>1.22783469445007</v>
      </c>
    </row>
    <row r="48" spans="1:21" x14ac:dyDescent="0.25">
      <c r="A48" s="183" t="s">
        <v>33</v>
      </c>
      <c r="B48" s="183" t="s">
        <v>8</v>
      </c>
      <c r="C48" s="183" t="s">
        <v>29</v>
      </c>
      <c r="D48" s="217">
        <v>1</v>
      </c>
      <c r="E48" s="133">
        <v>0</v>
      </c>
      <c r="F48" s="133">
        <v>1</v>
      </c>
      <c r="G48" s="188">
        <v>0.2888249</v>
      </c>
      <c r="H48" s="188">
        <v>1.9796190000000002E-2</v>
      </c>
      <c r="N48" s="183" t="s">
        <v>33</v>
      </c>
      <c r="O48" s="183" t="s">
        <v>8</v>
      </c>
      <c r="P48" s="183" t="s">
        <v>29</v>
      </c>
      <c r="Q48" s="217">
        <v>2</v>
      </c>
      <c r="R48" s="176">
        <v>0</v>
      </c>
      <c r="S48" s="42">
        <v>0</v>
      </c>
      <c r="T48" s="42">
        <v>0</v>
      </c>
      <c r="U48" s="133">
        <v>1.22783469445007</v>
      </c>
    </row>
    <row r="49" spans="1:21" x14ac:dyDescent="0.25">
      <c r="A49" s="183" t="s">
        <v>33</v>
      </c>
      <c r="B49" s="183" t="s">
        <v>8</v>
      </c>
      <c r="C49" s="183" t="s">
        <v>30</v>
      </c>
      <c r="D49" s="217">
        <v>1</v>
      </c>
      <c r="E49" s="133">
        <v>0</v>
      </c>
      <c r="F49" s="133">
        <v>1</v>
      </c>
      <c r="G49" s="188">
        <v>0.2888249</v>
      </c>
      <c r="H49" s="188">
        <v>1.9796190000000002E-2</v>
      </c>
      <c r="N49" s="183" t="s">
        <v>33</v>
      </c>
      <c r="O49" s="183" t="s">
        <v>8</v>
      </c>
      <c r="P49" s="183" t="s">
        <v>30</v>
      </c>
      <c r="Q49" s="217">
        <v>2</v>
      </c>
      <c r="R49" s="176">
        <v>0</v>
      </c>
      <c r="S49" s="42">
        <v>0</v>
      </c>
      <c r="T49" s="42">
        <v>0</v>
      </c>
      <c r="U49" s="133">
        <v>1.22783469445007</v>
      </c>
    </row>
    <row r="50" spans="1:21" x14ac:dyDescent="0.25">
      <c r="A50" s="183" t="s">
        <v>8</v>
      </c>
      <c r="B50" s="183" t="s">
        <v>34</v>
      </c>
      <c r="C50" s="183" t="s">
        <v>19</v>
      </c>
      <c r="D50" s="217">
        <v>1</v>
      </c>
      <c r="E50" s="133">
        <v>0</v>
      </c>
      <c r="F50" s="133">
        <v>1</v>
      </c>
      <c r="G50" s="188">
        <v>0.2888249</v>
      </c>
      <c r="H50" s="188">
        <v>1.9796190000000002E-2</v>
      </c>
      <c r="N50" s="183" t="s">
        <v>8</v>
      </c>
      <c r="O50" s="183" t="s">
        <v>34</v>
      </c>
      <c r="P50" s="183" t="s">
        <v>19</v>
      </c>
      <c r="Q50" s="217">
        <v>2</v>
      </c>
      <c r="R50" s="176">
        <v>0</v>
      </c>
      <c r="S50" s="42">
        <v>0</v>
      </c>
      <c r="T50" s="42">
        <v>0</v>
      </c>
      <c r="U50" s="133">
        <v>1.22783469445007</v>
      </c>
    </row>
    <row r="51" spans="1:21" x14ac:dyDescent="0.25">
      <c r="A51" s="183" t="s">
        <v>8</v>
      </c>
      <c r="B51" s="183" t="s">
        <v>34</v>
      </c>
      <c r="C51" s="183" t="s">
        <v>20</v>
      </c>
      <c r="D51" s="217">
        <v>1</v>
      </c>
      <c r="E51" s="133">
        <v>0</v>
      </c>
      <c r="F51" s="133">
        <v>1</v>
      </c>
      <c r="G51" s="188">
        <v>0.2888249</v>
      </c>
      <c r="H51" s="188">
        <v>1.9796190000000002E-2</v>
      </c>
      <c r="N51" s="183" t="s">
        <v>8</v>
      </c>
      <c r="O51" s="183" t="s">
        <v>34</v>
      </c>
      <c r="P51" s="183" t="s">
        <v>20</v>
      </c>
      <c r="Q51" s="217">
        <v>2</v>
      </c>
      <c r="R51" s="176">
        <v>0</v>
      </c>
      <c r="S51" s="42">
        <v>0</v>
      </c>
      <c r="T51" s="42">
        <v>0</v>
      </c>
      <c r="U51" s="133">
        <v>1.22783469445007</v>
      </c>
    </row>
    <row r="52" spans="1:21" x14ac:dyDescent="0.25">
      <c r="A52" s="183" t="s">
        <v>8</v>
      </c>
      <c r="B52" s="183" t="s">
        <v>34</v>
      </c>
      <c r="C52" s="183" t="s">
        <v>21</v>
      </c>
      <c r="D52" s="217">
        <v>1</v>
      </c>
      <c r="E52" s="133">
        <v>0</v>
      </c>
      <c r="F52" s="133">
        <v>1</v>
      </c>
      <c r="G52" s="188">
        <v>0.2888249</v>
      </c>
      <c r="H52" s="188">
        <v>1.9796190000000002E-2</v>
      </c>
      <c r="N52" s="183" t="s">
        <v>8</v>
      </c>
      <c r="O52" s="183" t="s">
        <v>34</v>
      </c>
      <c r="P52" s="183" t="s">
        <v>21</v>
      </c>
      <c r="Q52" s="217">
        <v>2</v>
      </c>
      <c r="R52" s="176">
        <v>0</v>
      </c>
      <c r="S52" s="42">
        <v>0</v>
      </c>
      <c r="T52" s="42">
        <v>0</v>
      </c>
      <c r="U52" s="133">
        <v>1.22783469445007</v>
      </c>
    </row>
    <row r="53" spans="1:21" x14ac:dyDescent="0.25">
      <c r="A53" s="183" t="s">
        <v>8</v>
      </c>
      <c r="B53" s="183" t="s">
        <v>34</v>
      </c>
      <c r="C53" s="183" t="s">
        <v>22</v>
      </c>
      <c r="D53" s="217">
        <v>1</v>
      </c>
      <c r="E53" s="133">
        <v>0</v>
      </c>
      <c r="F53" s="133">
        <v>1</v>
      </c>
      <c r="G53" s="188">
        <v>0.2888249</v>
      </c>
      <c r="H53" s="188">
        <v>1.9796190000000002E-2</v>
      </c>
      <c r="N53" s="183" t="s">
        <v>8</v>
      </c>
      <c r="O53" s="183" t="s">
        <v>34</v>
      </c>
      <c r="P53" s="183" t="s">
        <v>22</v>
      </c>
      <c r="Q53" s="217">
        <v>2</v>
      </c>
      <c r="R53" s="176">
        <v>0</v>
      </c>
      <c r="S53" s="42">
        <v>0</v>
      </c>
      <c r="T53" s="42">
        <v>0</v>
      </c>
      <c r="U53" s="133">
        <v>1.22783469445007</v>
      </c>
    </row>
    <row r="54" spans="1:21" x14ac:dyDescent="0.25">
      <c r="A54" s="183" t="s">
        <v>8</v>
      </c>
      <c r="B54" s="183" t="s">
        <v>34</v>
      </c>
      <c r="C54" s="183" t="s">
        <v>23</v>
      </c>
      <c r="D54" s="217">
        <v>1</v>
      </c>
      <c r="E54" s="133">
        <v>0</v>
      </c>
      <c r="F54" s="133">
        <v>1</v>
      </c>
      <c r="G54" s="188">
        <v>0.2888249</v>
      </c>
      <c r="H54" s="188">
        <v>1.9796190000000002E-2</v>
      </c>
      <c r="N54" s="183" t="s">
        <v>8</v>
      </c>
      <c r="O54" s="183" t="s">
        <v>34</v>
      </c>
      <c r="P54" s="183" t="s">
        <v>23</v>
      </c>
      <c r="Q54" s="217">
        <v>2</v>
      </c>
      <c r="R54" s="176">
        <v>0</v>
      </c>
      <c r="S54" s="42">
        <v>0</v>
      </c>
      <c r="T54" s="42">
        <v>0</v>
      </c>
      <c r="U54" s="133">
        <v>1.22783469445007</v>
      </c>
    </row>
    <row r="55" spans="1:21" x14ac:dyDescent="0.25">
      <c r="A55" s="183" t="s">
        <v>8</v>
      </c>
      <c r="B55" s="183" t="s">
        <v>34</v>
      </c>
      <c r="C55" s="183" t="s">
        <v>24</v>
      </c>
      <c r="D55" s="217">
        <v>1</v>
      </c>
      <c r="E55" s="133">
        <v>0</v>
      </c>
      <c r="F55" s="133">
        <v>1</v>
      </c>
      <c r="G55" s="188">
        <v>0.2888249</v>
      </c>
      <c r="H55" s="188">
        <v>1.9796190000000002E-2</v>
      </c>
      <c r="N55" s="183" t="s">
        <v>8</v>
      </c>
      <c r="O55" s="183" t="s">
        <v>34</v>
      </c>
      <c r="P55" s="183" t="s">
        <v>24</v>
      </c>
      <c r="Q55" s="217">
        <v>2</v>
      </c>
      <c r="R55" s="176">
        <v>0</v>
      </c>
      <c r="S55" s="42">
        <v>0</v>
      </c>
      <c r="T55" s="42">
        <v>0</v>
      </c>
      <c r="U55" s="133">
        <v>1.22783469445007</v>
      </c>
    </row>
    <row r="56" spans="1:21" x14ac:dyDescent="0.25">
      <c r="A56" s="183" t="s">
        <v>8</v>
      </c>
      <c r="B56" s="183" t="s">
        <v>34</v>
      </c>
      <c r="C56" s="183" t="s">
        <v>25</v>
      </c>
      <c r="D56" s="217">
        <v>1</v>
      </c>
      <c r="E56" s="133">
        <v>0</v>
      </c>
      <c r="F56" s="133">
        <v>1</v>
      </c>
      <c r="G56" s="188">
        <v>0.2888249</v>
      </c>
      <c r="H56" s="188">
        <v>1.9796190000000002E-2</v>
      </c>
      <c r="N56" s="183" t="s">
        <v>8</v>
      </c>
      <c r="O56" s="183" t="s">
        <v>34</v>
      </c>
      <c r="P56" s="183" t="s">
        <v>25</v>
      </c>
      <c r="Q56" s="217">
        <v>2</v>
      </c>
      <c r="R56" s="176">
        <v>0</v>
      </c>
      <c r="S56" s="42">
        <v>0</v>
      </c>
      <c r="T56" s="42">
        <v>0</v>
      </c>
      <c r="U56" s="133">
        <v>1.22783469445007</v>
      </c>
    </row>
    <row r="57" spans="1:21" x14ac:dyDescent="0.25">
      <c r="A57" s="183" t="s">
        <v>8</v>
      </c>
      <c r="B57" s="183" t="s">
        <v>34</v>
      </c>
      <c r="C57" s="183" t="s">
        <v>26</v>
      </c>
      <c r="D57" s="217">
        <v>1</v>
      </c>
      <c r="E57" s="133">
        <v>0</v>
      </c>
      <c r="F57" s="133">
        <v>1</v>
      </c>
      <c r="G57" s="188">
        <v>0.2888249</v>
      </c>
      <c r="H57" s="188">
        <v>1.9796190000000002E-2</v>
      </c>
      <c r="N57" s="183" t="s">
        <v>8</v>
      </c>
      <c r="O57" s="183" t="s">
        <v>34</v>
      </c>
      <c r="P57" s="183" t="s">
        <v>26</v>
      </c>
      <c r="Q57" s="217">
        <v>2</v>
      </c>
      <c r="R57" s="176">
        <v>0</v>
      </c>
      <c r="S57" s="42">
        <v>0</v>
      </c>
      <c r="T57" s="42">
        <v>0</v>
      </c>
      <c r="U57" s="133">
        <v>1.22783469445007</v>
      </c>
    </row>
    <row r="58" spans="1:21" x14ac:dyDescent="0.25">
      <c r="A58" s="183" t="s">
        <v>8</v>
      </c>
      <c r="B58" s="183" t="s">
        <v>34</v>
      </c>
      <c r="C58" s="183" t="s">
        <v>27</v>
      </c>
      <c r="D58" s="217">
        <v>1</v>
      </c>
      <c r="E58" s="133">
        <v>0</v>
      </c>
      <c r="F58" s="133">
        <v>1</v>
      </c>
      <c r="G58" s="188">
        <v>0.2888249</v>
      </c>
      <c r="H58" s="188">
        <v>1.9796190000000002E-2</v>
      </c>
      <c r="N58" s="183" t="s">
        <v>8</v>
      </c>
      <c r="O58" s="183" t="s">
        <v>34</v>
      </c>
      <c r="P58" s="183" t="s">
        <v>27</v>
      </c>
      <c r="Q58" s="217">
        <v>2</v>
      </c>
      <c r="R58" s="176">
        <v>0</v>
      </c>
      <c r="S58" s="42">
        <v>0</v>
      </c>
      <c r="T58" s="42">
        <v>0</v>
      </c>
      <c r="U58" s="133">
        <v>1.22783469445007</v>
      </c>
    </row>
    <row r="59" spans="1:21" x14ac:dyDescent="0.25">
      <c r="A59" s="183" t="s">
        <v>8</v>
      </c>
      <c r="B59" s="183" t="s">
        <v>34</v>
      </c>
      <c r="C59" s="183" t="s">
        <v>28</v>
      </c>
      <c r="D59" s="217">
        <v>1</v>
      </c>
      <c r="E59" s="133">
        <v>0</v>
      </c>
      <c r="F59" s="133">
        <v>1</v>
      </c>
      <c r="G59" s="188">
        <v>0.2888249</v>
      </c>
      <c r="H59" s="188">
        <v>1.9796190000000002E-2</v>
      </c>
      <c r="N59" s="183" t="s">
        <v>8</v>
      </c>
      <c r="O59" s="183" t="s">
        <v>34</v>
      </c>
      <c r="P59" s="183" t="s">
        <v>28</v>
      </c>
      <c r="Q59" s="217">
        <v>2</v>
      </c>
      <c r="R59" s="176">
        <v>0</v>
      </c>
      <c r="S59" s="42">
        <v>0</v>
      </c>
      <c r="T59" s="42">
        <v>0</v>
      </c>
      <c r="U59" s="133">
        <v>1.22783469445007</v>
      </c>
    </row>
    <row r="60" spans="1:21" x14ac:dyDescent="0.25">
      <c r="A60" s="183" t="s">
        <v>8</v>
      </c>
      <c r="B60" s="183" t="s">
        <v>34</v>
      </c>
      <c r="C60" s="183" t="s">
        <v>29</v>
      </c>
      <c r="D60" s="217">
        <v>1</v>
      </c>
      <c r="E60" s="133">
        <v>0</v>
      </c>
      <c r="F60" s="133">
        <v>1</v>
      </c>
      <c r="G60" s="188">
        <v>0.2888249</v>
      </c>
      <c r="H60" s="188">
        <v>1.9796190000000002E-2</v>
      </c>
      <c r="N60" s="183" t="s">
        <v>8</v>
      </c>
      <c r="O60" s="183" t="s">
        <v>34</v>
      </c>
      <c r="P60" s="183" t="s">
        <v>29</v>
      </c>
      <c r="Q60" s="217">
        <v>2</v>
      </c>
      <c r="R60" s="176">
        <v>0</v>
      </c>
      <c r="S60" s="42">
        <v>0</v>
      </c>
      <c r="T60" s="42">
        <v>0</v>
      </c>
      <c r="U60" s="133">
        <v>1.22783469445007</v>
      </c>
    </row>
    <row r="61" spans="1:21" x14ac:dyDescent="0.25">
      <c r="A61" s="183" t="s">
        <v>8</v>
      </c>
      <c r="B61" s="183" t="s">
        <v>34</v>
      </c>
      <c r="C61" s="183" t="s">
        <v>30</v>
      </c>
      <c r="D61" s="217">
        <v>1</v>
      </c>
      <c r="E61" s="133">
        <v>0</v>
      </c>
      <c r="F61" s="133">
        <v>1</v>
      </c>
      <c r="G61" s="188">
        <v>0.2888249</v>
      </c>
      <c r="H61" s="188">
        <v>1.9796190000000002E-2</v>
      </c>
      <c r="N61" s="183" t="s">
        <v>8</v>
      </c>
      <c r="O61" s="183" t="s">
        <v>34</v>
      </c>
      <c r="P61" s="183" t="s">
        <v>30</v>
      </c>
      <c r="Q61" s="217">
        <v>2</v>
      </c>
      <c r="R61" s="176">
        <v>0</v>
      </c>
      <c r="S61" s="42">
        <v>0</v>
      </c>
      <c r="T61" s="42">
        <v>0</v>
      </c>
      <c r="U61" s="133">
        <v>1.22783469445007</v>
      </c>
    </row>
    <row r="62" spans="1:21" x14ac:dyDescent="0.25">
      <c r="A62" s="183" t="s">
        <v>32</v>
      </c>
      <c r="B62" s="183" t="s">
        <v>33</v>
      </c>
      <c r="C62" s="183" t="s">
        <v>19</v>
      </c>
      <c r="D62" s="217">
        <v>1</v>
      </c>
      <c r="E62" s="133">
        <v>0</v>
      </c>
      <c r="F62" s="133">
        <v>1</v>
      </c>
      <c r="G62" s="188">
        <v>0.2888249</v>
      </c>
      <c r="H62" s="188">
        <v>1.9796190000000002E-2</v>
      </c>
      <c r="N62" s="183" t="s">
        <v>32</v>
      </c>
      <c r="O62" s="183" t="s">
        <v>33</v>
      </c>
      <c r="P62" s="183" t="s">
        <v>19</v>
      </c>
      <c r="Q62" s="217">
        <v>2</v>
      </c>
      <c r="R62" s="176">
        <v>0</v>
      </c>
      <c r="S62" s="42">
        <v>0</v>
      </c>
      <c r="T62" s="42">
        <v>0</v>
      </c>
      <c r="U62" s="133">
        <v>1.22783469445007</v>
      </c>
    </row>
    <row r="63" spans="1:21" x14ac:dyDescent="0.25">
      <c r="A63" s="183" t="s">
        <v>32</v>
      </c>
      <c r="B63" s="183" t="s">
        <v>33</v>
      </c>
      <c r="C63" s="183" t="s">
        <v>20</v>
      </c>
      <c r="D63" s="217">
        <v>1</v>
      </c>
      <c r="E63" s="133">
        <v>0</v>
      </c>
      <c r="F63" s="133">
        <v>1</v>
      </c>
      <c r="G63" s="188">
        <v>0.2888249</v>
      </c>
      <c r="H63" s="188">
        <v>1.9796190000000002E-2</v>
      </c>
      <c r="N63" s="183" t="s">
        <v>32</v>
      </c>
      <c r="O63" s="183" t="s">
        <v>33</v>
      </c>
      <c r="P63" s="183" t="s">
        <v>20</v>
      </c>
      <c r="Q63" s="217">
        <v>2</v>
      </c>
      <c r="R63" s="176">
        <v>0</v>
      </c>
      <c r="S63" s="42">
        <v>0</v>
      </c>
      <c r="T63" s="42">
        <v>0</v>
      </c>
      <c r="U63" s="133">
        <v>1.22783469445007</v>
      </c>
    </row>
    <row r="64" spans="1:21" x14ac:dyDescent="0.25">
      <c r="A64" s="183" t="s">
        <v>32</v>
      </c>
      <c r="B64" s="183" t="s">
        <v>33</v>
      </c>
      <c r="C64" s="183" t="s">
        <v>21</v>
      </c>
      <c r="D64" s="217">
        <v>1</v>
      </c>
      <c r="E64" s="133">
        <v>0</v>
      </c>
      <c r="F64" s="133">
        <v>1</v>
      </c>
      <c r="G64" s="188">
        <v>0.2888249</v>
      </c>
      <c r="H64" s="188">
        <v>1.9796190000000002E-2</v>
      </c>
      <c r="N64" s="183" t="s">
        <v>32</v>
      </c>
      <c r="O64" s="183" t="s">
        <v>33</v>
      </c>
      <c r="P64" s="183" t="s">
        <v>21</v>
      </c>
      <c r="Q64" s="217">
        <v>2</v>
      </c>
      <c r="R64" s="176">
        <v>0</v>
      </c>
      <c r="S64" s="42">
        <v>0</v>
      </c>
      <c r="T64" s="42">
        <v>0</v>
      </c>
      <c r="U64" s="133">
        <v>1.22783469445007</v>
      </c>
    </row>
    <row r="65" spans="1:21" x14ac:dyDescent="0.25">
      <c r="A65" s="183" t="s">
        <v>32</v>
      </c>
      <c r="B65" s="183" t="s">
        <v>33</v>
      </c>
      <c r="C65" s="183" t="s">
        <v>22</v>
      </c>
      <c r="D65" s="217">
        <v>1</v>
      </c>
      <c r="E65" s="133">
        <v>0</v>
      </c>
      <c r="F65" s="133">
        <v>1</v>
      </c>
      <c r="G65" s="188">
        <v>0.2888249</v>
      </c>
      <c r="H65" s="188">
        <v>1.9796190000000002E-2</v>
      </c>
      <c r="N65" s="183" t="s">
        <v>32</v>
      </c>
      <c r="O65" s="183" t="s">
        <v>33</v>
      </c>
      <c r="P65" s="183" t="s">
        <v>22</v>
      </c>
      <c r="Q65" s="217">
        <v>2</v>
      </c>
      <c r="R65" s="176">
        <v>0</v>
      </c>
      <c r="S65" s="42">
        <v>0</v>
      </c>
      <c r="T65" s="42">
        <v>0</v>
      </c>
      <c r="U65" s="133">
        <v>1.22783469445007</v>
      </c>
    </row>
    <row r="66" spans="1:21" x14ac:dyDescent="0.25">
      <c r="A66" s="183" t="s">
        <v>32</v>
      </c>
      <c r="B66" s="183" t="s">
        <v>33</v>
      </c>
      <c r="C66" s="183" t="s">
        <v>23</v>
      </c>
      <c r="D66" s="217">
        <v>1</v>
      </c>
      <c r="E66" s="133">
        <v>0</v>
      </c>
      <c r="F66" s="133">
        <v>1</v>
      </c>
      <c r="G66" s="188">
        <v>0.2888249</v>
      </c>
      <c r="H66" s="188">
        <v>1.9796190000000002E-2</v>
      </c>
      <c r="N66" s="183" t="s">
        <v>32</v>
      </c>
      <c r="O66" s="183" t="s">
        <v>33</v>
      </c>
      <c r="P66" s="183" t="s">
        <v>23</v>
      </c>
      <c r="Q66" s="217">
        <v>2</v>
      </c>
      <c r="R66" s="176">
        <v>0</v>
      </c>
      <c r="S66" s="42">
        <v>0</v>
      </c>
      <c r="T66" s="42">
        <v>0</v>
      </c>
      <c r="U66" s="133">
        <v>1.22783469445007</v>
      </c>
    </row>
    <row r="67" spans="1:21" x14ac:dyDescent="0.25">
      <c r="A67" s="183" t="s">
        <v>32</v>
      </c>
      <c r="B67" s="183" t="s">
        <v>33</v>
      </c>
      <c r="C67" s="183" t="s">
        <v>24</v>
      </c>
      <c r="D67" s="217">
        <v>1</v>
      </c>
      <c r="E67" s="133">
        <v>0</v>
      </c>
      <c r="F67" s="133">
        <v>1</v>
      </c>
      <c r="G67" s="188">
        <v>0.2888249</v>
      </c>
      <c r="H67" s="188">
        <v>1.9796190000000002E-2</v>
      </c>
      <c r="N67" s="183" t="s">
        <v>32</v>
      </c>
      <c r="O67" s="183" t="s">
        <v>33</v>
      </c>
      <c r="P67" s="183" t="s">
        <v>24</v>
      </c>
      <c r="Q67" s="217">
        <v>2</v>
      </c>
      <c r="R67" s="176">
        <v>0</v>
      </c>
      <c r="S67" s="42">
        <v>0</v>
      </c>
      <c r="T67" s="42">
        <v>0</v>
      </c>
      <c r="U67" s="133">
        <v>1.22783469445007</v>
      </c>
    </row>
    <row r="68" spans="1:21" x14ac:dyDescent="0.25">
      <c r="A68" s="183" t="s">
        <v>32</v>
      </c>
      <c r="B68" s="183" t="s">
        <v>33</v>
      </c>
      <c r="C68" s="183" t="s">
        <v>25</v>
      </c>
      <c r="D68" s="217">
        <v>1</v>
      </c>
      <c r="E68" s="133">
        <v>0</v>
      </c>
      <c r="F68" s="133">
        <v>1</v>
      </c>
      <c r="G68" s="188">
        <v>0.2888249</v>
      </c>
      <c r="H68" s="188">
        <v>1.9796190000000002E-2</v>
      </c>
      <c r="N68" s="183" t="s">
        <v>32</v>
      </c>
      <c r="O68" s="183" t="s">
        <v>33</v>
      </c>
      <c r="P68" s="183" t="s">
        <v>25</v>
      </c>
      <c r="Q68" s="217">
        <v>2</v>
      </c>
      <c r="R68" s="176">
        <v>0</v>
      </c>
      <c r="S68" s="42">
        <v>0</v>
      </c>
      <c r="T68" s="42">
        <v>0</v>
      </c>
      <c r="U68" s="133">
        <v>1.22783469445007</v>
      </c>
    </row>
    <row r="69" spans="1:21" x14ac:dyDescent="0.25">
      <c r="A69" s="183" t="s">
        <v>32</v>
      </c>
      <c r="B69" s="183" t="s">
        <v>33</v>
      </c>
      <c r="C69" s="183" t="s">
        <v>26</v>
      </c>
      <c r="D69" s="217">
        <v>1</v>
      </c>
      <c r="E69" s="133">
        <v>0</v>
      </c>
      <c r="F69" s="133">
        <v>1</v>
      </c>
      <c r="G69" s="188">
        <v>0.2888249</v>
      </c>
      <c r="H69" s="188">
        <v>1.9796190000000002E-2</v>
      </c>
      <c r="N69" s="183" t="s">
        <v>32</v>
      </c>
      <c r="O69" s="183" t="s">
        <v>33</v>
      </c>
      <c r="P69" s="183" t="s">
        <v>26</v>
      </c>
      <c r="Q69" s="217">
        <v>2</v>
      </c>
      <c r="R69" s="176">
        <v>0</v>
      </c>
      <c r="S69" s="42">
        <v>0</v>
      </c>
      <c r="T69" s="42">
        <v>0</v>
      </c>
      <c r="U69" s="133">
        <v>1.22783469445007</v>
      </c>
    </row>
    <row r="70" spans="1:21" x14ac:dyDescent="0.25">
      <c r="A70" s="183" t="s">
        <v>32</v>
      </c>
      <c r="B70" s="183" t="s">
        <v>33</v>
      </c>
      <c r="C70" s="183" t="s">
        <v>27</v>
      </c>
      <c r="D70" s="217">
        <v>1</v>
      </c>
      <c r="E70" s="133">
        <v>0</v>
      </c>
      <c r="F70" s="133">
        <v>1</v>
      </c>
      <c r="G70" s="188">
        <v>0.2888249</v>
      </c>
      <c r="H70" s="188">
        <v>1.9796190000000002E-2</v>
      </c>
      <c r="N70" s="183" t="s">
        <v>32</v>
      </c>
      <c r="O70" s="183" t="s">
        <v>33</v>
      </c>
      <c r="P70" s="183" t="s">
        <v>27</v>
      </c>
      <c r="Q70" s="217">
        <v>2</v>
      </c>
      <c r="R70" s="176">
        <v>0</v>
      </c>
      <c r="S70" s="42">
        <v>0</v>
      </c>
      <c r="T70" s="42">
        <v>0</v>
      </c>
      <c r="U70" s="133">
        <v>1.22783469445007</v>
      </c>
    </row>
    <row r="71" spans="1:21" x14ac:dyDescent="0.25">
      <c r="A71" s="183" t="s">
        <v>32</v>
      </c>
      <c r="B71" s="183" t="s">
        <v>33</v>
      </c>
      <c r="C71" s="183" t="s">
        <v>28</v>
      </c>
      <c r="D71" s="217">
        <v>1</v>
      </c>
      <c r="E71" s="133">
        <v>0</v>
      </c>
      <c r="F71" s="133">
        <v>1</v>
      </c>
      <c r="G71" s="188">
        <v>0.2888249</v>
      </c>
      <c r="H71" s="188">
        <v>1.9796190000000002E-2</v>
      </c>
      <c r="N71" s="183" t="s">
        <v>32</v>
      </c>
      <c r="O71" s="183" t="s">
        <v>33</v>
      </c>
      <c r="P71" s="183" t="s">
        <v>28</v>
      </c>
      <c r="Q71" s="217">
        <v>2</v>
      </c>
      <c r="R71" s="176">
        <v>0</v>
      </c>
      <c r="S71" s="42">
        <v>0</v>
      </c>
      <c r="T71" s="42">
        <v>0</v>
      </c>
      <c r="U71" s="133">
        <v>1.22783469445007</v>
      </c>
    </row>
    <row r="72" spans="1:21" x14ac:dyDescent="0.25">
      <c r="A72" s="183" t="s">
        <v>32</v>
      </c>
      <c r="B72" s="183" t="s">
        <v>33</v>
      </c>
      <c r="C72" s="183" t="s">
        <v>29</v>
      </c>
      <c r="D72" s="217">
        <v>1</v>
      </c>
      <c r="E72" s="133">
        <v>0</v>
      </c>
      <c r="F72" s="133">
        <v>1</v>
      </c>
      <c r="G72" s="188">
        <v>0.2888249</v>
      </c>
      <c r="H72" s="188">
        <v>1.9796190000000002E-2</v>
      </c>
      <c r="N72" s="183" t="s">
        <v>32</v>
      </c>
      <c r="O72" s="183" t="s">
        <v>33</v>
      </c>
      <c r="P72" s="183" t="s">
        <v>29</v>
      </c>
      <c r="Q72" s="217">
        <v>2</v>
      </c>
      <c r="R72" s="176">
        <v>0</v>
      </c>
      <c r="S72" s="42">
        <v>0</v>
      </c>
      <c r="T72" s="42">
        <v>0</v>
      </c>
      <c r="U72" s="133">
        <v>1.22783469445007</v>
      </c>
    </row>
    <row r="73" spans="1:21" x14ac:dyDescent="0.25">
      <c r="A73" s="183" t="s">
        <v>32</v>
      </c>
      <c r="B73" s="183" t="s">
        <v>33</v>
      </c>
      <c r="C73" s="183" t="s">
        <v>30</v>
      </c>
      <c r="D73" s="217">
        <v>1</v>
      </c>
      <c r="E73" s="133">
        <v>0</v>
      </c>
      <c r="F73" s="133">
        <v>1</v>
      </c>
      <c r="G73" s="188">
        <v>0.2888249</v>
      </c>
      <c r="H73" s="188">
        <v>1.9796190000000002E-2</v>
      </c>
      <c r="N73" s="183" t="s">
        <v>32</v>
      </c>
      <c r="O73" s="183" t="s">
        <v>33</v>
      </c>
      <c r="P73" s="183" t="s">
        <v>30</v>
      </c>
      <c r="Q73" s="217">
        <v>2</v>
      </c>
      <c r="R73" s="176">
        <v>0</v>
      </c>
      <c r="S73" s="42">
        <v>0</v>
      </c>
      <c r="T73" s="42">
        <v>0</v>
      </c>
      <c r="U73" s="133">
        <v>1.22783469445007</v>
      </c>
    </row>
    <row r="74" spans="1:21" x14ac:dyDescent="0.25">
      <c r="A74" s="183" t="s">
        <v>34</v>
      </c>
      <c r="B74" s="183" t="s">
        <v>36</v>
      </c>
      <c r="C74" s="183" t="s">
        <v>19</v>
      </c>
      <c r="D74" s="217">
        <v>1</v>
      </c>
      <c r="E74" s="133">
        <v>0</v>
      </c>
      <c r="F74" s="133">
        <v>1</v>
      </c>
      <c r="G74" s="188">
        <v>0.2888249</v>
      </c>
      <c r="H74" s="188">
        <v>1.9796190000000002E-2</v>
      </c>
      <c r="N74" s="183" t="s">
        <v>34</v>
      </c>
      <c r="O74" s="183" t="s">
        <v>36</v>
      </c>
      <c r="P74" s="183" t="s">
        <v>19</v>
      </c>
      <c r="Q74" s="217">
        <v>2</v>
      </c>
      <c r="R74" s="176">
        <v>0</v>
      </c>
      <c r="S74" s="42">
        <v>0</v>
      </c>
      <c r="T74" s="42">
        <v>0</v>
      </c>
      <c r="U74" s="133">
        <v>1.22783469445007</v>
      </c>
    </row>
    <row r="75" spans="1:21" x14ac:dyDescent="0.25">
      <c r="A75" s="183" t="s">
        <v>34</v>
      </c>
      <c r="B75" s="183" t="s">
        <v>36</v>
      </c>
      <c r="C75" s="183" t="s">
        <v>20</v>
      </c>
      <c r="D75" s="217">
        <v>1</v>
      </c>
      <c r="E75" s="133">
        <v>0</v>
      </c>
      <c r="F75" s="133">
        <v>1</v>
      </c>
      <c r="G75" s="188">
        <v>0.2888249</v>
      </c>
      <c r="H75" s="188">
        <v>1.9796190000000002E-2</v>
      </c>
      <c r="N75" s="183" t="s">
        <v>34</v>
      </c>
      <c r="O75" s="183" t="s">
        <v>36</v>
      </c>
      <c r="P75" s="183" t="s">
        <v>20</v>
      </c>
      <c r="Q75" s="217">
        <v>2</v>
      </c>
      <c r="R75" s="176">
        <v>0</v>
      </c>
      <c r="S75" s="42">
        <v>0</v>
      </c>
      <c r="T75" s="42">
        <v>0</v>
      </c>
      <c r="U75" s="133">
        <v>1.22783469445007</v>
      </c>
    </row>
    <row r="76" spans="1:21" x14ac:dyDescent="0.25">
      <c r="A76" s="183" t="s">
        <v>34</v>
      </c>
      <c r="B76" s="183" t="s">
        <v>36</v>
      </c>
      <c r="C76" s="183" t="s">
        <v>21</v>
      </c>
      <c r="D76" s="217">
        <v>1</v>
      </c>
      <c r="E76" s="133">
        <v>0</v>
      </c>
      <c r="F76" s="133">
        <v>1</v>
      </c>
      <c r="G76" s="188">
        <v>0.2888249</v>
      </c>
      <c r="H76" s="188">
        <v>1.9796190000000002E-2</v>
      </c>
      <c r="N76" s="183" t="s">
        <v>34</v>
      </c>
      <c r="O76" s="183" t="s">
        <v>36</v>
      </c>
      <c r="P76" s="183" t="s">
        <v>21</v>
      </c>
      <c r="Q76" s="217">
        <v>2</v>
      </c>
      <c r="R76" s="176">
        <v>0</v>
      </c>
      <c r="S76" s="42">
        <v>0</v>
      </c>
      <c r="T76" s="42">
        <v>0</v>
      </c>
      <c r="U76" s="133">
        <v>1.22783469445007</v>
      </c>
    </row>
    <row r="77" spans="1:21" x14ac:dyDescent="0.25">
      <c r="A77" s="183" t="s">
        <v>34</v>
      </c>
      <c r="B77" s="183" t="s">
        <v>36</v>
      </c>
      <c r="C77" s="183" t="s">
        <v>22</v>
      </c>
      <c r="D77" s="217">
        <v>1</v>
      </c>
      <c r="E77" s="133">
        <v>0</v>
      </c>
      <c r="F77" s="133">
        <v>1</v>
      </c>
      <c r="G77" s="188">
        <v>0.2888249</v>
      </c>
      <c r="H77" s="188">
        <v>1.9796190000000002E-2</v>
      </c>
      <c r="N77" s="183" t="s">
        <v>34</v>
      </c>
      <c r="O77" s="183" t="s">
        <v>36</v>
      </c>
      <c r="P77" s="183" t="s">
        <v>22</v>
      </c>
      <c r="Q77" s="217">
        <v>2</v>
      </c>
      <c r="R77" s="176">
        <v>0</v>
      </c>
      <c r="S77" s="42">
        <v>0</v>
      </c>
      <c r="T77" s="42">
        <v>0</v>
      </c>
      <c r="U77" s="133">
        <v>1.22783469445007</v>
      </c>
    </row>
    <row r="78" spans="1:21" x14ac:dyDescent="0.25">
      <c r="A78" s="183" t="s">
        <v>34</v>
      </c>
      <c r="B78" s="183" t="s">
        <v>36</v>
      </c>
      <c r="C78" s="183" t="s">
        <v>23</v>
      </c>
      <c r="D78" s="217">
        <v>1</v>
      </c>
      <c r="E78" s="133">
        <v>0</v>
      </c>
      <c r="F78" s="133">
        <v>1</v>
      </c>
      <c r="G78" s="188">
        <v>0.2888249</v>
      </c>
      <c r="H78" s="188">
        <v>1.9796190000000002E-2</v>
      </c>
      <c r="N78" s="183" t="s">
        <v>34</v>
      </c>
      <c r="O78" s="183" t="s">
        <v>36</v>
      </c>
      <c r="P78" s="183" t="s">
        <v>23</v>
      </c>
      <c r="Q78" s="217">
        <v>2</v>
      </c>
      <c r="R78" s="176">
        <v>0</v>
      </c>
      <c r="S78" s="42">
        <v>0</v>
      </c>
      <c r="T78" s="42">
        <v>0</v>
      </c>
      <c r="U78" s="133">
        <v>1.22783469445007</v>
      </c>
    </row>
    <row r="79" spans="1:21" x14ac:dyDescent="0.25">
      <c r="A79" s="183" t="s">
        <v>34</v>
      </c>
      <c r="B79" s="183" t="s">
        <v>36</v>
      </c>
      <c r="C79" s="183" t="s">
        <v>24</v>
      </c>
      <c r="D79" s="217">
        <v>1</v>
      </c>
      <c r="E79" s="133">
        <v>0</v>
      </c>
      <c r="F79" s="133">
        <v>1</v>
      </c>
      <c r="G79" s="188">
        <v>0.2888249</v>
      </c>
      <c r="H79" s="188">
        <v>1.9796190000000002E-2</v>
      </c>
      <c r="N79" s="183" t="s">
        <v>34</v>
      </c>
      <c r="O79" s="183" t="s">
        <v>36</v>
      </c>
      <c r="P79" s="183" t="s">
        <v>24</v>
      </c>
      <c r="Q79" s="217">
        <v>2</v>
      </c>
      <c r="R79" s="176">
        <v>0</v>
      </c>
      <c r="S79" s="42">
        <v>0</v>
      </c>
      <c r="T79" s="42">
        <v>0</v>
      </c>
      <c r="U79" s="133">
        <v>1.22783469445007</v>
      </c>
    </row>
    <row r="80" spans="1:21" x14ac:dyDescent="0.25">
      <c r="A80" s="183" t="s">
        <v>34</v>
      </c>
      <c r="B80" s="183" t="s">
        <v>36</v>
      </c>
      <c r="C80" s="183" t="s">
        <v>25</v>
      </c>
      <c r="D80" s="217">
        <v>1</v>
      </c>
      <c r="E80" s="133">
        <v>0</v>
      </c>
      <c r="F80" s="133">
        <v>1</v>
      </c>
      <c r="G80" s="188">
        <v>0.2888249</v>
      </c>
      <c r="H80" s="188">
        <v>1.9796190000000002E-2</v>
      </c>
      <c r="N80" s="183" t="s">
        <v>34</v>
      </c>
      <c r="O80" s="183" t="s">
        <v>36</v>
      </c>
      <c r="P80" s="183" t="s">
        <v>25</v>
      </c>
      <c r="Q80" s="217">
        <v>2</v>
      </c>
      <c r="R80" s="176">
        <v>0</v>
      </c>
      <c r="S80" s="42">
        <v>0</v>
      </c>
      <c r="T80" s="42">
        <v>0</v>
      </c>
      <c r="U80" s="133">
        <v>1.22783469445007</v>
      </c>
    </row>
    <row r="81" spans="1:21" x14ac:dyDescent="0.25">
      <c r="A81" s="183" t="s">
        <v>34</v>
      </c>
      <c r="B81" s="183" t="s">
        <v>36</v>
      </c>
      <c r="C81" s="183" t="s">
        <v>26</v>
      </c>
      <c r="D81" s="217">
        <v>1</v>
      </c>
      <c r="E81" s="133">
        <v>0</v>
      </c>
      <c r="F81" s="133">
        <v>1</v>
      </c>
      <c r="G81" s="188">
        <v>0.2888249</v>
      </c>
      <c r="H81" s="188">
        <v>1.9796190000000002E-2</v>
      </c>
      <c r="N81" s="183" t="s">
        <v>34</v>
      </c>
      <c r="O81" s="183" t="s">
        <v>36</v>
      </c>
      <c r="P81" s="183" t="s">
        <v>26</v>
      </c>
      <c r="Q81" s="217">
        <v>2</v>
      </c>
      <c r="R81" s="176">
        <v>0</v>
      </c>
      <c r="S81" s="42">
        <v>0</v>
      </c>
      <c r="T81" s="42">
        <v>0</v>
      </c>
      <c r="U81" s="133">
        <v>1.22783469445007</v>
      </c>
    </row>
    <row r="82" spans="1:21" x14ac:dyDescent="0.25">
      <c r="A82" s="183" t="s">
        <v>34</v>
      </c>
      <c r="B82" s="183" t="s">
        <v>36</v>
      </c>
      <c r="C82" s="183" t="s">
        <v>27</v>
      </c>
      <c r="D82" s="217">
        <v>1</v>
      </c>
      <c r="E82" s="133">
        <v>0</v>
      </c>
      <c r="F82" s="133">
        <v>1</v>
      </c>
      <c r="G82" s="188">
        <v>0.2888249</v>
      </c>
      <c r="H82" s="188">
        <v>1.9796190000000002E-2</v>
      </c>
      <c r="N82" s="183" t="s">
        <v>34</v>
      </c>
      <c r="O82" s="183" t="s">
        <v>36</v>
      </c>
      <c r="P82" s="183" t="s">
        <v>27</v>
      </c>
      <c r="Q82" s="217">
        <v>2</v>
      </c>
      <c r="R82" s="176">
        <v>0</v>
      </c>
      <c r="S82" s="42">
        <v>0</v>
      </c>
      <c r="T82" s="42">
        <v>0</v>
      </c>
      <c r="U82" s="133">
        <v>1.22783469445007</v>
      </c>
    </row>
    <row r="83" spans="1:21" x14ac:dyDescent="0.25">
      <c r="A83" s="183" t="s">
        <v>34</v>
      </c>
      <c r="B83" s="183" t="s">
        <v>36</v>
      </c>
      <c r="C83" s="183" t="s">
        <v>28</v>
      </c>
      <c r="D83" s="217">
        <v>1</v>
      </c>
      <c r="E83" s="133">
        <v>0</v>
      </c>
      <c r="F83" s="133">
        <v>1</v>
      </c>
      <c r="G83" s="188">
        <v>0.2888249</v>
      </c>
      <c r="H83" s="188">
        <v>1.9796190000000002E-2</v>
      </c>
      <c r="N83" s="183" t="s">
        <v>34</v>
      </c>
      <c r="O83" s="183" t="s">
        <v>36</v>
      </c>
      <c r="P83" s="183" t="s">
        <v>28</v>
      </c>
      <c r="Q83" s="217">
        <v>2</v>
      </c>
      <c r="R83" s="176">
        <v>0</v>
      </c>
      <c r="S83" s="42">
        <v>0</v>
      </c>
      <c r="T83" s="42">
        <v>0</v>
      </c>
      <c r="U83" s="133">
        <v>1.22783469445007</v>
      </c>
    </row>
    <row r="84" spans="1:21" x14ac:dyDescent="0.25">
      <c r="A84" s="183" t="s">
        <v>34</v>
      </c>
      <c r="B84" s="183" t="s">
        <v>36</v>
      </c>
      <c r="C84" s="183" t="s">
        <v>29</v>
      </c>
      <c r="D84" s="217">
        <v>1</v>
      </c>
      <c r="E84" s="133">
        <v>0</v>
      </c>
      <c r="F84" s="133">
        <v>1</v>
      </c>
      <c r="G84" s="188">
        <v>0.2888249</v>
      </c>
      <c r="H84" s="188">
        <v>1.9796190000000002E-2</v>
      </c>
      <c r="N84" s="183" t="s">
        <v>34</v>
      </c>
      <c r="O84" s="183" t="s">
        <v>36</v>
      </c>
      <c r="P84" s="183" t="s">
        <v>29</v>
      </c>
      <c r="Q84" s="217">
        <v>2</v>
      </c>
      <c r="R84" s="176">
        <v>0</v>
      </c>
      <c r="S84" s="42">
        <v>0</v>
      </c>
      <c r="T84" s="42">
        <v>0</v>
      </c>
      <c r="U84" s="133">
        <v>1.22783469445007</v>
      </c>
    </row>
    <row r="85" spans="1:21" x14ac:dyDescent="0.25">
      <c r="A85" s="183" t="s">
        <v>34</v>
      </c>
      <c r="B85" s="183" t="s">
        <v>36</v>
      </c>
      <c r="C85" s="183" t="s">
        <v>30</v>
      </c>
      <c r="D85" s="217">
        <v>1</v>
      </c>
      <c r="E85" s="133">
        <v>0</v>
      </c>
      <c r="F85" s="133">
        <v>1</v>
      </c>
      <c r="G85" s="188">
        <v>0.2888249</v>
      </c>
      <c r="H85" s="188">
        <v>1.9796190000000002E-2</v>
      </c>
      <c r="N85" s="183" t="s">
        <v>34</v>
      </c>
      <c r="O85" s="183" t="s">
        <v>36</v>
      </c>
      <c r="P85" s="183" t="s">
        <v>30</v>
      </c>
      <c r="Q85" s="217">
        <v>2</v>
      </c>
      <c r="R85" s="176">
        <v>0</v>
      </c>
      <c r="S85" s="42">
        <v>0</v>
      </c>
      <c r="T85" s="42">
        <v>0</v>
      </c>
      <c r="U85" s="133">
        <v>1.22783469445007</v>
      </c>
    </row>
    <row r="86" spans="1:21" x14ac:dyDescent="0.25">
      <c r="A86" s="183" t="s">
        <v>36</v>
      </c>
      <c r="B86" s="183" t="s">
        <v>39</v>
      </c>
      <c r="C86" s="183" t="s">
        <v>19</v>
      </c>
      <c r="D86" s="217">
        <v>1</v>
      </c>
      <c r="E86" s="133">
        <v>0</v>
      </c>
      <c r="F86" s="133">
        <v>1</v>
      </c>
      <c r="G86" s="188">
        <v>0.2888249</v>
      </c>
      <c r="H86" s="188">
        <v>1.9796190000000002E-2</v>
      </c>
      <c r="N86" s="183" t="s">
        <v>36</v>
      </c>
      <c r="O86" s="183" t="s">
        <v>39</v>
      </c>
      <c r="P86" s="183" t="s">
        <v>19</v>
      </c>
      <c r="Q86" s="217">
        <v>2</v>
      </c>
      <c r="R86" s="176">
        <v>0</v>
      </c>
      <c r="S86" s="42">
        <v>0</v>
      </c>
      <c r="T86" s="42">
        <v>0</v>
      </c>
      <c r="U86" s="133">
        <v>1.22783469445007</v>
      </c>
    </row>
    <row r="87" spans="1:21" x14ac:dyDescent="0.25">
      <c r="A87" s="183" t="s">
        <v>36</v>
      </c>
      <c r="B87" s="183" t="s">
        <v>39</v>
      </c>
      <c r="C87" s="183" t="s">
        <v>20</v>
      </c>
      <c r="D87" s="217">
        <v>1</v>
      </c>
      <c r="E87" s="133">
        <v>0</v>
      </c>
      <c r="F87" s="133">
        <v>1</v>
      </c>
      <c r="G87" s="188">
        <v>0.2888249</v>
      </c>
      <c r="H87" s="188">
        <v>1.9796190000000002E-2</v>
      </c>
      <c r="N87" s="183" t="s">
        <v>36</v>
      </c>
      <c r="O87" s="183" t="s">
        <v>39</v>
      </c>
      <c r="P87" s="183" t="s">
        <v>20</v>
      </c>
      <c r="Q87" s="217">
        <v>2</v>
      </c>
      <c r="R87" s="176">
        <v>0</v>
      </c>
      <c r="S87" s="42">
        <v>0</v>
      </c>
      <c r="T87" s="42">
        <v>0</v>
      </c>
      <c r="U87" s="133">
        <v>1.22783469445007</v>
      </c>
    </row>
    <row r="88" spans="1:21" x14ac:dyDescent="0.25">
      <c r="A88" s="183" t="s">
        <v>36</v>
      </c>
      <c r="B88" s="183" t="s">
        <v>39</v>
      </c>
      <c r="C88" s="183" t="s">
        <v>21</v>
      </c>
      <c r="D88" s="217">
        <v>1</v>
      </c>
      <c r="E88" s="133">
        <v>0</v>
      </c>
      <c r="F88" s="133">
        <v>1</v>
      </c>
      <c r="G88" s="188">
        <v>0.2888249</v>
      </c>
      <c r="H88" s="188">
        <v>1.9796190000000002E-2</v>
      </c>
      <c r="N88" s="183" t="s">
        <v>36</v>
      </c>
      <c r="O88" s="183" t="s">
        <v>39</v>
      </c>
      <c r="P88" s="183" t="s">
        <v>21</v>
      </c>
      <c r="Q88" s="217">
        <v>2</v>
      </c>
      <c r="R88" s="176">
        <v>0</v>
      </c>
      <c r="S88" s="42">
        <v>0</v>
      </c>
      <c r="T88" s="42">
        <v>0</v>
      </c>
      <c r="U88" s="133">
        <v>1.22783469445007</v>
      </c>
    </row>
    <row r="89" spans="1:21" x14ac:dyDescent="0.25">
      <c r="A89" s="183" t="s">
        <v>36</v>
      </c>
      <c r="B89" s="183" t="s">
        <v>39</v>
      </c>
      <c r="C89" s="183" t="s">
        <v>22</v>
      </c>
      <c r="D89" s="217">
        <v>1</v>
      </c>
      <c r="E89" s="133">
        <v>0</v>
      </c>
      <c r="F89" s="133">
        <v>1</v>
      </c>
      <c r="G89" s="188">
        <v>0.2888249</v>
      </c>
      <c r="H89" s="188">
        <v>1.9796190000000002E-2</v>
      </c>
      <c r="N89" s="183" t="s">
        <v>36</v>
      </c>
      <c r="O89" s="183" t="s">
        <v>39</v>
      </c>
      <c r="P89" s="183" t="s">
        <v>22</v>
      </c>
      <c r="Q89" s="217">
        <v>2</v>
      </c>
      <c r="R89" s="176">
        <v>0</v>
      </c>
      <c r="S89" s="42">
        <v>0</v>
      </c>
      <c r="T89" s="42">
        <v>0</v>
      </c>
      <c r="U89" s="133">
        <v>1.22783469445007</v>
      </c>
    </row>
    <row r="90" spans="1:21" x14ac:dyDescent="0.25">
      <c r="A90" s="183" t="s">
        <v>36</v>
      </c>
      <c r="B90" s="183" t="s">
        <v>39</v>
      </c>
      <c r="C90" s="183" t="s">
        <v>23</v>
      </c>
      <c r="D90" s="217">
        <v>1</v>
      </c>
      <c r="E90" s="133">
        <v>0</v>
      </c>
      <c r="F90" s="133">
        <v>1</v>
      </c>
      <c r="G90" s="188">
        <v>0.2888249</v>
      </c>
      <c r="H90" s="188">
        <v>1.9796190000000002E-2</v>
      </c>
      <c r="N90" s="183" t="s">
        <v>36</v>
      </c>
      <c r="O90" s="183" t="s">
        <v>39</v>
      </c>
      <c r="P90" s="183" t="s">
        <v>23</v>
      </c>
      <c r="Q90" s="217">
        <v>2</v>
      </c>
      <c r="R90" s="176">
        <v>0</v>
      </c>
      <c r="S90" s="42">
        <v>0</v>
      </c>
      <c r="T90" s="42">
        <v>0</v>
      </c>
      <c r="U90" s="133">
        <v>1.22783469445007</v>
      </c>
    </row>
    <row r="91" spans="1:21" x14ac:dyDescent="0.25">
      <c r="A91" s="183" t="s">
        <v>36</v>
      </c>
      <c r="B91" s="183" t="s">
        <v>39</v>
      </c>
      <c r="C91" s="183" t="s">
        <v>24</v>
      </c>
      <c r="D91" s="217">
        <v>1</v>
      </c>
      <c r="E91" s="133">
        <v>0</v>
      </c>
      <c r="F91" s="133">
        <v>1</v>
      </c>
      <c r="G91" s="188">
        <v>0.2888249</v>
      </c>
      <c r="H91" s="188">
        <v>1.9796190000000002E-2</v>
      </c>
      <c r="N91" s="183" t="s">
        <v>36</v>
      </c>
      <c r="O91" s="183" t="s">
        <v>39</v>
      </c>
      <c r="P91" s="183" t="s">
        <v>24</v>
      </c>
      <c r="Q91" s="217">
        <v>2</v>
      </c>
      <c r="R91" s="176">
        <v>0</v>
      </c>
      <c r="S91" s="42">
        <v>0</v>
      </c>
      <c r="T91" s="42">
        <v>0</v>
      </c>
      <c r="U91" s="133">
        <v>1.22783469445007</v>
      </c>
    </row>
    <row r="92" spans="1:21" x14ac:dyDescent="0.25">
      <c r="A92" s="183" t="s">
        <v>36</v>
      </c>
      <c r="B92" s="183" t="s">
        <v>39</v>
      </c>
      <c r="C92" s="183" t="s">
        <v>25</v>
      </c>
      <c r="D92" s="217">
        <v>1</v>
      </c>
      <c r="E92" s="133">
        <v>0</v>
      </c>
      <c r="F92" s="133">
        <v>1</v>
      </c>
      <c r="G92" s="188">
        <v>0.2888249</v>
      </c>
      <c r="H92" s="188">
        <v>1.9796190000000002E-2</v>
      </c>
      <c r="N92" s="183" t="s">
        <v>36</v>
      </c>
      <c r="O92" s="183" t="s">
        <v>39</v>
      </c>
      <c r="P92" s="183" t="s">
        <v>25</v>
      </c>
      <c r="Q92" s="217">
        <v>2</v>
      </c>
      <c r="R92" s="176">
        <v>0</v>
      </c>
      <c r="S92" s="42">
        <v>0</v>
      </c>
      <c r="T92" s="42">
        <v>0</v>
      </c>
      <c r="U92" s="133">
        <v>1.22783469445007</v>
      </c>
    </row>
    <row r="93" spans="1:21" x14ac:dyDescent="0.25">
      <c r="A93" s="183" t="s">
        <v>36</v>
      </c>
      <c r="B93" s="183" t="s">
        <v>39</v>
      </c>
      <c r="C93" s="183" t="s">
        <v>26</v>
      </c>
      <c r="D93" s="217">
        <v>1</v>
      </c>
      <c r="E93" s="133">
        <v>0</v>
      </c>
      <c r="F93" s="133">
        <v>1</v>
      </c>
      <c r="G93" s="188">
        <v>0.2888249</v>
      </c>
      <c r="H93" s="188">
        <v>1.9796190000000002E-2</v>
      </c>
      <c r="N93" s="183" t="s">
        <v>36</v>
      </c>
      <c r="O93" s="183" t="s">
        <v>39</v>
      </c>
      <c r="P93" s="183" t="s">
        <v>26</v>
      </c>
      <c r="Q93" s="217">
        <v>2</v>
      </c>
      <c r="R93" s="176">
        <v>0</v>
      </c>
      <c r="S93" s="42">
        <v>0</v>
      </c>
      <c r="T93" s="42">
        <v>0</v>
      </c>
      <c r="U93" s="133">
        <v>1.22783469445007</v>
      </c>
    </row>
    <row r="94" spans="1:21" x14ac:dyDescent="0.25">
      <c r="A94" s="183" t="s">
        <v>36</v>
      </c>
      <c r="B94" s="183" t="s">
        <v>39</v>
      </c>
      <c r="C94" s="183" t="s">
        <v>27</v>
      </c>
      <c r="D94" s="217">
        <v>1</v>
      </c>
      <c r="E94" s="133">
        <v>0</v>
      </c>
      <c r="F94" s="133">
        <v>1</v>
      </c>
      <c r="G94" s="188">
        <v>0.2888249</v>
      </c>
      <c r="H94" s="188">
        <v>1.9796190000000002E-2</v>
      </c>
      <c r="N94" s="183" t="s">
        <v>36</v>
      </c>
      <c r="O94" s="183" t="s">
        <v>39</v>
      </c>
      <c r="P94" s="183" t="s">
        <v>27</v>
      </c>
      <c r="Q94" s="217">
        <v>2</v>
      </c>
      <c r="R94" s="176">
        <v>0</v>
      </c>
      <c r="S94" s="42">
        <v>0</v>
      </c>
      <c r="T94" s="42">
        <v>0</v>
      </c>
      <c r="U94" s="133">
        <v>1.22783469445007</v>
      </c>
    </row>
    <row r="95" spans="1:21" x14ac:dyDescent="0.25">
      <c r="A95" s="183" t="s">
        <v>36</v>
      </c>
      <c r="B95" s="183" t="s">
        <v>39</v>
      </c>
      <c r="C95" s="183" t="s">
        <v>28</v>
      </c>
      <c r="D95" s="217">
        <v>1</v>
      </c>
      <c r="E95" s="133">
        <v>0</v>
      </c>
      <c r="F95" s="133">
        <v>1</v>
      </c>
      <c r="G95" s="188">
        <v>0.2888249</v>
      </c>
      <c r="H95" s="188">
        <v>1.9796190000000002E-2</v>
      </c>
      <c r="N95" s="183" t="s">
        <v>36</v>
      </c>
      <c r="O95" s="183" t="s">
        <v>39</v>
      </c>
      <c r="P95" s="183" t="s">
        <v>28</v>
      </c>
      <c r="Q95" s="217">
        <v>2</v>
      </c>
      <c r="R95" s="176">
        <v>0</v>
      </c>
      <c r="S95" s="42">
        <v>0</v>
      </c>
      <c r="T95" s="42">
        <v>0</v>
      </c>
      <c r="U95" s="133">
        <v>1.22783469445007</v>
      </c>
    </row>
    <row r="96" spans="1:21" x14ac:dyDescent="0.25">
      <c r="A96" s="183" t="s">
        <v>36</v>
      </c>
      <c r="B96" s="183" t="s">
        <v>39</v>
      </c>
      <c r="C96" s="183" t="s">
        <v>29</v>
      </c>
      <c r="D96" s="217">
        <v>1</v>
      </c>
      <c r="E96" s="133">
        <v>0</v>
      </c>
      <c r="F96" s="133">
        <v>1</v>
      </c>
      <c r="G96" s="188">
        <v>0.2888249</v>
      </c>
      <c r="H96" s="188">
        <v>1.9796190000000002E-2</v>
      </c>
      <c r="N96" s="183" t="s">
        <v>36</v>
      </c>
      <c r="O96" s="183" t="s">
        <v>39</v>
      </c>
      <c r="P96" s="183" t="s">
        <v>29</v>
      </c>
      <c r="Q96" s="217">
        <v>2</v>
      </c>
      <c r="R96" s="176">
        <v>0</v>
      </c>
      <c r="S96" s="42">
        <v>0</v>
      </c>
      <c r="T96" s="42">
        <v>0</v>
      </c>
      <c r="U96" s="133">
        <v>1.22783469445007</v>
      </c>
    </row>
    <row r="97" spans="1:21" x14ac:dyDescent="0.25">
      <c r="A97" s="183" t="s">
        <v>36</v>
      </c>
      <c r="B97" s="183" t="s">
        <v>39</v>
      </c>
      <c r="C97" s="183" t="s">
        <v>30</v>
      </c>
      <c r="D97" s="217">
        <v>1</v>
      </c>
      <c r="E97" s="133">
        <v>0</v>
      </c>
      <c r="F97" s="133">
        <v>1</v>
      </c>
      <c r="G97" s="188">
        <v>0.2888249</v>
      </c>
      <c r="H97" s="188">
        <v>1.9796190000000002E-2</v>
      </c>
      <c r="N97" s="183" t="s">
        <v>36</v>
      </c>
      <c r="O97" s="183" t="s">
        <v>39</v>
      </c>
      <c r="P97" s="183" t="s">
        <v>30</v>
      </c>
      <c r="Q97" s="217">
        <v>2</v>
      </c>
      <c r="R97" s="176">
        <v>0</v>
      </c>
      <c r="S97" s="42">
        <v>0</v>
      </c>
      <c r="T97" s="42">
        <v>0</v>
      </c>
      <c r="U97" s="133">
        <v>1.22783469445007</v>
      </c>
    </row>
    <row r="98" spans="1:21" x14ac:dyDescent="0.25">
      <c r="A98" s="183" t="s">
        <v>39</v>
      </c>
      <c r="B98" s="183" t="s">
        <v>41</v>
      </c>
      <c r="C98" s="183" t="s">
        <v>19</v>
      </c>
      <c r="D98" s="217">
        <v>1</v>
      </c>
      <c r="E98" s="133">
        <v>0</v>
      </c>
      <c r="F98" s="133">
        <v>1</v>
      </c>
      <c r="G98" s="188">
        <v>0.2888249</v>
      </c>
      <c r="H98" s="188">
        <v>1.9796190000000002E-2</v>
      </c>
      <c r="N98" s="183" t="s">
        <v>39</v>
      </c>
      <c r="O98" s="183" t="s">
        <v>41</v>
      </c>
      <c r="P98" s="183" t="s">
        <v>19</v>
      </c>
      <c r="Q98" s="217">
        <v>2</v>
      </c>
      <c r="R98" s="176">
        <v>0</v>
      </c>
      <c r="S98" s="42">
        <v>0</v>
      </c>
      <c r="T98" s="42">
        <v>0</v>
      </c>
      <c r="U98" s="133">
        <v>1.22783469445007</v>
      </c>
    </row>
    <row r="99" spans="1:21" x14ac:dyDescent="0.25">
      <c r="A99" s="183" t="s">
        <v>39</v>
      </c>
      <c r="B99" s="183" t="s">
        <v>41</v>
      </c>
      <c r="C99" s="183" t="s">
        <v>20</v>
      </c>
      <c r="D99" s="217">
        <v>1</v>
      </c>
      <c r="E99" s="133">
        <v>0</v>
      </c>
      <c r="F99" s="133">
        <v>1</v>
      </c>
      <c r="G99" s="188">
        <v>0.2888249</v>
      </c>
      <c r="H99" s="188">
        <v>1.9796190000000002E-2</v>
      </c>
      <c r="N99" s="183" t="s">
        <v>39</v>
      </c>
      <c r="O99" s="183" t="s">
        <v>41</v>
      </c>
      <c r="P99" s="183" t="s">
        <v>20</v>
      </c>
      <c r="Q99" s="217">
        <v>2</v>
      </c>
      <c r="R99" s="176">
        <v>0</v>
      </c>
      <c r="S99" s="42">
        <v>0</v>
      </c>
      <c r="T99" s="42">
        <v>0</v>
      </c>
      <c r="U99" s="133">
        <v>1.22783469445007</v>
      </c>
    </row>
    <row r="100" spans="1:21" x14ac:dyDescent="0.25">
      <c r="A100" s="183" t="s">
        <v>39</v>
      </c>
      <c r="B100" s="183" t="s">
        <v>41</v>
      </c>
      <c r="C100" s="183" t="s">
        <v>21</v>
      </c>
      <c r="D100" s="217">
        <v>1</v>
      </c>
      <c r="E100" s="133">
        <v>0</v>
      </c>
      <c r="F100" s="133">
        <v>1</v>
      </c>
      <c r="G100" s="188">
        <v>0.2888249</v>
      </c>
      <c r="H100" s="188">
        <v>1.9796190000000002E-2</v>
      </c>
      <c r="N100" s="183" t="s">
        <v>39</v>
      </c>
      <c r="O100" s="183" t="s">
        <v>41</v>
      </c>
      <c r="P100" s="183" t="s">
        <v>21</v>
      </c>
      <c r="Q100" s="217">
        <v>2</v>
      </c>
      <c r="R100" s="176">
        <v>0</v>
      </c>
      <c r="S100" s="42">
        <v>0</v>
      </c>
      <c r="T100" s="42">
        <v>0</v>
      </c>
      <c r="U100" s="133">
        <v>1.22783469445007</v>
      </c>
    </row>
    <row r="101" spans="1:21" x14ac:dyDescent="0.25">
      <c r="A101" s="183" t="s">
        <v>39</v>
      </c>
      <c r="B101" s="183" t="s">
        <v>41</v>
      </c>
      <c r="C101" s="183" t="s">
        <v>22</v>
      </c>
      <c r="D101" s="217">
        <v>1</v>
      </c>
      <c r="E101" s="133">
        <v>0</v>
      </c>
      <c r="F101" s="133">
        <v>1</v>
      </c>
      <c r="G101" s="188">
        <v>0.2888249</v>
      </c>
      <c r="H101" s="188">
        <v>1.9796190000000002E-2</v>
      </c>
      <c r="N101" s="183" t="s">
        <v>39</v>
      </c>
      <c r="O101" s="183" t="s">
        <v>41</v>
      </c>
      <c r="P101" s="183" t="s">
        <v>22</v>
      </c>
      <c r="Q101" s="217">
        <v>2</v>
      </c>
      <c r="R101" s="176">
        <v>0</v>
      </c>
      <c r="S101" s="42">
        <v>0</v>
      </c>
      <c r="T101" s="42">
        <v>0</v>
      </c>
      <c r="U101" s="133">
        <v>1.22783469445007</v>
      </c>
    </row>
    <row r="102" spans="1:21" x14ac:dyDescent="0.25">
      <c r="A102" s="183" t="s">
        <v>39</v>
      </c>
      <c r="B102" s="183" t="s">
        <v>41</v>
      </c>
      <c r="C102" s="183" t="s">
        <v>23</v>
      </c>
      <c r="D102" s="217">
        <v>1</v>
      </c>
      <c r="E102" s="133">
        <v>0</v>
      </c>
      <c r="F102" s="133">
        <v>1</v>
      </c>
      <c r="G102" s="188">
        <v>0.2888249</v>
      </c>
      <c r="H102" s="188">
        <v>1.9796190000000002E-2</v>
      </c>
      <c r="N102" s="183" t="s">
        <v>39</v>
      </c>
      <c r="O102" s="183" t="s">
        <v>41</v>
      </c>
      <c r="P102" s="183" t="s">
        <v>23</v>
      </c>
      <c r="Q102" s="217">
        <v>2</v>
      </c>
      <c r="R102" s="176">
        <v>0</v>
      </c>
      <c r="S102" s="42">
        <v>0</v>
      </c>
      <c r="T102" s="42">
        <v>0</v>
      </c>
      <c r="U102" s="133">
        <v>1.22783469445007</v>
      </c>
    </row>
    <row r="103" spans="1:21" x14ac:dyDescent="0.25">
      <c r="A103" s="183" t="s">
        <v>39</v>
      </c>
      <c r="B103" s="183" t="s">
        <v>41</v>
      </c>
      <c r="C103" s="183" t="s">
        <v>24</v>
      </c>
      <c r="D103" s="217">
        <v>1</v>
      </c>
      <c r="E103" s="133">
        <v>0</v>
      </c>
      <c r="F103" s="133">
        <v>1</v>
      </c>
      <c r="G103" s="188">
        <v>0.2888249</v>
      </c>
      <c r="H103" s="188">
        <v>1.9796190000000002E-2</v>
      </c>
      <c r="N103" s="183" t="s">
        <v>39</v>
      </c>
      <c r="O103" s="183" t="s">
        <v>41</v>
      </c>
      <c r="P103" s="183" t="s">
        <v>24</v>
      </c>
      <c r="Q103" s="217">
        <v>2</v>
      </c>
      <c r="R103" s="176">
        <v>0</v>
      </c>
      <c r="S103" s="42">
        <v>0</v>
      </c>
      <c r="T103" s="42">
        <v>0</v>
      </c>
      <c r="U103" s="133">
        <v>1.22783469445007</v>
      </c>
    </row>
    <row r="104" spans="1:21" x14ac:dyDescent="0.25">
      <c r="A104" s="183" t="s">
        <v>39</v>
      </c>
      <c r="B104" s="183" t="s">
        <v>41</v>
      </c>
      <c r="C104" s="183" t="s">
        <v>25</v>
      </c>
      <c r="D104" s="217">
        <v>1</v>
      </c>
      <c r="E104" s="133">
        <v>0</v>
      </c>
      <c r="F104" s="133">
        <v>1</v>
      </c>
      <c r="G104" s="188">
        <v>0.2888249</v>
      </c>
      <c r="H104" s="188">
        <v>1.9796190000000002E-2</v>
      </c>
      <c r="N104" s="183" t="s">
        <v>39</v>
      </c>
      <c r="O104" s="183" t="s">
        <v>41</v>
      </c>
      <c r="P104" s="183" t="s">
        <v>25</v>
      </c>
      <c r="Q104" s="217">
        <v>2</v>
      </c>
      <c r="R104" s="176">
        <v>0</v>
      </c>
      <c r="S104" s="42">
        <v>0</v>
      </c>
      <c r="T104" s="42">
        <v>0</v>
      </c>
      <c r="U104" s="133">
        <v>1.22783469445007</v>
      </c>
    </row>
    <row r="105" spans="1:21" x14ac:dyDescent="0.25">
      <c r="A105" s="183" t="s">
        <v>39</v>
      </c>
      <c r="B105" s="183" t="s">
        <v>41</v>
      </c>
      <c r="C105" s="183" t="s">
        <v>26</v>
      </c>
      <c r="D105" s="217">
        <v>1</v>
      </c>
      <c r="E105" s="133">
        <v>0</v>
      </c>
      <c r="F105" s="133">
        <v>1</v>
      </c>
      <c r="G105" s="188">
        <v>0.2888249</v>
      </c>
      <c r="H105" s="188">
        <v>1.9796190000000002E-2</v>
      </c>
      <c r="N105" s="183" t="s">
        <v>39</v>
      </c>
      <c r="O105" s="183" t="s">
        <v>41</v>
      </c>
      <c r="P105" s="183" t="s">
        <v>26</v>
      </c>
      <c r="Q105" s="217">
        <v>2</v>
      </c>
      <c r="R105" s="176">
        <v>0</v>
      </c>
      <c r="S105" s="42">
        <v>0</v>
      </c>
      <c r="T105" s="42">
        <v>0</v>
      </c>
      <c r="U105" s="133">
        <v>1.22783469445007</v>
      </c>
    </row>
    <row r="106" spans="1:21" x14ac:dyDescent="0.25">
      <c r="A106" s="183" t="s">
        <v>39</v>
      </c>
      <c r="B106" s="183" t="s">
        <v>41</v>
      </c>
      <c r="C106" s="183" t="s">
        <v>27</v>
      </c>
      <c r="D106" s="217">
        <v>1</v>
      </c>
      <c r="E106" s="133">
        <v>0</v>
      </c>
      <c r="F106" s="133">
        <v>1</v>
      </c>
      <c r="G106" s="188">
        <v>0.2888249</v>
      </c>
      <c r="H106" s="188">
        <v>1.9796190000000002E-2</v>
      </c>
      <c r="N106" s="183" t="s">
        <v>39</v>
      </c>
      <c r="O106" s="183" t="s">
        <v>41</v>
      </c>
      <c r="P106" s="183" t="s">
        <v>27</v>
      </c>
      <c r="Q106" s="217">
        <v>2</v>
      </c>
      <c r="R106" s="176">
        <v>0</v>
      </c>
      <c r="S106" s="42">
        <v>0</v>
      </c>
      <c r="T106" s="42">
        <v>0</v>
      </c>
      <c r="U106" s="133">
        <v>1.22783469445007</v>
      </c>
    </row>
    <row r="107" spans="1:21" x14ac:dyDescent="0.25">
      <c r="A107" s="183" t="s">
        <v>39</v>
      </c>
      <c r="B107" s="183" t="s">
        <v>41</v>
      </c>
      <c r="C107" s="183" t="s">
        <v>28</v>
      </c>
      <c r="D107" s="217">
        <v>1</v>
      </c>
      <c r="E107" s="133">
        <v>0</v>
      </c>
      <c r="F107" s="133">
        <v>1</v>
      </c>
      <c r="G107" s="188">
        <v>0.2888249</v>
      </c>
      <c r="H107" s="188">
        <v>1.9796190000000002E-2</v>
      </c>
      <c r="N107" s="183" t="s">
        <v>39</v>
      </c>
      <c r="O107" s="183" t="s">
        <v>41</v>
      </c>
      <c r="P107" s="183" t="s">
        <v>28</v>
      </c>
      <c r="Q107" s="217">
        <v>2</v>
      </c>
      <c r="R107" s="176">
        <v>0</v>
      </c>
      <c r="S107" s="42">
        <v>0</v>
      </c>
      <c r="T107" s="42">
        <v>0</v>
      </c>
      <c r="U107" s="133">
        <v>1.22783469445007</v>
      </c>
    </row>
    <row r="108" spans="1:21" x14ac:dyDescent="0.25">
      <c r="A108" s="183" t="s">
        <v>39</v>
      </c>
      <c r="B108" s="183" t="s">
        <v>41</v>
      </c>
      <c r="C108" s="183" t="s">
        <v>29</v>
      </c>
      <c r="D108" s="217">
        <v>1</v>
      </c>
      <c r="E108" s="133">
        <v>0</v>
      </c>
      <c r="F108" s="133">
        <v>1</v>
      </c>
      <c r="G108" s="188">
        <v>0.2888249</v>
      </c>
      <c r="H108" s="188">
        <v>1.9796190000000002E-2</v>
      </c>
      <c r="N108" s="183" t="s">
        <v>39</v>
      </c>
      <c r="O108" s="183" t="s">
        <v>41</v>
      </c>
      <c r="P108" s="183" t="s">
        <v>29</v>
      </c>
      <c r="Q108" s="217">
        <v>2</v>
      </c>
      <c r="R108" s="176">
        <v>0</v>
      </c>
      <c r="S108" s="42">
        <v>0</v>
      </c>
      <c r="T108" s="42">
        <v>0</v>
      </c>
      <c r="U108" s="133">
        <v>1.22783469445007</v>
      </c>
    </row>
    <row r="109" spans="1:21" x14ac:dyDescent="0.25">
      <c r="A109" s="183" t="s">
        <v>39</v>
      </c>
      <c r="B109" s="183" t="s">
        <v>41</v>
      </c>
      <c r="C109" s="183" t="s">
        <v>30</v>
      </c>
      <c r="D109" s="217">
        <v>1</v>
      </c>
      <c r="E109" s="133">
        <v>0</v>
      </c>
      <c r="F109" s="133">
        <v>1</v>
      </c>
      <c r="G109" s="188">
        <v>0.2888249</v>
      </c>
      <c r="H109" s="188">
        <v>1.9796190000000002E-2</v>
      </c>
      <c r="N109" s="183" t="s">
        <v>39</v>
      </c>
      <c r="O109" s="183" t="s">
        <v>41</v>
      </c>
      <c r="P109" s="183" t="s">
        <v>30</v>
      </c>
      <c r="Q109" s="217">
        <v>2</v>
      </c>
      <c r="R109" s="176">
        <v>0</v>
      </c>
      <c r="S109" s="42">
        <v>0</v>
      </c>
      <c r="T109" s="42">
        <v>0</v>
      </c>
      <c r="U109" s="133">
        <v>1.22783469445007</v>
      </c>
    </row>
    <row r="110" spans="1:21" x14ac:dyDescent="0.25">
      <c r="A110" s="183" t="s">
        <v>41</v>
      </c>
      <c r="B110" s="183" t="s">
        <v>44</v>
      </c>
      <c r="C110" s="183" t="s">
        <v>19</v>
      </c>
      <c r="D110" s="217">
        <v>1</v>
      </c>
      <c r="E110" s="133">
        <v>0</v>
      </c>
      <c r="F110" s="133">
        <v>1</v>
      </c>
      <c r="G110" s="188">
        <v>0.2888249</v>
      </c>
      <c r="H110" s="188">
        <v>1.9796190000000002E-2</v>
      </c>
      <c r="N110" s="183" t="s">
        <v>41</v>
      </c>
      <c r="O110" s="183" t="s">
        <v>44</v>
      </c>
      <c r="P110" s="183" t="s">
        <v>19</v>
      </c>
      <c r="Q110" s="217">
        <v>2</v>
      </c>
      <c r="R110" s="176">
        <v>0</v>
      </c>
      <c r="S110" s="42">
        <v>0</v>
      </c>
      <c r="T110" s="42">
        <v>0</v>
      </c>
      <c r="U110" s="133">
        <v>1.22783469445007</v>
      </c>
    </row>
    <row r="111" spans="1:21" x14ac:dyDescent="0.25">
      <c r="A111" s="183" t="s">
        <v>41</v>
      </c>
      <c r="B111" s="183" t="s">
        <v>44</v>
      </c>
      <c r="C111" s="183" t="s">
        <v>20</v>
      </c>
      <c r="D111" s="217">
        <v>1</v>
      </c>
      <c r="E111" s="133">
        <v>0</v>
      </c>
      <c r="F111" s="133">
        <v>1</v>
      </c>
      <c r="G111" s="188">
        <v>0.2888249</v>
      </c>
      <c r="H111" s="188">
        <v>1.9796190000000002E-2</v>
      </c>
      <c r="N111" s="183" t="s">
        <v>41</v>
      </c>
      <c r="O111" s="183" t="s">
        <v>44</v>
      </c>
      <c r="P111" s="183" t="s">
        <v>20</v>
      </c>
      <c r="Q111" s="217">
        <v>2</v>
      </c>
      <c r="R111" s="176">
        <v>0</v>
      </c>
      <c r="S111" s="42">
        <v>0</v>
      </c>
      <c r="T111" s="42">
        <v>0</v>
      </c>
      <c r="U111" s="133">
        <v>1.22783469445007</v>
      </c>
    </row>
    <row r="112" spans="1:21" x14ac:dyDescent="0.25">
      <c r="A112" s="183" t="s">
        <v>41</v>
      </c>
      <c r="B112" s="183" t="s">
        <v>44</v>
      </c>
      <c r="C112" s="183" t="s">
        <v>21</v>
      </c>
      <c r="D112" s="217">
        <v>1</v>
      </c>
      <c r="E112" s="133">
        <v>0</v>
      </c>
      <c r="F112" s="133">
        <v>1</v>
      </c>
      <c r="G112" s="188">
        <v>0.2888249</v>
      </c>
      <c r="H112" s="188">
        <v>1.9796190000000002E-2</v>
      </c>
      <c r="N112" s="183" t="s">
        <v>41</v>
      </c>
      <c r="O112" s="183" t="s">
        <v>44</v>
      </c>
      <c r="P112" s="183" t="s">
        <v>21</v>
      </c>
      <c r="Q112" s="217">
        <v>2</v>
      </c>
      <c r="R112" s="176">
        <v>0</v>
      </c>
      <c r="S112" s="42">
        <v>0</v>
      </c>
      <c r="T112" s="42">
        <v>0</v>
      </c>
      <c r="U112" s="133">
        <v>1.22783469445007</v>
      </c>
    </row>
    <row r="113" spans="1:21" x14ac:dyDescent="0.25">
      <c r="A113" s="183" t="s">
        <v>41</v>
      </c>
      <c r="B113" s="183" t="s">
        <v>44</v>
      </c>
      <c r="C113" s="183" t="s">
        <v>22</v>
      </c>
      <c r="D113" s="217">
        <v>1</v>
      </c>
      <c r="E113" s="133">
        <v>0</v>
      </c>
      <c r="F113" s="133">
        <v>1</v>
      </c>
      <c r="G113" s="188">
        <v>0.2888249</v>
      </c>
      <c r="H113" s="188">
        <v>1.9796190000000002E-2</v>
      </c>
      <c r="N113" s="183" t="s">
        <v>41</v>
      </c>
      <c r="O113" s="183" t="s">
        <v>44</v>
      </c>
      <c r="P113" s="183" t="s">
        <v>22</v>
      </c>
      <c r="Q113" s="217">
        <v>2</v>
      </c>
      <c r="R113" s="176">
        <v>0</v>
      </c>
      <c r="S113" s="42">
        <v>0</v>
      </c>
      <c r="T113" s="42">
        <v>0</v>
      </c>
      <c r="U113" s="133">
        <v>1.22783469445007</v>
      </c>
    </row>
    <row r="114" spans="1:21" x14ac:dyDescent="0.25">
      <c r="A114" s="183" t="s">
        <v>41</v>
      </c>
      <c r="B114" s="183" t="s">
        <v>44</v>
      </c>
      <c r="C114" s="183" t="s">
        <v>23</v>
      </c>
      <c r="D114" s="217">
        <v>1</v>
      </c>
      <c r="E114" s="133">
        <v>0</v>
      </c>
      <c r="F114" s="133">
        <v>1</v>
      </c>
      <c r="G114" s="188">
        <v>0.2888249</v>
      </c>
      <c r="H114" s="188">
        <v>1.9796190000000002E-2</v>
      </c>
      <c r="N114" s="183" t="s">
        <v>41</v>
      </c>
      <c r="O114" s="183" t="s">
        <v>44</v>
      </c>
      <c r="P114" s="183" t="s">
        <v>23</v>
      </c>
      <c r="Q114" s="217">
        <v>2</v>
      </c>
      <c r="R114" s="176">
        <v>0</v>
      </c>
      <c r="S114" s="42">
        <v>0</v>
      </c>
      <c r="T114" s="42">
        <v>0</v>
      </c>
      <c r="U114" s="133">
        <v>1.22783469445007</v>
      </c>
    </row>
    <row r="115" spans="1:21" x14ac:dyDescent="0.25">
      <c r="A115" s="183" t="s">
        <v>41</v>
      </c>
      <c r="B115" s="183" t="s">
        <v>44</v>
      </c>
      <c r="C115" s="183" t="s">
        <v>24</v>
      </c>
      <c r="D115" s="217">
        <v>1</v>
      </c>
      <c r="E115" s="133">
        <v>0</v>
      </c>
      <c r="F115" s="133">
        <v>1</v>
      </c>
      <c r="G115" s="188">
        <v>0.2888249</v>
      </c>
      <c r="H115" s="188">
        <v>1.9796190000000002E-2</v>
      </c>
      <c r="N115" s="183" t="s">
        <v>41</v>
      </c>
      <c r="O115" s="183" t="s">
        <v>44</v>
      </c>
      <c r="P115" s="183" t="s">
        <v>24</v>
      </c>
      <c r="Q115" s="217">
        <v>2</v>
      </c>
      <c r="R115" s="176">
        <v>0</v>
      </c>
      <c r="S115" s="42">
        <v>0</v>
      </c>
      <c r="T115" s="42">
        <v>0</v>
      </c>
      <c r="U115" s="133">
        <v>1.22783469445007</v>
      </c>
    </row>
    <row r="116" spans="1:21" x14ac:dyDescent="0.25">
      <c r="A116" s="183" t="s">
        <v>41</v>
      </c>
      <c r="B116" s="183" t="s">
        <v>44</v>
      </c>
      <c r="C116" s="183" t="s">
        <v>25</v>
      </c>
      <c r="D116" s="217">
        <v>1</v>
      </c>
      <c r="E116" s="133">
        <v>0</v>
      </c>
      <c r="F116" s="133">
        <v>1</v>
      </c>
      <c r="G116" s="188">
        <v>0.2888249</v>
      </c>
      <c r="H116" s="188">
        <v>1.9796190000000002E-2</v>
      </c>
      <c r="N116" s="183" t="s">
        <v>41</v>
      </c>
      <c r="O116" s="183" t="s">
        <v>44</v>
      </c>
      <c r="P116" s="183" t="s">
        <v>25</v>
      </c>
      <c r="Q116" s="217">
        <v>2</v>
      </c>
      <c r="R116" s="176">
        <v>0</v>
      </c>
      <c r="S116" s="42">
        <v>0</v>
      </c>
      <c r="T116" s="42">
        <v>0</v>
      </c>
      <c r="U116" s="133">
        <v>1.22783469445007</v>
      </c>
    </row>
    <row r="117" spans="1:21" x14ac:dyDescent="0.25">
      <c r="A117" s="183" t="s">
        <v>41</v>
      </c>
      <c r="B117" s="183" t="s">
        <v>44</v>
      </c>
      <c r="C117" s="183" t="s">
        <v>26</v>
      </c>
      <c r="D117" s="217">
        <v>1</v>
      </c>
      <c r="E117" s="133">
        <v>0</v>
      </c>
      <c r="F117" s="133">
        <v>1</v>
      </c>
      <c r="G117" s="188">
        <v>0.2888249</v>
      </c>
      <c r="H117" s="188">
        <v>1.9796190000000002E-2</v>
      </c>
      <c r="N117" s="183" t="s">
        <v>41</v>
      </c>
      <c r="O117" s="183" t="s">
        <v>44</v>
      </c>
      <c r="P117" s="183" t="s">
        <v>26</v>
      </c>
      <c r="Q117" s="217">
        <v>2</v>
      </c>
      <c r="R117" s="176">
        <v>0</v>
      </c>
      <c r="S117" s="42">
        <v>0</v>
      </c>
      <c r="T117" s="42">
        <v>0</v>
      </c>
      <c r="U117" s="133">
        <v>1.22783469445007</v>
      </c>
    </row>
    <row r="118" spans="1:21" x14ac:dyDescent="0.25">
      <c r="A118" s="183" t="s">
        <v>41</v>
      </c>
      <c r="B118" s="183" t="s">
        <v>44</v>
      </c>
      <c r="C118" s="183" t="s">
        <v>27</v>
      </c>
      <c r="D118" s="217">
        <v>1</v>
      </c>
      <c r="E118" s="133">
        <v>0</v>
      </c>
      <c r="F118" s="133">
        <v>1</v>
      </c>
      <c r="G118" s="188">
        <v>0.2888249</v>
      </c>
      <c r="H118" s="188">
        <v>1.9796190000000002E-2</v>
      </c>
      <c r="N118" s="183" t="s">
        <v>41</v>
      </c>
      <c r="O118" s="183" t="s">
        <v>44</v>
      </c>
      <c r="P118" s="183" t="s">
        <v>27</v>
      </c>
      <c r="Q118" s="217">
        <v>2</v>
      </c>
      <c r="R118" s="176">
        <v>0</v>
      </c>
      <c r="S118" s="42">
        <v>0</v>
      </c>
      <c r="T118" s="42">
        <v>0</v>
      </c>
      <c r="U118" s="133">
        <v>1.22783469445007</v>
      </c>
    </row>
    <row r="119" spans="1:21" x14ac:dyDescent="0.25">
      <c r="A119" s="183" t="s">
        <v>41</v>
      </c>
      <c r="B119" s="183" t="s">
        <v>44</v>
      </c>
      <c r="C119" s="183" t="s">
        <v>28</v>
      </c>
      <c r="D119" s="217">
        <v>1</v>
      </c>
      <c r="E119" s="133">
        <v>0</v>
      </c>
      <c r="F119" s="133">
        <v>1</v>
      </c>
      <c r="G119" s="188">
        <v>0.2888249</v>
      </c>
      <c r="H119" s="188">
        <v>1.9796190000000002E-2</v>
      </c>
      <c r="N119" s="183" t="s">
        <v>41</v>
      </c>
      <c r="O119" s="183" t="s">
        <v>44</v>
      </c>
      <c r="P119" s="183" t="s">
        <v>28</v>
      </c>
      <c r="Q119" s="217">
        <v>2</v>
      </c>
      <c r="R119" s="176">
        <v>0</v>
      </c>
      <c r="S119" s="42">
        <v>0</v>
      </c>
      <c r="T119" s="42">
        <v>0</v>
      </c>
      <c r="U119" s="133">
        <v>1.22783469445007</v>
      </c>
    </row>
    <row r="120" spans="1:21" x14ac:dyDescent="0.25">
      <c r="A120" s="183" t="s">
        <v>41</v>
      </c>
      <c r="B120" s="183" t="s">
        <v>44</v>
      </c>
      <c r="C120" s="183" t="s">
        <v>29</v>
      </c>
      <c r="D120" s="217">
        <v>1</v>
      </c>
      <c r="E120" s="133">
        <v>0</v>
      </c>
      <c r="F120" s="133">
        <v>1</v>
      </c>
      <c r="G120" s="188">
        <v>0.2888249</v>
      </c>
      <c r="H120" s="188">
        <v>1.9796190000000002E-2</v>
      </c>
      <c r="N120" s="183" t="s">
        <v>41</v>
      </c>
      <c r="O120" s="183" t="s">
        <v>44</v>
      </c>
      <c r="P120" s="183" t="s">
        <v>29</v>
      </c>
      <c r="Q120" s="217">
        <v>2</v>
      </c>
      <c r="R120" s="176">
        <v>0</v>
      </c>
      <c r="S120" s="42">
        <v>0</v>
      </c>
      <c r="T120" s="42">
        <v>0</v>
      </c>
      <c r="U120" s="133">
        <v>1.22783469445007</v>
      </c>
    </row>
    <row r="121" spans="1:21" x14ac:dyDescent="0.25">
      <c r="A121" s="183" t="s">
        <v>41</v>
      </c>
      <c r="B121" s="183" t="s">
        <v>44</v>
      </c>
      <c r="C121" s="183" t="s">
        <v>30</v>
      </c>
      <c r="D121" s="217">
        <v>1</v>
      </c>
      <c r="E121" s="133">
        <v>0</v>
      </c>
      <c r="F121" s="133">
        <v>1</v>
      </c>
      <c r="G121" s="188">
        <v>0.2888249</v>
      </c>
      <c r="H121" s="188">
        <v>1.9796190000000002E-2</v>
      </c>
      <c r="N121" s="183" t="s">
        <v>41</v>
      </c>
      <c r="O121" s="183" t="s">
        <v>44</v>
      </c>
      <c r="P121" s="183" t="s">
        <v>30</v>
      </c>
      <c r="Q121" s="217">
        <v>2</v>
      </c>
      <c r="R121" s="176">
        <v>0</v>
      </c>
      <c r="S121" s="42">
        <v>0</v>
      </c>
      <c r="T121" s="42">
        <v>0</v>
      </c>
      <c r="U121" s="133">
        <v>1.22783469445007</v>
      </c>
    </row>
    <row r="122" spans="1:21" x14ac:dyDescent="0.25">
      <c r="A122" s="183" t="s">
        <v>44</v>
      </c>
      <c r="B122" s="183" t="s">
        <v>9</v>
      </c>
      <c r="C122" s="183" t="s">
        <v>19</v>
      </c>
      <c r="D122" s="217">
        <v>1</v>
      </c>
      <c r="E122" s="133">
        <v>0</v>
      </c>
      <c r="F122" s="133">
        <v>1</v>
      </c>
      <c r="G122" s="188">
        <v>0.2888249</v>
      </c>
      <c r="H122" s="188">
        <v>1.9796190000000002E-2</v>
      </c>
      <c r="N122" s="183" t="s">
        <v>44</v>
      </c>
      <c r="O122" s="183" t="s">
        <v>9</v>
      </c>
      <c r="P122" s="183" t="s">
        <v>19</v>
      </c>
      <c r="Q122" s="217">
        <v>2</v>
      </c>
      <c r="R122" s="176">
        <v>0</v>
      </c>
      <c r="S122" s="42">
        <v>0</v>
      </c>
      <c r="T122" s="42">
        <v>0</v>
      </c>
      <c r="U122" s="133">
        <v>1.22783469445007</v>
      </c>
    </row>
    <row r="123" spans="1:21" x14ac:dyDescent="0.25">
      <c r="A123" s="183" t="s">
        <v>44</v>
      </c>
      <c r="B123" s="183" t="s">
        <v>9</v>
      </c>
      <c r="C123" s="183" t="s">
        <v>20</v>
      </c>
      <c r="D123" s="217">
        <v>1</v>
      </c>
      <c r="E123" s="133">
        <v>0</v>
      </c>
      <c r="F123" s="133">
        <v>1</v>
      </c>
      <c r="G123" s="188">
        <v>0.2888249</v>
      </c>
      <c r="H123" s="188">
        <v>1.9796190000000002E-2</v>
      </c>
      <c r="N123" s="183" t="s">
        <v>44</v>
      </c>
      <c r="O123" s="183" t="s">
        <v>9</v>
      </c>
      <c r="P123" s="183" t="s">
        <v>20</v>
      </c>
      <c r="Q123" s="217">
        <v>2</v>
      </c>
      <c r="R123" s="176">
        <v>0</v>
      </c>
      <c r="S123" s="42">
        <v>0</v>
      </c>
      <c r="T123" s="42">
        <v>0</v>
      </c>
      <c r="U123" s="133">
        <v>1.22783469445007</v>
      </c>
    </row>
    <row r="124" spans="1:21" x14ac:dyDescent="0.25">
      <c r="A124" s="183" t="s">
        <v>44</v>
      </c>
      <c r="B124" s="183" t="s">
        <v>9</v>
      </c>
      <c r="C124" s="183" t="s">
        <v>21</v>
      </c>
      <c r="D124" s="217">
        <v>1</v>
      </c>
      <c r="E124" s="133">
        <v>0</v>
      </c>
      <c r="F124" s="133">
        <v>1</v>
      </c>
      <c r="G124" s="188">
        <v>0.2888249</v>
      </c>
      <c r="H124" s="188">
        <v>1.9796190000000002E-2</v>
      </c>
      <c r="N124" s="183" t="s">
        <v>44</v>
      </c>
      <c r="O124" s="183" t="s">
        <v>9</v>
      </c>
      <c r="P124" s="183" t="s">
        <v>21</v>
      </c>
      <c r="Q124" s="217">
        <v>2</v>
      </c>
      <c r="R124" s="176">
        <v>0</v>
      </c>
      <c r="S124" s="42">
        <v>0</v>
      </c>
      <c r="T124" s="42">
        <v>0</v>
      </c>
      <c r="U124" s="133">
        <v>1.22783469445007</v>
      </c>
    </row>
    <row r="125" spans="1:21" x14ac:dyDescent="0.25">
      <c r="A125" s="183" t="s">
        <v>44</v>
      </c>
      <c r="B125" s="183" t="s">
        <v>9</v>
      </c>
      <c r="C125" s="183" t="s">
        <v>22</v>
      </c>
      <c r="D125" s="217">
        <v>1</v>
      </c>
      <c r="E125" s="133">
        <v>0</v>
      </c>
      <c r="F125" s="133">
        <v>1</v>
      </c>
      <c r="G125" s="188">
        <v>0.2888249</v>
      </c>
      <c r="H125" s="188">
        <v>1.9796190000000002E-2</v>
      </c>
      <c r="N125" s="183" t="s">
        <v>44</v>
      </c>
      <c r="O125" s="183" t="s">
        <v>9</v>
      </c>
      <c r="P125" s="183" t="s">
        <v>22</v>
      </c>
      <c r="Q125" s="217">
        <v>2</v>
      </c>
      <c r="R125" s="176">
        <v>0</v>
      </c>
      <c r="S125" s="42">
        <v>0</v>
      </c>
      <c r="T125" s="42">
        <v>0</v>
      </c>
      <c r="U125" s="133">
        <v>1.22783469445007</v>
      </c>
    </row>
    <row r="126" spans="1:21" x14ac:dyDescent="0.25">
      <c r="A126" s="183" t="s">
        <v>44</v>
      </c>
      <c r="B126" s="183" t="s">
        <v>9</v>
      </c>
      <c r="C126" s="183" t="s">
        <v>23</v>
      </c>
      <c r="D126" s="217">
        <v>1</v>
      </c>
      <c r="E126" s="133">
        <v>0</v>
      </c>
      <c r="F126" s="133">
        <v>1</v>
      </c>
      <c r="G126" s="188">
        <v>0.2888249</v>
      </c>
      <c r="H126" s="188">
        <v>1.9796190000000002E-2</v>
      </c>
      <c r="N126" s="183" t="s">
        <v>44</v>
      </c>
      <c r="O126" s="183" t="s">
        <v>9</v>
      </c>
      <c r="P126" s="183" t="s">
        <v>23</v>
      </c>
      <c r="Q126" s="217">
        <v>2</v>
      </c>
      <c r="R126" s="176">
        <v>0</v>
      </c>
      <c r="S126" s="42">
        <v>0</v>
      </c>
      <c r="T126" s="42">
        <v>0</v>
      </c>
      <c r="U126" s="133">
        <v>1.22783469445007</v>
      </c>
    </row>
    <row r="127" spans="1:21" x14ac:dyDescent="0.25">
      <c r="A127" s="183" t="s">
        <v>44</v>
      </c>
      <c r="B127" s="183" t="s">
        <v>9</v>
      </c>
      <c r="C127" s="183" t="s">
        <v>24</v>
      </c>
      <c r="D127" s="217">
        <v>1</v>
      </c>
      <c r="E127" s="133">
        <v>0</v>
      </c>
      <c r="F127" s="133">
        <v>1</v>
      </c>
      <c r="G127" s="188">
        <v>0.2888249</v>
      </c>
      <c r="H127" s="188">
        <v>1.9796190000000002E-2</v>
      </c>
      <c r="N127" s="183" t="s">
        <v>44</v>
      </c>
      <c r="O127" s="183" t="s">
        <v>9</v>
      </c>
      <c r="P127" s="183" t="s">
        <v>24</v>
      </c>
      <c r="Q127" s="217">
        <v>2</v>
      </c>
      <c r="R127" s="176">
        <v>0</v>
      </c>
      <c r="S127" s="42">
        <v>0</v>
      </c>
      <c r="T127" s="42">
        <v>0</v>
      </c>
      <c r="U127" s="133">
        <v>1.22783469445007</v>
      </c>
    </row>
    <row r="128" spans="1:21" x14ac:dyDescent="0.25">
      <c r="A128" s="183" t="s">
        <v>44</v>
      </c>
      <c r="B128" s="183" t="s">
        <v>9</v>
      </c>
      <c r="C128" s="183" t="s">
        <v>25</v>
      </c>
      <c r="D128" s="217">
        <v>1</v>
      </c>
      <c r="E128" s="133">
        <v>0</v>
      </c>
      <c r="F128" s="133">
        <v>1</v>
      </c>
      <c r="G128" s="188">
        <v>0.2888249</v>
      </c>
      <c r="H128" s="188">
        <v>1.9796190000000002E-2</v>
      </c>
      <c r="N128" s="183" t="s">
        <v>44</v>
      </c>
      <c r="O128" s="183" t="s">
        <v>9</v>
      </c>
      <c r="P128" s="183" t="s">
        <v>25</v>
      </c>
      <c r="Q128" s="217">
        <v>2</v>
      </c>
      <c r="R128" s="176">
        <v>0</v>
      </c>
      <c r="S128" s="42">
        <v>0</v>
      </c>
      <c r="T128" s="42">
        <v>0</v>
      </c>
      <c r="U128" s="133">
        <v>1.22783469445007</v>
      </c>
    </row>
    <row r="129" spans="1:21" x14ac:dyDescent="0.25">
      <c r="A129" s="183" t="s">
        <v>44</v>
      </c>
      <c r="B129" s="183" t="s">
        <v>9</v>
      </c>
      <c r="C129" s="183" t="s">
        <v>26</v>
      </c>
      <c r="D129" s="217">
        <v>1</v>
      </c>
      <c r="E129" s="133">
        <v>0</v>
      </c>
      <c r="F129" s="133">
        <v>1</v>
      </c>
      <c r="G129" s="188">
        <v>0.2888249</v>
      </c>
      <c r="H129" s="188">
        <v>1.9796190000000002E-2</v>
      </c>
      <c r="N129" s="183" t="s">
        <v>44</v>
      </c>
      <c r="O129" s="183" t="s">
        <v>9</v>
      </c>
      <c r="P129" s="183" t="s">
        <v>26</v>
      </c>
      <c r="Q129" s="217">
        <v>2</v>
      </c>
      <c r="R129" s="176">
        <v>0</v>
      </c>
      <c r="S129" s="42">
        <v>0</v>
      </c>
      <c r="T129" s="42">
        <v>0</v>
      </c>
      <c r="U129" s="133">
        <v>1.22783469445007</v>
      </c>
    </row>
    <row r="130" spans="1:21" x14ac:dyDescent="0.25">
      <c r="A130" s="183" t="s">
        <v>44</v>
      </c>
      <c r="B130" s="183" t="s">
        <v>9</v>
      </c>
      <c r="C130" s="183" t="s">
        <v>27</v>
      </c>
      <c r="D130" s="217">
        <v>1</v>
      </c>
      <c r="E130" s="133">
        <v>0</v>
      </c>
      <c r="F130" s="133">
        <v>1</v>
      </c>
      <c r="G130" s="188">
        <v>0.2888249</v>
      </c>
      <c r="H130" s="188">
        <v>1.9796190000000002E-2</v>
      </c>
      <c r="N130" s="183" t="s">
        <v>44</v>
      </c>
      <c r="O130" s="183" t="s">
        <v>9</v>
      </c>
      <c r="P130" s="183" t="s">
        <v>27</v>
      </c>
      <c r="Q130" s="217">
        <v>2</v>
      </c>
      <c r="R130" s="176">
        <v>0</v>
      </c>
      <c r="S130" s="42">
        <v>0</v>
      </c>
      <c r="T130" s="42">
        <v>0</v>
      </c>
      <c r="U130" s="133">
        <v>1.22783469445007</v>
      </c>
    </row>
    <row r="131" spans="1:21" x14ac:dyDescent="0.25">
      <c r="A131" s="183" t="s">
        <v>44</v>
      </c>
      <c r="B131" s="183" t="s">
        <v>9</v>
      </c>
      <c r="C131" s="183" t="s">
        <v>28</v>
      </c>
      <c r="D131" s="217">
        <v>1</v>
      </c>
      <c r="E131" s="133">
        <v>0</v>
      </c>
      <c r="F131" s="133">
        <v>1</v>
      </c>
      <c r="G131" s="188">
        <v>0.2888249</v>
      </c>
      <c r="H131" s="188">
        <v>1.9796190000000002E-2</v>
      </c>
      <c r="N131" s="183" t="s">
        <v>44</v>
      </c>
      <c r="O131" s="183" t="s">
        <v>9</v>
      </c>
      <c r="P131" s="183" t="s">
        <v>28</v>
      </c>
      <c r="Q131" s="217">
        <v>2</v>
      </c>
      <c r="R131" s="176">
        <v>0</v>
      </c>
      <c r="S131" s="42">
        <v>0</v>
      </c>
      <c r="T131" s="42">
        <v>0</v>
      </c>
      <c r="U131" s="133">
        <v>1.22783469445007</v>
      </c>
    </row>
    <row r="132" spans="1:21" x14ac:dyDescent="0.25">
      <c r="A132" s="183" t="s">
        <v>44</v>
      </c>
      <c r="B132" s="183" t="s">
        <v>9</v>
      </c>
      <c r="C132" s="183" t="s">
        <v>29</v>
      </c>
      <c r="D132" s="217">
        <v>1</v>
      </c>
      <c r="E132" s="133">
        <v>0</v>
      </c>
      <c r="F132" s="133">
        <v>1</v>
      </c>
      <c r="G132" s="188">
        <v>0.2888249</v>
      </c>
      <c r="H132" s="188">
        <v>1.9796190000000002E-2</v>
      </c>
      <c r="N132" s="183" t="s">
        <v>44</v>
      </c>
      <c r="O132" s="183" t="s">
        <v>9</v>
      </c>
      <c r="P132" s="183" t="s">
        <v>29</v>
      </c>
      <c r="Q132" s="217">
        <v>2</v>
      </c>
      <c r="R132" s="176">
        <v>0</v>
      </c>
      <c r="S132" s="42">
        <v>0</v>
      </c>
      <c r="T132" s="42">
        <v>0</v>
      </c>
      <c r="U132" s="133">
        <v>1.22783469445007</v>
      </c>
    </row>
    <row r="133" spans="1:21" x14ac:dyDescent="0.25">
      <c r="A133" s="183" t="s">
        <v>44</v>
      </c>
      <c r="B133" s="183" t="s">
        <v>9</v>
      </c>
      <c r="C133" s="183" t="s">
        <v>30</v>
      </c>
      <c r="D133" s="217">
        <v>1</v>
      </c>
      <c r="E133" s="133">
        <v>0</v>
      </c>
      <c r="F133" s="133">
        <v>1</v>
      </c>
      <c r="G133" s="188">
        <v>0.2888249</v>
      </c>
      <c r="H133" s="188">
        <v>1.9796190000000002E-2</v>
      </c>
      <c r="N133" s="183" t="s">
        <v>44</v>
      </c>
      <c r="O133" s="183" t="s">
        <v>9</v>
      </c>
      <c r="P133" s="183" t="s">
        <v>30</v>
      </c>
      <c r="Q133" s="217">
        <v>2</v>
      </c>
      <c r="R133" s="176">
        <v>0</v>
      </c>
      <c r="S133" s="42">
        <v>0</v>
      </c>
      <c r="T133" s="42">
        <v>0</v>
      </c>
      <c r="U133" s="133">
        <v>1.22783469445007</v>
      </c>
    </row>
    <row r="134" spans="1:21" x14ac:dyDescent="0.25">
      <c r="A134" s="183" t="s">
        <v>45</v>
      </c>
      <c r="B134" s="183" t="s">
        <v>9</v>
      </c>
      <c r="C134" s="183" t="s">
        <v>19</v>
      </c>
      <c r="D134" s="217">
        <v>1</v>
      </c>
      <c r="E134" s="133">
        <v>0</v>
      </c>
      <c r="F134" s="133">
        <v>1</v>
      </c>
      <c r="G134" s="188">
        <v>0.2888249</v>
      </c>
      <c r="H134" s="188">
        <v>1.9796190000000002E-2</v>
      </c>
      <c r="N134" s="183" t="s">
        <v>45</v>
      </c>
      <c r="O134" s="183" t="s">
        <v>9</v>
      </c>
      <c r="P134" s="183" t="s">
        <v>19</v>
      </c>
      <c r="Q134" s="217">
        <v>2</v>
      </c>
      <c r="R134" s="176">
        <v>0</v>
      </c>
      <c r="S134" s="42">
        <v>0</v>
      </c>
      <c r="T134" s="42">
        <v>0</v>
      </c>
      <c r="U134" s="133">
        <v>1.22783469445007</v>
      </c>
    </row>
    <row r="135" spans="1:21" x14ac:dyDescent="0.25">
      <c r="A135" s="183" t="s">
        <v>45</v>
      </c>
      <c r="B135" s="183" t="s">
        <v>9</v>
      </c>
      <c r="C135" s="183" t="s">
        <v>20</v>
      </c>
      <c r="D135" s="217">
        <v>1</v>
      </c>
      <c r="E135" s="133">
        <v>0</v>
      </c>
      <c r="F135" s="133">
        <v>1</v>
      </c>
      <c r="G135" s="188">
        <v>0.2888249</v>
      </c>
      <c r="H135" s="188">
        <v>1.9796190000000002E-2</v>
      </c>
      <c r="N135" s="183" t="s">
        <v>45</v>
      </c>
      <c r="O135" s="183" t="s">
        <v>9</v>
      </c>
      <c r="P135" s="183" t="s">
        <v>20</v>
      </c>
      <c r="Q135" s="217">
        <v>2</v>
      </c>
      <c r="R135" s="176">
        <v>0</v>
      </c>
      <c r="S135" s="42">
        <v>0</v>
      </c>
      <c r="T135" s="42">
        <v>0</v>
      </c>
      <c r="U135" s="133">
        <v>1.22783469445007</v>
      </c>
    </row>
    <row r="136" spans="1:21" x14ac:dyDescent="0.25">
      <c r="A136" s="183" t="s">
        <v>45</v>
      </c>
      <c r="B136" s="183" t="s">
        <v>9</v>
      </c>
      <c r="C136" s="183" t="s">
        <v>21</v>
      </c>
      <c r="D136" s="217">
        <v>1</v>
      </c>
      <c r="E136" s="133">
        <v>0</v>
      </c>
      <c r="F136" s="133">
        <v>1</v>
      </c>
      <c r="G136" s="188">
        <v>0.2888249</v>
      </c>
      <c r="H136" s="188">
        <v>1.9796190000000002E-2</v>
      </c>
      <c r="N136" s="183" t="s">
        <v>45</v>
      </c>
      <c r="O136" s="183" t="s">
        <v>9</v>
      </c>
      <c r="P136" s="183" t="s">
        <v>21</v>
      </c>
      <c r="Q136" s="217">
        <v>2</v>
      </c>
      <c r="R136" s="176">
        <v>0</v>
      </c>
      <c r="S136" s="42">
        <v>0</v>
      </c>
      <c r="T136" s="42">
        <v>0</v>
      </c>
      <c r="U136" s="133">
        <v>1.22783469445007</v>
      </c>
    </row>
    <row r="137" spans="1:21" x14ac:dyDescent="0.25">
      <c r="A137" s="183" t="s">
        <v>45</v>
      </c>
      <c r="B137" s="183" t="s">
        <v>9</v>
      </c>
      <c r="C137" s="183" t="s">
        <v>22</v>
      </c>
      <c r="D137" s="217">
        <v>1</v>
      </c>
      <c r="E137" s="133">
        <v>0</v>
      </c>
      <c r="F137" s="133">
        <v>1</v>
      </c>
      <c r="G137" s="188">
        <v>0.2888249</v>
      </c>
      <c r="H137" s="188">
        <v>1.9796190000000002E-2</v>
      </c>
      <c r="N137" s="183" t="s">
        <v>45</v>
      </c>
      <c r="O137" s="183" t="s">
        <v>9</v>
      </c>
      <c r="P137" s="183" t="s">
        <v>22</v>
      </c>
      <c r="Q137" s="217">
        <v>2</v>
      </c>
      <c r="R137" s="176">
        <v>0</v>
      </c>
      <c r="S137" s="42">
        <v>0</v>
      </c>
      <c r="T137" s="42">
        <v>0</v>
      </c>
      <c r="U137" s="133">
        <v>1.22783469445007</v>
      </c>
    </row>
    <row r="138" spans="1:21" x14ac:dyDescent="0.25">
      <c r="A138" s="183" t="s">
        <v>45</v>
      </c>
      <c r="B138" s="183" t="s">
        <v>9</v>
      </c>
      <c r="C138" s="183" t="s">
        <v>23</v>
      </c>
      <c r="D138" s="217">
        <v>1</v>
      </c>
      <c r="E138" s="133">
        <v>0</v>
      </c>
      <c r="F138" s="133">
        <v>1</v>
      </c>
      <c r="G138" s="188">
        <v>0.2888249</v>
      </c>
      <c r="H138" s="188">
        <v>1.9796190000000002E-2</v>
      </c>
      <c r="N138" s="183" t="s">
        <v>45</v>
      </c>
      <c r="O138" s="183" t="s">
        <v>9</v>
      </c>
      <c r="P138" s="183" t="s">
        <v>23</v>
      </c>
      <c r="Q138" s="217">
        <v>2</v>
      </c>
      <c r="R138" s="176">
        <v>0</v>
      </c>
      <c r="S138" s="42">
        <v>0</v>
      </c>
      <c r="T138" s="42">
        <v>0</v>
      </c>
      <c r="U138" s="133">
        <v>1.22783469445007</v>
      </c>
    </row>
    <row r="139" spans="1:21" x14ac:dyDescent="0.25">
      <c r="A139" s="183" t="s">
        <v>45</v>
      </c>
      <c r="B139" s="183" t="s">
        <v>9</v>
      </c>
      <c r="C139" s="183" t="s">
        <v>24</v>
      </c>
      <c r="D139" s="217">
        <v>1</v>
      </c>
      <c r="E139" s="133">
        <v>0</v>
      </c>
      <c r="F139" s="133">
        <v>1</v>
      </c>
      <c r="G139" s="188">
        <v>0.2888249</v>
      </c>
      <c r="H139" s="188">
        <v>1.9796190000000002E-2</v>
      </c>
      <c r="N139" s="183" t="s">
        <v>45</v>
      </c>
      <c r="O139" s="183" t="s">
        <v>9</v>
      </c>
      <c r="P139" s="183" t="s">
        <v>24</v>
      </c>
      <c r="Q139" s="217">
        <v>2</v>
      </c>
      <c r="R139" s="176">
        <v>0</v>
      </c>
      <c r="S139" s="42">
        <v>0</v>
      </c>
      <c r="T139" s="42">
        <v>0</v>
      </c>
      <c r="U139" s="133">
        <v>1.22783469445007</v>
      </c>
    </row>
    <row r="140" spans="1:21" x14ac:dyDescent="0.25">
      <c r="A140" s="183" t="s">
        <v>45</v>
      </c>
      <c r="B140" s="183" t="s">
        <v>9</v>
      </c>
      <c r="C140" s="183" t="s">
        <v>25</v>
      </c>
      <c r="D140" s="217">
        <v>1</v>
      </c>
      <c r="E140" s="133">
        <v>0</v>
      </c>
      <c r="F140" s="133">
        <v>1</v>
      </c>
      <c r="G140" s="188">
        <v>0.2888249</v>
      </c>
      <c r="H140" s="188">
        <v>1.9796190000000002E-2</v>
      </c>
      <c r="N140" s="183" t="s">
        <v>45</v>
      </c>
      <c r="O140" s="183" t="s">
        <v>9</v>
      </c>
      <c r="P140" s="183" t="s">
        <v>25</v>
      </c>
      <c r="Q140" s="217">
        <v>2</v>
      </c>
      <c r="R140" s="176">
        <v>0</v>
      </c>
      <c r="S140" s="42">
        <v>0</v>
      </c>
      <c r="T140" s="42">
        <v>0</v>
      </c>
      <c r="U140" s="133">
        <v>1.22783469445007</v>
      </c>
    </row>
    <row r="141" spans="1:21" x14ac:dyDescent="0.25">
      <c r="A141" s="183" t="s">
        <v>45</v>
      </c>
      <c r="B141" s="183" t="s">
        <v>9</v>
      </c>
      <c r="C141" s="183" t="s">
        <v>26</v>
      </c>
      <c r="D141" s="217">
        <v>1</v>
      </c>
      <c r="E141" s="133">
        <v>0</v>
      </c>
      <c r="F141" s="133">
        <v>1</v>
      </c>
      <c r="G141" s="188">
        <v>0.2888249</v>
      </c>
      <c r="H141" s="188">
        <v>1.9796190000000002E-2</v>
      </c>
      <c r="N141" s="183" t="s">
        <v>45</v>
      </c>
      <c r="O141" s="183" t="s">
        <v>9</v>
      </c>
      <c r="P141" s="183" t="s">
        <v>26</v>
      </c>
      <c r="Q141" s="217">
        <v>2</v>
      </c>
      <c r="R141" s="176">
        <v>0</v>
      </c>
      <c r="S141" s="42">
        <v>0</v>
      </c>
      <c r="T141" s="42">
        <v>0</v>
      </c>
      <c r="U141" s="133">
        <v>1.22783469445007</v>
      </c>
    </row>
    <row r="142" spans="1:21" x14ac:dyDescent="0.25">
      <c r="A142" s="183" t="s">
        <v>45</v>
      </c>
      <c r="B142" s="183" t="s">
        <v>9</v>
      </c>
      <c r="C142" s="183" t="s">
        <v>27</v>
      </c>
      <c r="D142" s="217">
        <v>1</v>
      </c>
      <c r="E142" s="133">
        <v>0</v>
      </c>
      <c r="F142" s="133">
        <v>1</v>
      </c>
      <c r="G142" s="188">
        <v>0.2888249</v>
      </c>
      <c r="H142" s="188">
        <v>1.9796190000000002E-2</v>
      </c>
      <c r="N142" s="183" t="s">
        <v>45</v>
      </c>
      <c r="O142" s="183" t="s">
        <v>9</v>
      </c>
      <c r="P142" s="183" t="s">
        <v>27</v>
      </c>
      <c r="Q142" s="217">
        <v>2</v>
      </c>
      <c r="R142" s="176">
        <v>0</v>
      </c>
      <c r="S142" s="42">
        <v>0</v>
      </c>
      <c r="T142" s="42">
        <v>0</v>
      </c>
      <c r="U142" s="133">
        <v>1.22783469445007</v>
      </c>
    </row>
    <row r="143" spans="1:21" x14ac:dyDescent="0.25">
      <c r="A143" s="183" t="s">
        <v>45</v>
      </c>
      <c r="B143" s="183" t="s">
        <v>9</v>
      </c>
      <c r="C143" s="183" t="s">
        <v>28</v>
      </c>
      <c r="D143" s="217">
        <v>1</v>
      </c>
      <c r="E143" s="133">
        <v>0</v>
      </c>
      <c r="F143" s="133">
        <v>1</v>
      </c>
      <c r="G143" s="188">
        <v>0.2888249</v>
      </c>
      <c r="H143" s="188">
        <v>1.9796190000000002E-2</v>
      </c>
      <c r="N143" s="183" t="s">
        <v>45</v>
      </c>
      <c r="O143" s="183" t="s">
        <v>9</v>
      </c>
      <c r="P143" s="183" t="s">
        <v>28</v>
      </c>
      <c r="Q143" s="217">
        <v>2</v>
      </c>
      <c r="R143" s="176">
        <v>0</v>
      </c>
      <c r="S143" s="42">
        <v>0</v>
      </c>
      <c r="T143" s="42">
        <v>0</v>
      </c>
      <c r="U143" s="133">
        <v>1.22783469445007</v>
      </c>
    </row>
    <row r="144" spans="1:21" x14ac:dyDescent="0.25">
      <c r="A144" s="183" t="s">
        <v>45</v>
      </c>
      <c r="B144" s="183" t="s">
        <v>9</v>
      </c>
      <c r="C144" s="183" t="s">
        <v>29</v>
      </c>
      <c r="D144" s="217">
        <v>1</v>
      </c>
      <c r="E144" s="133">
        <v>0</v>
      </c>
      <c r="F144" s="133">
        <v>1</v>
      </c>
      <c r="G144" s="188">
        <v>0.2888249</v>
      </c>
      <c r="H144" s="188">
        <v>1.9796190000000002E-2</v>
      </c>
      <c r="N144" s="183" t="s">
        <v>45</v>
      </c>
      <c r="O144" s="183" t="s">
        <v>9</v>
      </c>
      <c r="P144" s="183" t="s">
        <v>29</v>
      </c>
      <c r="Q144" s="217">
        <v>2</v>
      </c>
      <c r="R144" s="176">
        <v>0</v>
      </c>
      <c r="S144" s="42">
        <v>0</v>
      </c>
      <c r="T144" s="42">
        <v>0</v>
      </c>
      <c r="U144" s="133">
        <v>1.22783469445007</v>
      </c>
    </row>
    <row r="145" spans="1:21" x14ac:dyDescent="0.25">
      <c r="A145" s="183" t="s">
        <v>45</v>
      </c>
      <c r="B145" s="183" t="s">
        <v>9</v>
      </c>
      <c r="C145" s="183" t="s">
        <v>30</v>
      </c>
      <c r="D145" s="217">
        <v>1</v>
      </c>
      <c r="E145" s="133">
        <v>0</v>
      </c>
      <c r="F145" s="133">
        <v>1</v>
      </c>
      <c r="G145" s="188">
        <v>0.2888249</v>
      </c>
      <c r="H145" s="188">
        <v>1.9796190000000002E-2</v>
      </c>
      <c r="N145" s="183" t="s">
        <v>45</v>
      </c>
      <c r="O145" s="183" t="s">
        <v>9</v>
      </c>
      <c r="P145" s="183" t="s">
        <v>30</v>
      </c>
      <c r="Q145" s="217">
        <v>2</v>
      </c>
      <c r="R145" s="176">
        <v>0</v>
      </c>
      <c r="S145" s="42">
        <v>0</v>
      </c>
      <c r="T145" s="42">
        <v>0</v>
      </c>
      <c r="U145" s="133">
        <v>1.22783469445007</v>
      </c>
    </row>
    <row r="146" spans="1:21" x14ac:dyDescent="0.25">
      <c r="A146" s="183" t="s">
        <v>9</v>
      </c>
      <c r="B146" s="183" t="s">
        <v>46</v>
      </c>
      <c r="C146" s="183" t="s">
        <v>19</v>
      </c>
      <c r="D146" s="217">
        <v>1</v>
      </c>
      <c r="E146" s="133">
        <v>0</v>
      </c>
      <c r="F146" s="133">
        <v>1</v>
      </c>
      <c r="G146" s="188">
        <v>0.2888249</v>
      </c>
      <c r="H146" s="188">
        <v>1.9796190000000002E-2</v>
      </c>
      <c r="N146" s="183" t="s">
        <v>9</v>
      </c>
      <c r="O146" s="183" t="s">
        <v>46</v>
      </c>
      <c r="P146" s="183" t="s">
        <v>19</v>
      </c>
      <c r="Q146" s="217">
        <v>2</v>
      </c>
      <c r="R146" s="176">
        <v>0</v>
      </c>
      <c r="S146" s="42">
        <v>0</v>
      </c>
      <c r="T146" s="42">
        <v>0</v>
      </c>
      <c r="U146" s="133">
        <v>1.22783469445007</v>
      </c>
    </row>
    <row r="147" spans="1:21" x14ac:dyDescent="0.25">
      <c r="A147" s="183" t="s">
        <v>9</v>
      </c>
      <c r="B147" s="183" t="s">
        <v>46</v>
      </c>
      <c r="C147" s="183" t="s">
        <v>20</v>
      </c>
      <c r="D147" s="217">
        <v>1</v>
      </c>
      <c r="E147" s="133">
        <v>0</v>
      </c>
      <c r="F147" s="133">
        <v>1</v>
      </c>
      <c r="G147" s="188">
        <v>0.2888249</v>
      </c>
      <c r="H147" s="188">
        <v>1.9796190000000002E-2</v>
      </c>
      <c r="N147" s="183" t="s">
        <v>9</v>
      </c>
      <c r="O147" s="183" t="s">
        <v>46</v>
      </c>
      <c r="P147" s="183" t="s">
        <v>20</v>
      </c>
      <c r="Q147" s="217">
        <v>2</v>
      </c>
      <c r="R147" s="176">
        <v>0</v>
      </c>
      <c r="S147" s="42">
        <v>0</v>
      </c>
      <c r="T147" s="42">
        <v>0</v>
      </c>
      <c r="U147" s="133">
        <v>1.22783469445007</v>
      </c>
    </row>
    <row r="148" spans="1:21" x14ac:dyDescent="0.25">
      <c r="A148" s="183" t="s">
        <v>9</v>
      </c>
      <c r="B148" s="183" t="s">
        <v>46</v>
      </c>
      <c r="C148" s="183" t="s">
        <v>21</v>
      </c>
      <c r="D148" s="217">
        <v>1</v>
      </c>
      <c r="E148" s="133">
        <v>0</v>
      </c>
      <c r="F148" s="133">
        <v>1</v>
      </c>
      <c r="G148" s="188">
        <v>0.2888249</v>
      </c>
      <c r="H148" s="188">
        <v>1.9796190000000002E-2</v>
      </c>
      <c r="N148" s="183" t="s">
        <v>9</v>
      </c>
      <c r="O148" s="183" t="s">
        <v>46</v>
      </c>
      <c r="P148" s="183" t="s">
        <v>21</v>
      </c>
      <c r="Q148" s="217">
        <v>2</v>
      </c>
      <c r="R148" s="176">
        <v>0</v>
      </c>
      <c r="S148" s="42">
        <v>0</v>
      </c>
      <c r="T148" s="42">
        <v>0</v>
      </c>
      <c r="U148" s="133">
        <v>1.22783469445007</v>
      </c>
    </row>
    <row r="149" spans="1:21" x14ac:dyDescent="0.25">
      <c r="A149" s="183" t="s">
        <v>9</v>
      </c>
      <c r="B149" s="183" t="s">
        <v>46</v>
      </c>
      <c r="C149" s="183" t="s">
        <v>22</v>
      </c>
      <c r="D149" s="217">
        <v>1</v>
      </c>
      <c r="E149" s="133">
        <v>0</v>
      </c>
      <c r="F149" s="133">
        <v>1</v>
      </c>
      <c r="G149" s="188">
        <v>0.2888249</v>
      </c>
      <c r="H149" s="188">
        <v>1.9796190000000002E-2</v>
      </c>
      <c r="N149" s="183" t="s">
        <v>9</v>
      </c>
      <c r="O149" s="183" t="s">
        <v>46</v>
      </c>
      <c r="P149" s="183" t="s">
        <v>22</v>
      </c>
      <c r="Q149" s="217">
        <v>2</v>
      </c>
      <c r="R149" s="176">
        <v>0</v>
      </c>
      <c r="S149" s="42">
        <v>0</v>
      </c>
      <c r="T149" s="42">
        <v>0</v>
      </c>
      <c r="U149" s="133">
        <v>1.22783469445007</v>
      </c>
    </row>
    <row r="150" spans="1:21" x14ac:dyDescent="0.25">
      <c r="A150" s="183" t="s">
        <v>9</v>
      </c>
      <c r="B150" s="183" t="s">
        <v>46</v>
      </c>
      <c r="C150" s="183" t="s">
        <v>23</v>
      </c>
      <c r="D150" s="217">
        <v>1</v>
      </c>
      <c r="E150" s="133">
        <v>0</v>
      </c>
      <c r="F150" s="133">
        <v>1</v>
      </c>
      <c r="G150" s="188">
        <v>0.2888249</v>
      </c>
      <c r="H150" s="188">
        <v>1.9796190000000002E-2</v>
      </c>
      <c r="N150" s="183" t="s">
        <v>9</v>
      </c>
      <c r="O150" s="183" t="s">
        <v>46</v>
      </c>
      <c r="P150" s="183" t="s">
        <v>23</v>
      </c>
      <c r="Q150" s="217">
        <v>2</v>
      </c>
      <c r="R150" s="176">
        <v>0</v>
      </c>
      <c r="S150" s="42">
        <v>0</v>
      </c>
      <c r="T150" s="42">
        <v>0</v>
      </c>
      <c r="U150" s="133">
        <v>1.22783469445007</v>
      </c>
    </row>
    <row r="151" spans="1:21" x14ac:dyDescent="0.25">
      <c r="A151" s="183" t="s">
        <v>9</v>
      </c>
      <c r="B151" s="183" t="s">
        <v>46</v>
      </c>
      <c r="C151" s="183" t="s">
        <v>24</v>
      </c>
      <c r="D151" s="217">
        <v>1</v>
      </c>
      <c r="E151" s="133">
        <v>0</v>
      </c>
      <c r="F151" s="133">
        <v>1</v>
      </c>
      <c r="G151" s="188">
        <v>0.2888249</v>
      </c>
      <c r="H151" s="188">
        <v>1.9796190000000002E-2</v>
      </c>
      <c r="N151" s="183" t="s">
        <v>9</v>
      </c>
      <c r="O151" s="183" t="s">
        <v>46</v>
      </c>
      <c r="P151" s="183" t="s">
        <v>24</v>
      </c>
      <c r="Q151" s="217">
        <v>2</v>
      </c>
      <c r="R151" s="176">
        <v>0</v>
      </c>
      <c r="S151" s="42">
        <v>0</v>
      </c>
      <c r="T151" s="42">
        <v>0</v>
      </c>
      <c r="U151" s="133">
        <v>1.22783469445007</v>
      </c>
    </row>
    <row r="152" spans="1:21" x14ac:dyDescent="0.25">
      <c r="A152" s="183" t="s">
        <v>9</v>
      </c>
      <c r="B152" s="183" t="s">
        <v>46</v>
      </c>
      <c r="C152" s="183" t="s">
        <v>25</v>
      </c>
      <c r="D152" s="217">
        <v>1</v>
      </c>
      <c r="E152" s="133">
        <v>0</v>
      </c>
      <c r="F152" s="133">
        <v>1</v>
      </c>
      <c r="G152" s="188">
        <v>0.2888249</v>
      </c>
      <c r="H152" s="188">
        <v>1.9796190000000002E-2</v>
      </c>
      <c r="N152" s="183" t="s">
        <v>9</v>
      </c>
      <c r="O152" s="183" t="s">
        <v>46</v>
      </c>
      <c r="P152" s="183" t="s">
        <v>25</v>
      </c>
      <c r="Q152" s="217">
        <v>2</v>
      </c>
      <c r="R152" s="176">
        <v>0</v>
      </c>
      <c r="S152" s="42">
        <v>0</v>
      </c>
      <c r="T152" s="42">
        <v>0</v>
      </c>
      <c r="U152" s="133">
        <v>1.22783469445007</v>
      </c>
    </row>
    <row r="153" spans="1:21" x14ac:dyDescent="0.25">
      <c r="A153" s="183" t="s">
        <v>9</v>
      </c>
      <c r="B153" s="183" t="s">
        <v>46</v>
      </c>
      <c r="C153" s="183" t="s">
        <v>26</v>
      </c>
      <c r="D153" s="217">
        <v>1</v>
      </c>
      <c r="E153" s="133">
        <v>0</v>
      </c>
      <c r="F153" s="133">
        <v>1</v>
      </c>
      <c r="G153" s="188">
        <v>0.2888249</v>
      </c>
      <c r="H153" s="188">
        <v>1.9796190000000002E-2</v>
      </c>
      <c r="N153" s="183" t="s">
        <v>9</v>
      </c>
      <c r="O153" s="183" t="s">
        <v>46</v>
      </c>
      <c r="P153" s="183" t="s">
        <v>26</v>
      </c>
      <c r="Q153" s="217">
        <v>2</v>
      </c>
      <c r="R153" s="176">
        <v>0</v>
      </c>
      <c r="S153" s="42">
        <v>0</v>
      </c>
      <c r="T153" s="42">
        <v>0</v>
      </c>
      <c r="U153" s="133">
        <v>1.22783469445007</v>
      </c>
    </row>
    <row r="154" spans="1:21" x14ac:dyDescent="0.25">
      <c r="A154" s="183" t="s">
        <v>9</v>
      </c>
      <c r="B154" s="183" t="s">
        <v>46</v>
      </c>
      <c r="C154" s="183" t="s">
        <v>27</v>
      </c>
      <c r="D154" s="217">
        <v>1</v>
      </c>
      <c r="E154" s="133">
        <v>0</v>
      </c>
      <c r="F154" s="133">
        <v>1</v>
      </c>
      <c r="G154" s="188">
        <v>0.2888249</v>
      </c>
      <c r="H154" s="188">
        <v>1.9796190000000002E-2</v>
      </c>
      <c r="N154" s="183" t="s">
        <v>9</v>
      </c>
      <c r="O154" s="183" t="s">
        <v>46</v>
      </c>
      <c r="P154" s="183" t="s">
        <v>27</v>
      </c>
      <c r="Q154" s="217">
        <v>2</v>
      </c>
      <c r="R154" s="176">
        <v>0</v>
      </c>
      <c r="S154" s="42">
        <v>0</v>
      </c>
      <c r="T154" s="42">
        <v>0</v>
      </c>
      <c r="U154" s="133">
        <v>1.22783469445007</v>
      </c>
    </row>
    <row r="155" spans="1:21" x14ac:dyDescent="0.25">
      <c r="A155" s="183" t="s">
        <v>9</v>
      </c>
      <c r="B155" s="183" t="s">
        <v>46</v>
      </c>
      <c r="C155" s="183" t="s">
        <v>28</v>
      </c>
      <c r="D155" s="217">
        <v>1</v>
      </c>
      <c r="E155" s="133">
        <v>0</v>
      </c>
      <c r="F155" s="133">
        <v>1</v>
      </c>
      <c r="G155" s="188">
        <v>0.2888249</v>
      </c>
      <c r="H155" s="188">
        <v>1.9796190000000002E-2</v>
      </c>
      <c r="N155" s="183" t="s">
        <v>9</v>
      </c>
      <c r="O155" s="183" t="s">
        <v>46</v>
      </c>
      <c r="P155" s="183" t="s">
        <v>28</v>
      </c>
      <c r="Q155" s="217">
        <v>2</v>
      </c>
      <c r="R155" s="176">
        <v>0</v>
      </c>
      <c r="S155" s="42">
        <v>0</v>
      </c>
      <c r="T155" s="42">
        <v>0</v>
      </c>
      <c r="U155" s="133">
        <v>1.22783469445007</v>
      </c>
    </row>
    <row r="156" spans="1:21" x14ac:dyDescent="0.25">
      <c r="A156" s="183" t="s">
        <v>9</v>
      </c>
      <c r="B156" s="183" t="s">
        <v>46</v>
      </c>
      <c r="C156" s="183" t="s">
        <v>29</v>
      </c>
      <c r="D156" s="217">
        <v>1</v>
      </c>
      <c r="E156" s="133">
        <v>0</v>
      </c>
      <c r="F156" s="133">
        <v>1</v>
      </c>
      <c r="G156" s="188">
        <v>0.2888249</v>
      </c>
      <c r="H156" s="188">
        <v>1.9796190000000002E-2</v>
      </c>
      <c r="N156" s="183" t="s">
        <v>9</v>
      </c>
      <c r="O156" s="183" t="s">
        <v>46</v>
      </c>
      <c r="P156" s="183" t="s">
        <v>29</v>
      </c>
      <c r="Q156" s="217">
        <v>2</v>
      </c>
      <c r="R156" s="176">
        <v>0</v>
      </c>
      <c r="S156" s="42">
        <v>0</v>
      </c>
      <c r="T156" s="42">
        <v>0</v>
      </c>
      <c r="U156" s="133">
        <v>1.22783469445007</v>
      </c>
    </row>
    <row r="157" spans="1:21" x14ac:dyDescent="0.25">
      <c r="A157" s="183" t="s">
        <v>9</v>
      </c>
      <c r="B157" s="183" t="s">
        <v>46</v>
      </c>
      <c r="C157" s="183" t="s">
        <v>30</v>
      </c>
      <c r="D157" s="217">
        <v>1</v>
      </c>
      <c r="E157" s="133">
        <v>0</v>
      </c>
      <c r="F157" s="133">
        <v>1</v>
      </c>
      <c r="G157" s="188">
        <v>0.2888249</v>
      </c>
      <c r="H157" s="188">
        <v>1.9796190000000002E-2</v>
      </c>
      <c r="N157" s="183" t="s">
        <v>9</v>
      </c>
      <c r="O157" s="183" t="s">
        <v>46</v>
      </c>
      <c r="P157" s="183" t="s">
        <v>30</v>
      </c>
      <c r="Q157" s="217">
        <v>2</v>
      </c>
      <c r="R157" s="176">
        <v>0</v>
      </c>
      <c r="S157" s="42">
        <v>0</v>
      </c>
      <c r="T157" s="42">
        <v>0</v>
      </c>
      <c r="U157" s="133">
        <v>1.22783469445007</v>
      </c>
    </row>
    <row r="158" spans="1:21" x14ac:dyDescent="0.25">
      <c r="A158" s="183" t="s">
        <v>46</v>
      </c>
      <c r="B158" s="183" t="s">
        <v>48</v>
      </c>
      <c r="C158" s="183" t="s">
        <v>19</v>
      </c>
      <c r="D158" s="217">
        <v>1</v>
      </c>
      <c r="E158" s="133">
        <v>0</v>
      </c>
      <c r="F158" s="133">
        <v>1</v>
      </c>
      <c r="G158" s="188">
        <v>0.2888249</v>
      </c>
      <c r="H158" s="188">
        <v>1.9796190000000002E-2</v>
      </c>
      <c r="N158" s="183" t="s">
        <v>46</v>
      </c>
      <c r="O158" s="183" t="s">
        <v>48</v>
      </c>
      <c r="P158" s="183" t="s">
        <v>19</v>
      </c>
      <c r="Q158" s="217">
        <v>2</v>
      </c>
      <c r="R158" s="176">
        <v>0</v>
      </c>
      <c r="S158" s="42">
        <v>0</v>
      </c>
      <c r="T158" s="42">
        <v>0</v>
      </c>
      <c r="U158" s="133">
        <v>1.22783469445007</v>
      </c>
    </row>
    <row r="159" spans="1:21" x14ac:dyDescent="0.25">
      <c r="A159" s="183" t="s">
        <v>46</v>
      </c>
      <c r="B159" s="183" t="s">
        <v>48</v>
      </c>
      <c r="C159" s="183" t="s">
        <v>20</v>
      </c>
      <c r="D159" s="217">
        <v>1</v>
      </c>
      <c r="E159" s="133">
        <v>0</v>
      </c>
      <c r="F159" s="133">
        <v>1</v>
      </c>
      <c r="G159" s="188">
        <v>0.2888249</v>
      </c>
      <c r="H159" s="188">
        <v>1.9796190000000002E-2</v>
      </c>
      <c r="N159" s="183" t="s">
        <v>46</v>
      </c>
      <c r="O159" s="183" t="s">
        <v>48</v>
      </c>
      <c r="P159" s="183" t="s">
        <v>20</v>
      </c>
      <c r="Q159" s="217">
        <v>2</v>
      </c>
      <c r="R159" s="176">
        <v>0</v>
      </c>
      <c r="S159" s="42">
        <v>0</v>
      </c>
      <c r="T159" s="42">
        <v>0</v>
      </c>
      <c r="U159" s="133">
        <v>1.22783469445007</v>
      </c>
    </row>
    <row r="160" spans="1:21" x14ac:dyDescent="0.25">
      <c r="A160" s="183" t="s">
        <v>46</v>
      </c>
      <c r="B160" s="183" t="s">
        <v>48</v>
      </c>
      <c r="C160" s="183" t="s">
        <v>21</v>
      </c>
      <c r="D160" s="217">
        <v>1</v>
      </c>
      <c r="E160" s="133">
        <v>0</v>
      </c>
      <c r="F160" s="133">
        <v>1</v>
      </c>
      <c r="G160" s="188">
        <v>0.2888249</v>
      </c>
      <c r="H160" s="188">
        <v>1.9796190000000002E-2</v>
      </c>
      <c r="N160" s="183" t="s">
        <v>46</v>
      </c>
      <c r="O160" s="183" t="s">
        <v>48</v>
      </c>
      <c r="P160" s="183" t="s">
        <v>21</v>
      </c>
      <c r="Q160" s="217">
        <v>2</v>
      </c>
      <c r="R160" s="176">
        <v>0</v>
      </c>
      <c r="S160" s="42">
        <v>0</v>
      </c>
      <c r="T160" s="42">
        <v>0</v>
      </c>
      <c r="U160" s="133">
        <v>1.22783469445007</v>
      </c>
    </row>
    <row r="161" spans="1:21" x14ac:dyDescent="0.25">
      <c r="A161" s="183" t="s">
        <v>46</v>
      </c>
      <c r="B161" s="183" t="s">
        <v>48</v>
      </c>
      <c r="C161" s="183" t="s">
        <v>22</v>
      </c>
      <c r="D161" s="217">
        <v>1</v>
      </c>
      <c r="E161" s="133">
        <v>0</v>
      </c>
      <c r="F161" s="133">
        <v>1</v>
      </c>
      <c r="G161" s="188">
        <v>0.2888249</v>
      </c>
      <c r="H161" s="188">
        <v>1.9796190000000002E-2</v>
      </c>
      <c r="N161" s="183" t="s">
        <v>46</v>
      </c>
      <c r="O161" s="183" t="s">
        <v>48</v>
      </c>
      <c r="P161" s="183" t="s">
        <v>22</v>
      </c>
      <c r="Q161" s="217">
        <v>2</v>
      </c>
      <c r="R161" s="176">
        <v>0</v>
      </c>
      <c r="S161" s="42">
        <v>0</v>
      </c>
      <c r="T161" s="42">
        <v>0</v>
      </c>
      <c r="U161" s="133">
        <v>1.22783469445007</v>
      </c>
    </row>
    <row r="162" spans="1:21" x14ac:dyDescent="0.25">
      <c r="A162" s="183" t="s">
        <v>46</v>
      </c>
      <c r="B162" s="183" t="s">
        <v>48</v>
      </c>
      <c r="C162" s="183" t="s">
        <v>23</v>
      </c>
      <c r="D162" s="217">
        <v>1</v>
      </c>
      <c r="E162" s="133">
        <v>0</v>
      </c>
      <c r="F162" s="133">
        <v>1</v>
      </c>
      <c r="G162" s="188">
        <v>0.2888249</v>
      </c>
      <c r="H162" s="188">
        <v>1.9796190000000002E-2</v>
      </c>
      <c r="N162" s="183" t="s">
        <v>46</v>
      </c>
      <c r="O162" s="183" t="s">
        <v>48</v>
      </c>
      <c r="P162" s="183" t="s">
        <v>23</v>
      </c>
      <c r="Q162" s="217">
        <v>2</v>
      </c>
      <c r="R162" s="176">
        <v>0</v>
      </c>
      <c r="S162" s="42">
        <v>0</v>
      </c>
      <c r="T162" s="42">
        <v>0</v>
      </c>
      <c r="U162" s="133">
        <v>1.22783469445007</v>
      </c>
    </row>
    <row r="163" spans="1:21" x14ac:dyDescent="0.25">
      <c r="A163" s="183" t="s">
        <v>46</v>
      </c>
      <c r="B163" s="183" t="s">
        <v>48</v>
      </c>
      <c r="C163" s="183" t="s">
        <v>24</v>
      </c>
      <c r="D163" s="217">
        <v>1</v>
      </c>
      <c r="E163" s="133">
        <v>0</v>
      </c>
      <c r="F163" s="133">
        <v>1</v>
      </c>
      <c r="G163" s="188">
        <v>0.2888249</v>
      </c>
      <c r="H163" s="188">
        <v>1.9796190000000002E-2</v>
      </c>
      <c r="N163" s="183" t="s">
        <v>46</v>
      </c>
      <c r="O163" s="183" t="s">
        <v>48</v>
      </c>
      <c r="P163" s="183" t="s">
        <v>24</v>
      </c>
      <c r="Q163" s="217">
        <v>2</v>
      </c>
      <c r="R163" s="176">
        <v>0</v>
      </c>
      <c r="S163" s="42">
        <v>0</v>
      </c>
      <c r="T163" s="42">
        <v>0</v>
      </c>
      <c r="U163" s="133">
        <v>1.22783469445007</v>
      </c>
    </row>
    <row r="164" spans="1:21" x14ac:dyDescent="0.25">
      <c r="A164" s="183" t="s">
        <v>46</v>
      </c>
      <c r="B164" s="183" t="s">
        <v>48</v>
      </c>
      <c r="C164" s="183" t="s">
        <v>25</v>
      </c>
      <c r="D164" s="217">
        <v>1</v>
      </c>
      <c r="E164" s="133">
        <v>0</v>
      </c>
      <c r="F164" s="133">
        <v>1</v>
      </c>
      <c r="G164" s="188">
        <v>0.2888249</v>
      </c>
      <c r="H164" s="188">
        <v>1.9796190000000002E-2</v>
      </c>
      <c r="N164" s="183" t="s">
        <v>46</v>
      </c>
      <c r="O164" s="183" t="s">
        <v>48</v>
      </c>
      <c r="P164" s="183" t="s">
        <v>25</v>
      </c>
      <c r="Q164" s="217">
        <v>2</v>
      </c>
      <c r="R164" s="176">
        <v>0</v>
      </c>
      <c r="S164" s="42">
        <v>0</v>
      </c>
      <c r="T164" s="42">
        <v>0</v>
      </c>
      <c r="U164" s="133">
        <v>1.22783469445007</v>
      </c>
    </row>
    <row r="165" spans="1:21" x14ac:dyDescent="0.25">
      <c r="A165" s="183" t="s">
        <v>46</v>
      </c>
      <c r="B165" s="183" t="s">
        <v>48</v>
      </c>
      <c r="C165" s="183" t="s">
        <v>26</v>
      </c>
      <c r="D165" s="217">
        <v>1</v>
      </c>
      <c r="E165" s="133">
        <v>0</v>
      </c>
      <c r="F165" s="133">
        <v>1</v>
      </c>
      <c r="G165" s="188">
        <v>0.2888249</v>
      </c>
      <c r="H165" s="188">
        <v>1.9796190000000002E-2</v>
      </c>
      <c r="N165" s="183" t="s">
        <v>46</v>
      </c>
      <c r="O165" s="183" t="s">
        <v>48</v>
      </c>
      <c r="P165" s="183" t="s">
        <v>26</v>
      </c>
      <c r="Q165" s="217">
        <v>2</v>
      </c>
      <c r="R165" s="176">
        <v>0</v>
      </c>
      <c r="S165" s="42">
        <v>0</v>
      </c>
      <c r="T165" s="42">
        <v>0</v>
      </c>
      <c r="U165" s="133">
        <v>1.22783469445007</v>
      </c>
    </row>
    <row r="166" spans="1:21" x14ac:dyDescent="0.25">
      <c r="A166" s="183" t="s">
        <v>46</v>
      </c>
      <c r="B166" s="183" t="s">
        <v>48</v>
      </c>
      <c r="C166" s="183" t="s">
        <v>27</v>
      </c>
      <c r="D166" s="217">
        <v>1</v>
      </c>
      <c r="E166" s="133">
        <v>0</v>
      </c>
      <c r="F166" s="133">
        <v>1</v>
      </c>
      <c r="G166" s="188">
        <v>0.2888249</v>
      </c>
      <c r="H166" s="188">
        <v>1.9796190000000002E-2</v>
      </c>
      <c r="N166" s="183" t="s">
        <v>46</v>
      </c>
      <c r="O166" s="183" t="s">
        <v>48</v>
      </c>
      <c r="P166" s="183" t="s">
        <v>27</v>
      </c>
      <c r="Q166" s="217">
        <v>2</v>
      </c>
      <c r="R166" s="176">
        <v>0</v>
      </c>
      <c r="S166" s="42">
        <v>0</v>
      </c>
      <c r="T166" s="42">
        <v>0</v>
      </c>
      <c r="U166" s="133">
        <v>1.22783469445007</v>
      </c>
    </row>
    <row r="167" spans="1:21" x14ac:dyDescent="0.25">
      <c r="A167" s="183" t="s">
        <v>46</v>
      </c>
      <c r="B167" s="183" t="s">
        <v>48</v>
      </c>
      <c r="C167" s="183" t="s">
        <v>28</v>
      </c>
      <c r="D167" s="217">
        <v>1</v>
      </c>
      <c r="E167" s="133">
        <v>0</v>
      </c>
      <c r="F167" s="133">
        <v>1</v>
      </c>
      <c r="G167" s="188">
        <v>0.2888249</v>
      </c>
      <c r="H167" s="188">
        <v>1.9796190000000002E-2</v>
      </c>
      <c r="N167" s="183" t="s">
        <v>46</v>
      </c>
      <c r="O167" s="183" t="s">
        <v>48</v>
      </c>
      <c r="P167" s="183" t="s">
        <v>28</v>
      </c>
      <c r="Q167" s="217">
        <v>2</v>
      </c>
      <c r="R167" s="176">
        <v>0</v>
      </c>
      <c r="S167" s="42">
        <v>0</v>
      </c>
      <c r="T167" s="42">
        <v>0</v>
      </c>
      <c r="U167" s="133">
        <v>1.22783469445007</v>
      </c>
    </row>
    <row r="168" spans="1:21" x14ac:dyDescent="0.25">
      <c r="A168" s="183" t="s">
        <v>46</v>
      </c>
      <c r="B168" s="183" t="s">
        <v>48</v>
      </c>
      <c r="C168" s="183" t="s">
        <v>29</v>
      </c>
      <c r="D168" s="217">
        <v>1</v>
      </c>
      <c r="E168" s="133">
        <v>0</v>
      </c>
      <c r="F168" s="133">
        <v>1</v>
      </c>
      <c r="G168" s="188">
        <v>0.2888249</v>
      </c>
      <c r="H168" s="188">
        <v>1.9796190000000002E-2</v>
      </c>
      <c r="N168" s="183" t="s">
        <v>46</v>
      </c>
      <c r="O168" s="183" t="s">
        <v>48</v>
      </c>
      <c r="P168" s="183" t="s">
        <v>29</v>
      </c>
      <c r="Q168" s="217">
        <v>2</v>
      </c>
      <c r="R168" s="176">
        <v>0</v>
      </c>
      <c r="S168" s="42">
        <v>0</v>
      </c>
      <c r="T168" s="42">
        <v>0</v>
      </c>
      <c r="U168" s="133">
        <v>1.22783469445007</v>
      </c>
    </row>
    <row r="169" spans="1:21" x14ac:dyDescent="0.25">
      <c r="A169" s="183" t="s">
        <v>46</v>
      </c>
      <c r="B169" s="183" t="s">
        <v>48</v>
      </c>
      <c r="C169" s="183" t="s">
        <v>30</v>
      </c>
      <c r="D169" s="217">
        <v>1</v>
      </c>
      <c r="E169" s="133">
        <v>0</v>
      </c>
      <c r="F169" s="133">
        <v>1</v>
      </c>
      <c r="G169" s="188">
        <v>0.2888249</v>
      </c>
      <c r="H169" s="188">
        <v>1.9796190000000002E-2</v>
      </c>
      <c r="N169" s="183" t="s">
        <v>46</v>
      </c>
      <c r="O169" s="183" t="s">
        <v>48</v>
      </c>
      <c r="P169" s="183" t="s">
        <v>30</v>
      </c>
      <c r="Q169" s="217">
        <v>2</v>
      </c>
      <c r="R169" s="176">
        <v>0</v>
      </c>
      <c r="S169" s="42">
        <v>0</v>
      </c>
      <c r="T169" s="42">
        <v>0</v>
      </c>
      <c r="U169" s="133">
        <v>1.22783469445007</v>
      </c>
    </row>
    <row r="170" spans="1:21" x14ac:dyDescent="0.25">
      <c r="A170" s="183" t="s">
        <v>455</v>
      </c>
      <c r="B170" s="183" t="s">
        <v>56</v>
      </c>
      <c r="C170" s="183" t="s">
        <v>19</v>
      </c>
      <c r="D170" s="217">
        <v>1</v>
      </c>
      <c r="E170" s="133">
        <v>0</v>
      </c>
      <c r="F170" s="133">
        <v>1</v>
      </c>
      <c r="G170" s="188">
        <v>0.2888249</v>
      </c>
      <c r="H170" s="188">
        <v>1.9796190000000002E-2</v>
      </c>
      <c r="N170" s="183" t="s">
        <v>455</v>
      </c>
      <c r="O170" s="183" t="s">
        <v>56</v>
      </c>
      <c r="P170" s="183" t="s">
        <v>19</v>
      </c>
      <c r="Q170" s="217">
        <v>2</v>
      </c>
      <c r="R170" s="176">
        <v>0</v>
      </c>
      <c r="S170" s="42">
        <v>0</v>
      </c>
      <c r="T170" s="42">
        <v>0</v>
      </c>
      <c r="U170" s="133">
        <v>1.22783469445007</v>
      </c>
    </row>
    <row r="171" spans="1:21" x14ac:dyDescent="0.25">
      <c r="A171" s="183" t="s">
        <v>455</v>
      </c>
      <c r="B171" s="183" t="s">
        <v>56</v>
      </c>
      <c r="C171" s="183" t="s">
        <v>20</v>
      </c>
      <c r="D171" s="217">
        <v>1</v>
      </c>
      <c r="E171" s="133">
        <v>0</v>
      </c>
      <c r="F171" s="133">
        <v>1</v>
      </c>
      <c r="G171" s="188">
        <v>0.2888249</v>
      </c>
      <c r="H171" s="188">
        <v>1.9796190000000002E-2</v>
      </c>
      <c r="N171" s="183" t="s">
        <v>455</v>
      </c>
      <c r="O171" s="183" t="s">
        <v>56</v>
      </c>
      <c r="P171" s="183" t="s">
        <v>20</v>
      </c>
      <c r="Q171" s="217">
        <v>2</v>
      </c>
      <c r="R171" s="176">
        <v>0</v>
      </c>
      <c r="S171" s="42">
        <v>0</v>
      </c>
      <c r="T171" s="42">
        <v>0</v>
      </c>
      <c r="U171" s="133">
        <v>1.22783469445007</v>
      </c>
    </row>
    <row r="172" spans="1:21" x14ac:dyDescent="0.25">
      <c r="A172" s="183" t="s">
        <v>455</v>
      </c>
      <c r="B172" s="183" t="s">
        <v>56</v>
      </c>
      <c r="C172" s="183" t="s">
        <v>21</v>
      </c>
      <c r="D172" s="217">
        <v>1</v>
      </c>
      <c r="E172" s="133">
        <v>0</v>
      </c>
      <c r="F172" s="133">
        <v>1</v>
      </c>
      <c r="G172" s="188">
        <v>0.2888249</v>
      </c>
      <c r="H172" s="188">
        <v>1.9796190000000002E-2</v>
      </c>
      <c r="N172" s="183" t="s">
        <v>455</v>
      </c>
      <c r="O172" s="183" t="s">
        <v>56</v>
      </c>
      <c r="P172" s="183" t="s">
        <v>21</v>
      </c>
      <c r="Q172" s="217">
        <v>2</v>
      </c>
      <c r="R172" s="176">
        <v>0</v>
      </c>
      <c r="S172" s="42">
        <v>0</v>
      </c>
      <c r="T172" s="42">
        <v>0</v>
      </c>
      <c r="U172" s="133">
        <v>1.22783469445007</v>
      </c>
    </row>
    <row r="173" spans="1:21" x14ac:dyDescent="0.25">
      <c r="A173" s="183" t="s">
        <v>455</v>
      </c>
      <c r="B173" s="183" t="s">
        <v>56</v>
      </c>
      <c r="C173" s="183" t="s">
        <v>22</v>
      </c>
      <c r="D173" s="217">
        <v>1</v>
      </c>
      <c r="E173" s="133">
        <v>0</v>
      </c>
      <c r="F173" s="133">
        <v>1</v>
      </c>
      <c r="G173" s="188">
        <v>0.2888249</v>
      </c>
      <c r="H173" s="188">
        <v>1.9796190000000002E-2</v>
      </c>
      <c r="N173" s="183" t="s">
        <v>455</v>
      </c>
      <c r="O173" s="183" t="s">
        <v>56</v>
      </c>
      <c r="P173" s="183" t="s">
        <v>22</v>
      </c>
      <c r="Q173" s="217">
        <v>2</v>
      </c>
      <c r="R173" s="176">
        <v>0</v>
      </c>
      <c r="S173" s="42">
        <v>0</v>
      </c>
      <c r="T173" s="42">
        <v>0</v>
      </c>
      <c r="U173" s="133">
        <v>1.22783469445007</v>
      </c>
    </row>
    <row r="174" spans="1:21" x14ac:dyDescent="0.25">
      <c r="A174" s="183" t="s">
        <v>455</v>
      </c>
      <c r="B174" s="183" t="s">
        <v>56</v>
      </c>
      <c r="C174" s="183" t="s">
        <v>23</v>
      </c>
      <c r="D174" s="217">
        <v>1</v>
      </c>
      <c r="E174" s="133">
        <v>0</v>
      </c>
      <c r="F174" s="133">
        <v>1</v>
      </c>
      <c r="G174" s="188">
        <v>0.2888249</v>
      </c>
      <c r="H174" s="188">
        <v>1.9796190000000002E-2</v>
      </c>
      <c r="N174" s="183" t="s">
        <v>455</v>
      </c>
      <c r="O174" s="183" t="s">
        <v>56</v>
      </c>
      <c r="P174" s="183" t="s">
        <v>23</v>
      </c>
      <c r="Q174" s="217">
        <v>2</v>
      </c>
      <c r="R174" s="176">
        <v>0</v>
      </c>
      <c r="S174" s="42">
        <v>0</v>
      </c>
      <c r="T174" s="42">
        <v>0</v>
      </c>
      <c r="U174" s="133">
        <v>1.22783469445007</v>
      </c>
    </row>
    <row r="175" spans="1:21" x14ac:dyDescent="0.25">
      <c r="A175" s="183" t="s">
        <v>455</v>
      </c>
      <c r="B175" s="183" t="s">
        <v>56</v>
      </c>
      <c r="C175" s="183" t="s">
        <v>24</v>
      </c>
      <c r="D175" s="217">
        <v>1</v>
      </c>
      <c r="E175" s="133">
        <v>0</v>
      </c>
      <c r="F175" s="133">
        <v>1</v>
      </c>
      <c r="G175" s="188">
        <v>0.2888249</v>
      </c>
      <c r="H175" s="188">
        <v>1.9796190000000002E-2</v>
      </c>
      <c r="N175" s="183" t="s">
        <v>455</v>
      </c>
      <c r="O175" s="183" t="s">
        <v>56</v>
      </c>
      <c r="P175" s="183" t="s">
        <v>24</v>
      </c>
      <c r="Q175" s="217">
        <v>2</v>
      </c>
      <c r="R175" s="176">
        <v>0</v>
      </c>
      <c r="S175" s="42">
        <v>0</v>
      </c>
      <c r="T175" s="42">
        <v>0</v>
      </c>
      <c r="U175" s="133">
        <v>1.22783469445007</v>
      </c>
    </row>
    <row r="176" spans="1:21" x14ac:dyDescent="0.25">
      <c r="A176" s="183" t="s">
        <v>455</v>
      </c>
      <c r="B176" s="183" t="s">
        <v>56</v>
      </c>
      <c r="C176" s="183" t="s">
        <v>25</v>
      </c>
      <c r="D176" s="217">
        <v>1</v>
      </c>
      <c r="E176" s="133">
        <v>0</v>
      </c>
      <c r="F176" s="133">
        <v>1</v>
      </c>
      <c r="G176" s="188">
        <v>0.2888249</v>
      </c>
      <c r="H176" s="188">
        <v>1.9796190000000002E-2</v>
      </c>
      <c r="N176" s="183" t="s">
        <v>455</v>
      </c>
      <c r="O176" s="183" t="s">
        <v>56</v>
      </c>
      <c r="P176" s="183" t="s">
        <v>25</v>
      </c>
      <c r="Q176" s="217">
        <v>2</v>
      </c>
      <c r="R176" s="176">
        <v>0</v>
      </c>
      <c r="S176" s="42">
        <v>0</v>
      </c>
      <c r="T176" s="42">
        <v>0</v>
      </c>
      <c r="U176" s="133">
        <v>1.22783469445007</v>
      </c>
    </row>
    <row r="177" spans="1:21" x14ac:dyDescent="0.25">
      <c r="A177" s="183" t="s">
        <v>455</v>
      </c>
      <c r="B177" s="183" t="s">
        <v>56</v>
      </c>
      <c r="C177" s="183" t="s">
        <v>26</v>
      </c>
      <c r="D177" s="217">
        <v>1</v>
      </c>
      <c r="E177" s="133">
        <v>0</v>
      </c>
      <c r="F177" s="133">
        <v>1</v>
      </c>
      <c r="G177" s="188">
        <v>0.2888249</v>
      </c>
      <c r="H177" s="188">
        <v>1.9796190000000002E-2</v>
      </c>
      <c r="N177" s="183" t="s">
        <v>455</v>
      </c>
      <c r="O177" s="183" t="s">
        <v>56</v>
      </c>
      <c r="P177" s="183" t="s">
        <v>26</v>
      </c>
      <c r="Q177" s="217">
        <v>2</v>
      </c>
      <c r="R177" s="176">
        <v>0</v>
      </c>
      <c r="S177" s="42">
        <v>0</v>
      </c>
      <c r="T177" s="42">
        <v>0</v>
      </c>
      <c r="U177" s="133">
        <v>1.22783469445007</v>
      </c>
    </row>
    <row r="178" spans="1:21" x14ac:dyDescent="0.25">
      <c r="A178" s="183" t="s">
        <v>455</v>
      </c>
      <c r="B178" s="183" t="s">
        <v>56</v>
      </c>
      <c r="C178" s="183" t="s">
        <v>27</v>
      </c>
      <c r="D178" s="217">
        <v>1</v>
      </c>
      <c r="E178" s="133">
        <v>0</v>
      </c>
      <c r="F178" s="133">
        <v>1</v>
      </c>
      <c r="G178" s="188">
        <v>0.2888249</v>
      </c>
      <c r="H178" s="188">
        <v>1.9796190000000002E-2</v>
      </c>
      <c r="N178" s="183" t="s">
        <v>455</v>
      </c>
      <c r="O178" s="183" t="s">
        <v>56</v>
      </c>
      <c r="P178" s="183" t="s">
        <v>27</v>
      </c>
      <c r="Q178" s="217">
        <v>2</v>
      </c>
      <c r="R178" s="176">
        <v>0</v>
      </c>
      <c r="S178" s="42">
        <v>0</v>
      </c>
      <c r="T178" s="42">
        <v>0</v>
      </c>
      <c r="U178" s="133">
        <v>1.22783469445007</v>
      </c>
    </row>
    <row r="179" spans="1:21" x14ac:dyDescent="0.25">
      <c r="A179" s="183" t="s">
        <v>455</v>
      </c>
      <c r="B179" s="183" t="s">
        <v>56</v>
      </c>
      <c r="C179" s="183" t="s">
        <v>28</v>
      </c>
      <c r="D179" s="217">
        <v>1</v>
      </c>
      <c r="E179" s="133">
        <v>0</v>
      </c>
      <c r="F179" s="133">
        <v>1</v>
      </c>
      <c r="G179" s="188">
        <v>0.2888249</v>
      </c>
      <c r="H179" s="188">
        <v>1.9796190000000002E-2</v>
      </c>
      <c r="N179" s="183" t="s">
        <v>455</v>
      </c>
      <c r="O179" s="183" t="s">
        <v>56</v>
      </c>
      <c r="P179" s="183" t="s">
        <v>28</v>
      </c>
      <c r="Q179" s="217">
        <v>2</v>
      </c>
      <c r="R179" s="176">
        <v>0</v>
      </c>
      <c r="S179" s="42">
        <v>0</v>
      </c>
      <c r="T179" s="42">
        <v>0</v>
      </c>
      <c r="U179" s="133">
        <v>1.22783469445007</v>
      </c>
    </row>
    <row r="180" spans="1:21" x14ac:dyDescent="0.25">
      <c r="A180" s="183" t="s">
        <v>455</v>
      </c>
      <c r="B180" s="183" t="s">
        <v>56</v>
      </c>
      <c r="C180" s="183" t="s">
        <v>29</v>
      </c>
      <c r="D180" s="217">
        <v>1</v>
      </c>
      <c r="E180" s="133">
        <v>0</v>
      </c>
      <c r="F180" s="133">
        <v>1</v>
      </c>
      <c r="G180" s="188">
        <v>0.2888249</v>
      </c>
      <c r="H180" s="188">
        <v>1.9796190000000002E-2</v>
      </c>
      <c r="N180" s="183" t="s">
        <v>455</v>
      </c>
      <c r="O180" s="183" t="s">
        <v>56</v>
      </c>
      <c r="P180" s="183" t="s">
        <v>29</v>
      </c>
      <c r="Q180" s="217">
        <v>2</v>
      </c>
      <c r="R180" s="176">
        <v>0</v>
      </c>
      <c r="S180" s="42">
        <v>0</v>
      </c>
      <c r="T180" s="42">
        <v>0</v>
      </c>
      <c r="U180" s="133">
        <v>1.22783469445007</v>
      </c>
    </row>
    <row r="181" spans="1:21" x14ac:dyDescent="0.25">
      <c r="A181" s="183" t="s">
        <v>455</v>
      </c>
      <c r="B181" s="183" t="s">
        <v>56</v>
      </c>
      <c r="C181" s="183" t="s">
        <v>30</v>
      </c>
      <c r="D181" s="217">
        <v>1</v>
      </c>
      <c r="E181" s="133">
        <v>0</v>
      </c>
      <c r="F181" s="133">
        <v>1</v>
      </c>
      <c r="G181" s="188">
        <v>0.2888249</v>
      </c>
      <c r="H181" s="188">
        <v>1.9796190000000002E-2</v>
      </c>
      <c r="N181" s="183" t="s">
        <v>455</v>
      </c>
      <c r="O181" s="183" t="s">
        <v>56</v>
      </c>
      <c r="P181" s="183" t="s">
        <v>30</v>
      </c>
      <c r="Q181" s="217">
        <v>2</v>
      </c>
      <c r="R181" s="176">
        <v>0</v>
      </c>
      <c r="S181" s="42">
        <v>0</v>
      </c>
      <c r="T181" s="42">
        <v>0</v>
      </c>
      <c r="U181" s="133">
        <v>1.22783469445007</v>
      </c>
    </row>
    <row r="182" spans="1:21" x14ac:dyDescent="0.25">
      <c r="A182" s="183" t="s">
        <v>58</v>
      </c>
      <c r="B182" s="183" t="s">
        <v>57</v>
      </c>
      <c r="C182" s="183" t="s">
        <v>19</v>
      </c>
      <c r="D182" s="217">
        <v>1</v>
      </c>
      <c r="E182" s="133">
        <v>0</v>
      </c>
      <c r="F182" s="133">
        <v>1</v>
      </c>
      <c r="G182" s="188">
        <v>0.2888249</v>
      </c>
      <c r="H182" s="188">
        <v>1.9796190000000002E-2</v>
      </c>
      <c r="N182" s="183" t="s">
        <v>58</v>
      </c>
      <c r="O182" s="183" t="s">
        <v>57</v>
      </c>
      <c r="P182" s="183" t="s">
        <v>19</v>
      </c>
      <c r="Q182" s="217">
        <v>2</v>
      </c>
      <c r="R182" s="176">
        <v>0</v>
      </c>
      <c r="S182" s="42">
        <v>0</v>
      </c>
      <c r="T182" s="42">
        <v>0</v>
      </c>
      <c r="U182" s="133">
        <v>1.22783469445007</v>
      </c>
    </row>
    <row r="183" spans="1:21" x14ac:dyDescent="0.25">
      <c r="A183" s="183" t="s">
        <v>58</v>
      </c>
      <c r="B183" s="183" t="s">
        <v>57</v>
      </c>
      <c r="C183" s="183" t="s">
        <v>20</v>
      </c>
      <c r="D183" s="217">
        <v>1</v>
      </c>
      <c r="E183" s="133">
        <v>0</v>
      </c>
      <c r="F183" s="133">
        <v>1</v>
      </c>
      <c r="G183" s="188">
        <v>0.2888249</v>
      </c>
      <c r="H183" s="188">
        <v>1.9796190000000002E-2</v>
      </c>
      <c r="N183" s="183" t="s">
        <v>58</v>
      </c>
      <c r="O183" s="183" t="s">
        <v>57</v>
      </c>
      <c r="P183" s="183" t="s">
        <v>20</v>
      </c>
      <c r="Q183" s="217">
        <v>2</v>
      </c>
      <c r="R183" s="176">
        <v>0</v>
      </c>
      <c r="S183" s="42">
        <v>0</v>
      </c>
      <c r="T183" s="42">
        <v>0</v>
      </c>
      <c r="U183" s="133">
        <v>1.22783469445007</v>
      </c>
    </row>
    <row r="184" spans="1:21" x14ac:dyDescent="0.25">
      <c r="A184" s="183" t="s">
        <v>58</v>
      </c>
      <c r="B184" s="183" t="s">
        <v>57</v>
      </c>
      <c r="C184" s="183" t="s">
        <v>21</v>
      </c>
      <c r="D184" s="217">
        <v>1</v>
      </c>
      <c r="E184" s="133">
        <v>0</v>
      </c>
      <c r="F184" s="133">
        <v>1</v>
      </c>
      <c r="G184" s="188">
        <v>0.2888249</v>
      </c>
      <c r="H184" s="188">
        <v>1.9796190000000002E-2</v>
      </c>
      <c r="N184" s="183" t="s">
        <v>58</v>
      </c>
      <c r="O184" s="183" t="s">
        <v>57</v>
      </c>
      <c r="P184" s="183" t="s">
        <v>21</v>
      </c>
      <c r="Q184" s="217">
        <v>2</v>
      </c>
      <c r="R184" s="176">
        <v>0</v>
      </c>
      <c r="S184" s="42">
        <v>0</v>
      </c>
      <c r="T184" s="42">
        <v>0</v>
      </c>
      <c r="U184" s="133">
        <v>1.22783469445007</v>
      </c>
    </row>
    <row r="185" spans="1:21" x14ac:dyDescent="0.25">
      <c r="A185" s="183" t="s">
        <v>58</v>
      </c>
      <c r="B185" s="183" t="s">
        <v>57</v>
      </c>
      <c r="C185" s="183" t="s">
        <v>22</v>
      </c>
      <c r="D185" s="217">
        <v>1</v>
      </c>
      <c r="E185" s="133">
        <v>0</v>
      </c>
      <c r="F185" s="133">
        <v>1</v>
      </c>
      <c r="G185" s="188">
        <v>0.2888249</v>
      </c>
      <c r="H185" s="188">
        <v>1.9796190000000002E-2</v>
      </c>
      <c r="N185" s="183" t="s">
        <v>58</v>
      </c>
      <c r="O185" s="183" t="s">
        <v>57</v>
      </c>
      <c r="P185" s="183" t="s">
        <v>22</v>
      </c>
      <c r="Q185" s="217">
        <v>2</v>
      </c>
      <c r="R185" s="176">
        <v>0</v>
      </c>
      <c r="S185" s="42">
        <v>0</v>
      </c>
      <c r="T185" s="42">
        <v>0</v>
      </c>
      <c r="U185" s="133">
        <v>1.22783469445007</v>
      </c>
    </row>
    <row r="186" spans="1:21" x14ac:dyDescent="0.25">
      <c r="A186" s="183" t="s">
        <v>58</v>
      </c>
      <c r="B186" s="183" t="s">
        <v>57</v>
      </c>
      <c r="C186" s="183" t="s">
        <v>23</v>
      </c>
      <c r="D186" s="217">
        <v>1</v>
      </c>
      <c r="E186" s="133">
        <v>0</v>
      </c>
      <c r="F186" s="133">
        <v>1</v>
      </c>
      <c r="G186" s="188">
        <v>0.2888249</v>
      </c>
      <c r="H186" s="188">
        <v>1.9796190000000002E-2</v>
      </c>
      <c r="N186" s="183" t="s">
        <v>58</v>
      </c>
      <c r="O186" s="183" t="s">
        <v>57</v>
      </c>
      <c r="P186" s="183" t="s">
        <v>23</v>
      </c>
      <c r="Q186" s="217">
        <v>2</v>
      </c>
      <c r="R186" s="176">
        <v>0</v>
      </c>
      <c r="S186" s="42">
        <v>0</v>
      </c>
      <c r="T186" s="42">
        <v>0</v>
      </c>
      <c r="U186" s="133">
        <v>1.22783469445007</v>
      </c>
    </row>
    <row r="187" spans="1:21" x14ac:dyDescent="0.25">
      <c r="A187" s="183" t="s">
        <v>58</v>
      </c>
      <c r="B187" s="183" t="s">
        <v>57</v>
      </c>
      <c r="C187" s="183" t="s">
        <v>24</v>
      </c>
      <c r="D187" s="217">
        <v>1</v>
      </c>
      <c r="E187" s="133">
        <v>0</v>
      </c>
      <c r="F187" s="133">
        <v>1</v>
      </c>
      <c r="G187" s="188">
        <v>0.2888249</v>
      </c>
      <c r="H187" s="188">
        <v>1.9796190000000002E-2</v>
      </c>
      <c r="N187" s="183" t="s">
        <v>58</v>
      </c>
      <c r="O187" s="183" t="s">
        <v>57</v>
      </c>
      <c r="P187" s="183" t="s">
        <v>24</v>
      </c>
      <c r="Q187" s="217">
        <v>2</v>
      </c>
      <c r="R187" s="176">
        <v>0</v>
      </c>
      <c r="S187" s="42">
        <v>0</v>
      </c>
      <c r="T187" s="42">
        <v>0</v>
      </c>
      <c r="U187" s="133">
        <v>1.22783469445007</v>
      </c>
    </row>
    <row r="188" spans="1:21" x14ac:dyDescent="0.25">
      <c r="A188" s="183" t="s">
        <v>58</v>
      </c>
      <c r="B188" s="183" t="s">
        <v>57</v>
      </c>
      <c r="C188" s="183" t="s">
        <v>25</v>
      </c>
      <c r="D188" s="217">
        <v>1</v>
      </c>
      <c r="E188" s="133">
        <v>0</v>
      </c>
      <c r="F188" s="133">
        <v>1</v>
      </c>
      <c r="G188" s="188">
        <v>0.2888249</v>
      </c>
      <c r="H188" s="188">
        <v>1.9796190000000002E-2</v>
      </c>
      <c r="N188" s="183" t="s">
        <v>58</v>
      </c>
      <c r="O188" s="183" t="s">
        <v>57</v>
      </c>
      <c r="P188" s="183" t="s">
        <v>25</v>
      </c>
      <c r="Q188" s="217">
        <v>2</v>
      </c>
      <c r="R188" s="176">
        <v>0</v>
      </c>
      <c r="S188" s="42">
        <v>0</v>
      </c>
      <c r="T188" s="42">
        <v>0</v>
      </c>
      <c r="U188" s="133">
        <v>1.22783469445007</v>
      </c>
    </row>
    <row r="189" spans="1:21" x14ac:dyDescent="0.25">
      <c r="A189" s="183" t="s">
        <v>58</v>
      </c>
      <c r="B189" s="183" t="s">
        <v>57</v>
      </c>
      <c r="C189" s="183" t="s">
        <v>26</v>
      </c>
      <c r="D189" s="217">
        <v>1</v>
      </c>
      <c r="E189" s="133">
        <v>0</v>
      </c>
      <c r="F189" s="133">
        <v>1</v>
      </c>
      <c r="G189" s="188">
        <v>0.2888249</v>
      </c>
      <c r="H189" s="188">
        <v>1.9796190000000002E-2</v>
      </c>
      <c r="N189" s="183" t="s">
        <v>58</v>
      </c>
      <c r="O189" s="183" t="s">
        <v>57</v>
      </c>
      <c r="P189" s="183" t="s">
        <v>26</v>
      </c>
      <c r="Q189" s="217">
        <v>2</v>
      </c>
      <c r="R189" s="176">
        <v>0</v>
      </c>
      <c r="S189" s="42">
        <v>0</v>
      </c>
      <c r="T189" s="42">
        <v>0</v>
      </c>
      <c r="U189" s="133">
        <v>1.22783469445007</v>
      </c>
    </row>
    <row r="190" spans="1:21" x14ac:dyDescent="0.25">
      <c r="A190" s="183" t="s">
        <v>58</v>
      </c>
      <c r="B190" s="183" t="s">
        <v>57</v>
      </c>
      <c r="C190" s="183" t="s">
        <v>27</v>
      </c>
      <c r="D190" s="217">
        <v>1</v>
      </c>
      <c r="E190" s="133">
        <v>0</v>
      </c>
      <c r="F190" s="133">
        <v>1</v>
      </c>
      <c r="G190" s="188">
        <v>0.2888249</v>
      </c>
      <c r="H190" s="188">
        <v>1.9796190000000002E-2</v>
      </c>
      <c r="N190" s="183" t="s">
        <v>58</v>
      </c>
      <c r="O190" s="183" t="s">
        <v>57</v>
      </c>
      <c r="P190" s="183" t="s">
        <v>27</v>
      </c>
      <c r="Q190" s="217">
        <v>2</v>
      </c>
      <c r="R190" s="176">
        <v>0</v>
      </c>
      <c r="S190" s="42">
        <v>0</v>
      </c>
      <c r="T190" s="42">
        <v>0</v>
      </c>
      <c r="U190" s="133">
        <v>1.22783469445007</v>
      </c>
    </row>
    <row r="191" spans="1:21" x14ac:dyDescent="0.25">
      <c r="A191" s="183" t="s">
        <v>58</v>
      </c>
      <c r="B191" s="183" t="s">
        <v>57</v>
      </c>
      <c r="C191" s="183" t="s">
        <v>28</v>
      </c>
      <c r="D191" s="217">
        <v>1</v>
      </c>
      <c r="E191" s="133">
        <v>0</v>
      </c>
      <c r="F191" s="133">
        <v>1</v>
      </c>
      <c r="G191" s="188">
        <v>0.2888249</v>
      </c>
      <c r="H191" s="188">
        <v>1.9796190000000002E-2</v>
      </c>
      <c r="N191" s="183" t="s">
        <v>58</v>
      </c>
      <c r="O191" s="183" t="s">
        <v>57</v>
      </c>
      <c r="P191" s="183" t="s">
        <v>28</v>
      </c>
      <c r="Q191" s="217">
        <v>2</v>
      </c>
      <c r="R191" s="176">
        <v>0</v>
      </c>
      <c r="S191" s="42">
        <v>0</v>
      </c>
      <c r="T191" s="42">
        <v>0</v>
      </c>
      <c r="U191" s="133">
        <v>1.22783469445007</v>
      </c>
    </row>
    <row r="192" spans="1:21" x14ac:dyDescent="0.25">
      <c r="A192" s="183" t="s">
        <v>58</v>
      </c>
      <c r="B192" s="183" t="s">
        <v>57</v>
      </c>
      <c r="C192" s="183" t="s">
        <v>29</v>
      </c>
      <c r="D192" s="217">
        <v>1</v>
      </c>
      <c r="E192" s="133">
        <v>0</v>
      </c>
      <c r="F192" s="133">
        <v>1</v>
      </c>
      <c r="G192" s="188">
        <v>0.2888249</v>
      </c>
      <c r="H192" s="188">
        <v>1.9796190000000002E-2</v>
      </c>
      <c r="N192" s="183" t="s">
        <v>58</v>
      </c>
      <c r="O192" s="183" t="s">
        <v>57</v>
      </c>
      <c r="P192" s="183" t="s">
        <v>29</v>
      </c>
      <c r="Q192" s="217">
        <v>2</v>
      </c>
      <c r="R192" s="176">
        <v>0</v>
      </c>
      <c r="S192" s="42">
        <v>0</v>
      </c>
      <c r="T192" s="42">
        <v>0</v>
      </c>
      <c r="U192" s="133">
        <v>1.22783469445007</v>
      </c>
    </row>
    <row r="193" spans="1:21" x14ac:dyDescent="0.25">
      <c r="A193" s="183" t="s">
        <v>58</v>
      </c>
      <c r="B193" s="183" t="s">
        <v>57</v>
      </c>
      <c r="C193" s="183" t="s">
        <v>30</v>
      </c>
      <c r="D193" s="217">
        <v>1</v>
      </c>
      <c r="E193" s="133">
        <v>0</v>
      </c>
      <c r="F193" s="133">
        <v>1</v>
      </c>
      <c r="G193" s="188">
        <v>0.2888249</v>
      </c>
      <c r="H193" s="188">
        <v>1.9796190000000002E-2</v>
      </c>
      <c r="N193" s="183" t="s">
        <v>58</v>
      </c>
      <c r="O193" s="183" t="s">
        <v>57</v>
      </c>
      <c r="P193" s="183" t="s">
        <v>30</v>
      </c>
      <c r="Q193" s="217">
        <v>2</v>
      </c>
      <c r="R193" s="176">
        <v>0</v>
      </c>
      <c r="S193" s="42">
        <v>0</v>
      </c>
      <c r="T193" s="42">
        <v>0</v>
      </c>
      <c r="U193" s="133">
        <v>1.22783469445007</v>
      </c>
    </row>
    <row r="194" spans="1:21" x14ac:dyDescent="0.25">
      <c r="A194" s="183" t="s">
        <v>59</v>
      </c>
      <c r="B194" s="183" t="s">
        <v>455</v>
      </c>
      <c r="C194" s="183" t="s">
        <v>19</v>
      </c>
      <c r="D194" s="217">
        <v>1</v>
      </c>
      <c r="E194" s="133">
        <v>0</v>
      </c>
      <c r="F194" s="133">
        <v>1</v>
      </c>
      <c r="G194" s="188">
        <v>0.2888249</v>
      </c>
      <c r="H194" s="188">
        <v>1.9796190000000002E-2</v>
      </c>
      <c r="N194" s="183" t="s">
        <v>59</v>
      </c>
      <c r="O194" s="183" t="s">
        <v>455</v>
      </c>
      <c r="P194" s="183" t="s">
        <v>19</v>
      </c>
      <c r="Q194" s="217">
        <v>2</v>
      </c>
      <c r="R194" s="176">
        <v>0</v>
      </c>
      <c r="S194" s="42">
        <v>0</v>
      </c>
      <c r="T194" s="42">
        <v>0</v>
      </c>
      <c r="U194" s="133">
        <v>1.22783469445007</v>
      </c>
    </row>
    <row r="195" spans="1:21" x14ac:dyDescent="0.25">
      <c r="A195" s="183" t="s">
        <v>59</v>
      </c>
      <c r="B195" s="183" t="s">
        <v>455</v>
      </c>
      <c r="C195" s="183" t="s">
        <v>20</v>
      </c>
      <c r="D195" s="217">
        <v>1</v>
      </c>
      <c r="E195" s="133">
        <v>0</v>
      </c>
      <c r="F195" s="133">
        <v>1</v>
      </c>
      <c r="G195" s="188">
        <v>0.2888249</v>
      </c>
      <c r="H195" s="188">
        <v>1.9796190000000002E-2</v>
      </c>
      <c r="N195" s="183" t="s">
        <v>59</v>
      </c>
      <c r="O195" s="183" t="s">
        <v>455</v>
      </c>
      <c r="P195" s="183" t="s">
        <v>20</v>
      </c>
      <c r="Q195" s="217">
        <v>2</v>
      </c>
      <c r="R195" s="176">
        <v>0</v>
      </c>
      <c r="S195" s="42">
        <v>0</v>
      </c>
      <c r="T195" s="42">
        <v>0</v>
      </c>
      <c r="U195" s="133">
        <v>1.22783469445007</v>
      </c>
    </row>
    <row r="196" spans="1:21" x14ac:dyDescent="0.25">
      <c r="A196" s="183" t="s">
        <v>59</v>
      </c>
      <c r="B196" s="183" t="s">
        <v>455</v>
      </c>
      <c r="C196" s="183" t="s">
        <v>21</v>
      </c>
      <c r="D196" s="217">
        <v>1</v>
      </c>
      <c r="E196" s="133">
        <v>0</v>
      </c>
      <c r="F196" s="133">
        <v>1</v>
      </c>
      <c r="G196" s="188">
        <v>0.2888249</v>
      </c>
      <c r="H196" s="188">
        <v>1.9796190000000002E-2</v>
      </c>
      <c r="N196" s="183" t="s">
        <v>59</v>
      </c>
      <c r="O196" s="183" t="s">
        <v>455</v>
      </c>
      <c r="P196" s="183" t="s">
        <v>21</v>
      </c>
      <c r="Q196" s="217">
        <v>2</v>
      </c>
      <c r="R196" s="176">
        <v>0</v>
      </c>
      <c r="S196" s="42">
        <v>0</v>
      </c>
      <c r="T196" s="42">
        <v>0</v>
      </c>
      <c r="U196" s="133">
        <v>1.22783469445007</v>
      </c>
    </row>
    <row r="197" spans="1:21" x14ac:dyDescent="0.25">
      <c r="A197" s="183" t="s">
        <v>59</v>
      </c>
      <c r="B197" s="183" t="s">
        <v>455</v>
      </c>
      <c r="C197" s="183" t="s">
        <v>22</v>
      </c>
      <c r="D197" s="217">
        <v>1</v>
      </c>
      <c r="E197" s="133">
        <v>0</v>
      </c>
      <c r="F197" s="133">
        <v>1</v>
      </c>
      <c r="G197" s="188">
        <v>0.2888249</v>
      </c>
      <c r="H197" s="188">
        <v>1.9796190000000002E-2</v>
      </c>
      <c r="N197" s="183" t="s">
        <v>59</v>
      </c>
      <c r="O197" s="183" t="s">
        <v>455</v>
      </c>
      <c r="P197" s="183" t="s">
        <v>22</v>
      </c>
      <c r="Q197" s="217">
        <v>2</v>
      </c>
      <c r="R197" s="176">
        <v>0</v>
      </c>
      <c r="S197" s="42">
        <v>0</v>
      </c>
      <c r="T197" s="42">
        <v>0</v>
      </c>
      <c r="U197" s="133">
        <v>1.22783469445007</v>
      </c>
    </row>
    <row r="198" spans="1:21" x14ac:dyDescent="0.25">
      <c r="A198" s="183" t="s">
        <v>59</v>
      </c>
      <c r="B198" s="183" t="s">
        <v>455</v>
      </c>
      <c r="C198" s="183" t="s">
        <v>23</v>
      </c>
      <c r="D198" s="217">
        <v>1</v>
      </c>
      <c r="E198" s="133">
        <v>0</v>
      </c>
      <c r="F198" s="133">
        <v>1</v>
      </c>
      <c r="G198" s="188">
        <v>0.2888249</v>
      </c>
      <c r="H198" s="188">
        <v>1.9796190000000002E-2</v>
      </c>
      <c r="N198" s="183" t="s">
        <v>59</v>
      </c>
      <c r="O198" s="183" t="s">
        <v>455</v>
      </c>
      <c r="P198" s="183" t="s">
        <v>23</v>
      </c>
      <c r="Q198" s="217">
        <v>2</v>
      </c>
      <c r="R198" s="176">
        <v>0</v>
      </c>
      <c r="S198" s="42">
        <v>0</v>
      </c>
      <c r="T198" s="42">
        <v>0</v>
      </c>
      <c r="U198" s="133">
        <v>1.22783469445007</v>
      </c>
    </row>
    <row r="199" spans="1:21" x14ac:dyDescent="0.25">
      <c r="A199" s="183" t="s">
        <v>59</v>
      </c>
      <c r="B199" s="183" t="s">
        <v>455</v>
      </c>
      <c r="C199" s="183" t="s">
        <v>24</v>
      </c>
      <c r="D199" s="217">
        <v>1</v>
      </c>
      <c r="E199" s="133">
        <v>0</v>
      </c>
      <c r="F199" s="133">
        <v>1</v>
      </c>
      <c r="G199" s="188">
        <v>0.2888249</v>
      </c>
      <c r="H199" s="188">
        <v>1.9796190000000002E-2</v>
      </c>
      <c r="N199" s="183" t="s">
        <v>59</v>
      </c>
      <c r="O199" s="183" t="s">
        <v>455</v>
      </c>
      <c r="P199" s="183" t="s">
        <v>24</v>
      </c>
      <c r="Q199" s="217">
        <v>2</v>
      </c>
      <c r="R199" s="176">
        <v>0</v>
      </c>
      <c r="S199" s="42">
        <v>0</v>
      </c>
      <c r="T199" s="42">
        <v>0</v>
      </c>
      <c r="U199" s="133">
        <v>1.22783469445007</v>
      </c>
    </row>
    <row r="200" spans="1:21" x14ac:dyDescent="0.25">
      <c r="A200" s="183" t="s">
        <v>59</v>
      </c>
      <c r="B200" s="183" t="s">
        <v>455</v>
      </c>
      <c r="C200" s="183" t="s">
        <v>25</v>
      </c>
      <c r="D200" s="217">
        <v>1</v>
      </c>
      <c r="E200" s="133">
        <v>0</v>
      </c>
      <c r="F200" s="133">
        <v>1</v>
      </c>
      <c r="G200" s="188">
        <v>0.2888249</v>
      </c>
      <c r="H200" s="188">
        <v>1.9796190000000002E-2</v>
      </c>
      <c r="N200" s="183" t="s">
        <v>59</v>
      </c>
      <c r="O200" s="183" t="s">
        <v>455</v>
      </c>
      <c r="P200" s="183" t="s">
        <v>25</v>
      </c>
      <c r="Q200" s="217">
        <v>2</v>
      </c>
      <c r="R200" s="176">
        <v>0</v>
      </c>
      <c r="S200" s="42">
        <v>0</v>
      </c>
      <c r="T200" s="42">
        <v>0</v>
      </c>
      <c r="U200" s="133">
        <v>1.22783469445007</v>
      </c>
    </row>
    <row r="201" spans="1:21" x14ac:dyDescent="0.25">
      <c r="A201" s="183" t="s">
        <v>59</v>
      </c>
      <c r="B201" s="183" t="s">
        <v>455</v>
      </c>
      <c r="C201" s="183" t="s">
        <v>26</v>
      </c>
      <c r="D201" s="217">
        <v>1</v>
      </c>
      <c r="E201" s="133">
        <v>0</v>
      </c>
      <c r="F201" s="133">
        <v>1</v>
      </c>
      <c r="G201" s="188">
        <v>0.2888249</v>
      </c>
      <c r="H201" s="188">
        <v>1.9796190000000002E-2</v>
      </c>
      <c r="N201" s="183" t="s">
        <v>59</v>
      </c>
      <c r="O201" s="183" t="s">
        <v>455</v>
      </c>
      <c r="P201" s="183" t="s">
        <v>26</v>
      </c>
      <c r="Q201" s="217">
        <v>2</v>
      </c>
      <c r="R201" s="176">
        <v>0</v>
      </c>
      <c r="S201" s="42">
        <v>0</v>
      </c>
      <c r="T201" s="42">
        <v>0</v>
      </c>
      <c r="U201" s="133">
        <v>1.22783469445007</v>
      </c>
    </row>
    <row r="202" spans="1:21" x14ac:dyDescent="0.25">
      <c r="A202" s="183" t="s">
        <v>59</v>
      </c>
      <c r="B202" s="183" t="s">
        <v>455</v>
      </c>
      <c r="C202" s="183" t="s">
        <v>27</v>
      </c>
      <c r="D202" s="217">
        <v>1</v>
      </c>
      <c r="E202" s="133">
        <v>0</v>
      </c>
      <c r="F202" s="133">
        <v>1</v>
      </c>
      <c r="G202" s="188">
        <v>0.2888249</v>
      </c>
      <c r="H202" s="188">
        <v>1.9796190000000002E-2</v>
      </c>
      <c r="N202" s="183" t="s">
        <v>59</v>
      </c>
      <c r="O202" s="183" t="s">
        <v>455</v>
      </c>
      <c r="P202" s="183" t="s">
        <v>27</v>
      </c>
      <c r="Q202" s="217">
        <v>2</v>
      </c>
      <c r="R202" s="176">
        <v>0</v>
      </c>
      <c r="S202" s="42">
        <v>0</v>
      </c>
      <c r="T202" s="42">
        <v>0</v>
      </c>
      <c r="U202" s="133">
        <v>1.22783469445007</v>
      </c>
    </row>
    <row r="203" spans="1:21" x14ac:dyDescent="0.25">
      <c r="A203" s="183" t="s">
        <v>59</v>
      </c>
      <c r="B203" s="183" t="s">
        <v>455</v>
      </c>
      <c r="C203" s="183" t="s">
        <v>28</v>
      </c>
      <c r="D203" s="217">
        <v>1</v>
      </c>
      <c r="E203" s="133">
        <v>0</v>
      </c>
      <c r="F203" s="133">
        <v>1</v>
      </c>
      <c r="G203" s="188">
        <v>0.2888249</v>
      </c>
      <c r="H203" s="188">
        <v>1.9796190000000002E-2</v>
      </c>
      <c r="N203" s="183" t="s">
        <v>59</v>
      </c>
      <c r="O203" s="183" t="s">
        <v>455</v>
      </c>
      <c r="P203" s="183" t="s">
        <v>28</v>
      </c>
      <c r="Q203" s="217">
        <v>2</v>
      </c>
      <c r="R203" s="176">
        <v>0</v>
      </c>
      <c r="S203" s="42">
        <v>0</v>
      </c>
      <c r="T203" s="42">
        <v>0</v>
      </c>
      <c r="U203" s="133">
        <v>1.22783469445007</v>
      </c>
    </row>
    <row r="204" spans="1:21" x14ac:dyDescent="0.25">
      <c r="A204" s="183" t="s">
        <v>59</v>
      </c>
      <c r="B204" s="183" t="s">
        <v>455</v>
      </c>
      <c r="C204" s="183" t="s">
        <v>29</v>
      </c>
      <c r="D204" s="217">
        <v>1</v>
      </c>
      <c r="E204" s="133">
        <v>0</v>
      </c>
      <c r="F204" s="133">
        <v>1</v>
      </c>
      <c r="G204" s="188">
        <v>0.2888249</v>
      </c>
      <c r="H204" s="188">
        <v>1.9796190000000002E-2</v>
      </c>
      <c r="N204" s="183" t="s">
        <v>59</v>
      </c>
      <c r="O204" s="183" t="s">
        <v>455</v>
      </c>
      <c r="P204" s="183" t="s">
        <v>29</v>
      </c>
      <c r="Q204" s="217">
        <v>2</v>
      </c>
      <c r="R204" s="176">
        <v>0</v>
      </c>
      <c r="S204" s="42">
        <v>0</v>
      </c>
      <c r="T204" s="42">
        <v>0</v>
      </c>
      <c r="U204" s="133">
        <v>1.22783469445007</v>
      </c>
    </row>
    <row r="205" spans="1:21" x14ac:dyDescent="0.25">
      <c r="A205" s="183" t="s">
        <v>59</v>
      </c>
      <c r="B205" s="183" t="s">
        <v>455</v>
      </c>
      <c r="C205" s="183" t="s">
        <v>30</v>
      </c>
      <c r="D205" s="217">
        <v>1</v>
      </c>
      <c r="E205" s="133">
        <v>0</v>
      </c>
      <c r="F205" s="133">
        <v>1</v>
      </c>
      <c r="G205" s="188">
        <v>0.2888249</v>
      </c>
      <c r="H205" s="188">
        <v>1.9796190000000002E-2</v>
      </c>
      <c r="N205" s="183" t="s">
        <v>59</v>
      </c>
      <c r="O205" s="183" t="s">
        <v>455</v>
      </c>
      <c r="P205" s="183" t="s">
        <v>30</v>
      </c>
      <c r="Q205" s="217">
        <v>2</v>
      </c>
      <c r="R205" s="176">
        <v>0</v>
      </c>
      <c r="S205" s="42">
        <v>0</v>
      </c>
      <c r="T205" s="42">
        <v>0</v>
      </c>
      <c r="U205" s="133">
        <v>1.22783469445007</v>
      </c>
    </row>
    <row r="206" spans="1:21" x14ac:dyDescent="0.25">
      <c r="A206" s="183" t="s">
        <v>55</v>
      </c>
      <c r="B206" s="183" t="s">
        <v>54</v>
      </c>
      <c r="C206" s="183" t="s">
        <v>19</v>
      </c>
      <c r="D206" s="217">
        <v>1</v>
      </c>
      <c r="E206" s="133">
        <v>0</v>
      </c>
      <c r="F206" s="133">
        <v>1</v>
      </c>
      <c r="G206" s="188">
        <v>0.2888249</v>
      </c>
      <c r="H206" s="188">
        <v>1.9796190000000002E-2</v>
      </c>
      <c r="N206" s="183" t="s">
        <v>55</v>
      </c>
      <c r="O206" s="183" t="s">
        <v>54</v>
      </c>
      <c r="P206" s="183" t="s">
        <v>19</v>
      </c>
      <c r="Q206" s="217">
        <v>2</v>
      </c>
      <c r="R206" s="176">
        <v>0</v>
      </c>
      <c r="S206" s="42">
        <v>0</v>
      </c>
      <c r="T206" s="42">
        <v>0</v>
      </c>
      <c r="U206" s="133">
        <v>1.22783469445007</v>
      </c>
    </row>
    <row r="207" spans="1:21" x14ac:dyDescent="0.25">
      <c r="A207" s="183" t="s">
        <v>55</v>
      </c>
      <c r="B207" s="183" t="s">
        <v>54</v>
      </c>
      <c r="C207" s="183" t="s">
        <v>20</v>
      </c>
      <c r="D207" s="217">
        <v>1</v>
      </c>
      <c r="E207" s="133">
        <v>0</v>
      </c>
      <c r="F207" s="133">
        <v>1</v>
      </c>
      <c r="G207" s="188">
        <v>0.2888249</v>
      </c>
      <c r="H207" s="188">
        <v>1.9796190000000002E-2</v>
      </c>
      <c r="N207" s="183" t="s">
        <v>55</v>
      </c>
      <c r="O207" s="183" t="s">
        <v>54</v>
      </c>
      <c r="P207" s="183" t="s">
        <v>20</v>
      </c>
      <c r="Q207" s="217">
        <v>2</v>
      </c>
      <c r="R207" s="176">
        <v>0</v>
      </c>
      <c r="S207" s="42">
        <v>0</v>
      </c>
      <c r="T207" s="42">
        <v>0</v>
      </c>
      <c r="U207" s="133">
        <v>1.22783469445007</v>
      </c>
    </row>
    <row r="208" spans="1:21" x14ac:dyDescent="0.25">
      <c r="A208" s="183" t="s">
        <v>55</v>
      </c>
      <c r="B208" s="183" t="s">
        <v>54</v>
      </c>
      <c r="C208" s="183" t="s">
        <v>21</v>
      </c>
      <c r="D208" s="217">
        <v>1</v>
      </c>
      <c r="E208" s="133">
        <v>0</v>
      </c>
      <c r="F208" s="133">
        <v>1</v>
      </c>
      <c r="G208" s="188">
        <v>0.2888249</v>
      </c>
      <c r="H208" s="188">
        <v>1.9796190000000002E-2</v>
      </c>
      <c r="N208" s="183" t="s">
        <v>55</v>
      </c>
      <c r="O208" s="183" t="s">
        <v>54</v>
      </c>
      <c r="P208" s="183" t="s">
        <v>21</v>
      </c>
      <c r="Q208" s="217">
        <v>2</v>
      </c>
      <c r="R208" s="176">
        <v>0</v>
      </c>
      <c r="S208" s="42">
        <v>0</v>
      </c>
      <c r="T208" s="42">
        <v>0</v>
      </c>
      <c r="U208" s="133">
        <v>1.22783469445007</v>
      </c>
    </row>
    <row r="209" spans="1:21" x14ac:dyDescent="0.25">
      <c r="A209" s="183" t="s">
        <v>55</v>
      </c>
      <c r="B209" s="183" t="s">
        <v>54</v>
      </c>
      <c r="C209" s="183" t="s">
        <v>22</v>
      </c>
      <c r="D209" s="217">
        <v>1</v>
      </c>
      <c r="E209" s="133">
        <v>0</v>
      </c>
      <c r="F209" s="133">
        <v>1</v>
      </c>
      <c r="G209" s="188">
        <v>0.2888249</v>
      </c>
      <c r="H209" s="188">
        <v>1.9796190000000002E-2</v>
      </c>
      <c r="N209" s="183" t="s">
        <v>55</v>
      </c>
      <c r="O209" s="183" t="s">
        <v>54</v>
      </c>
      <c r="P209" s="183" t="s">
        <v>22</v>
      </c>
      <c r="Q209" s="217">
        <v>2</v>
      </c>
      <c r="R209" s="176">
        <v>0</v>
      </c>
      <c r="S209" s="42">
        <v>0</v>
      </c>
      <c r="T209" s="42">
        <v>0</v>
      </c>
      <c r="U209" s="133">
        <v>1.22783469445007</v>
      </c>
    </row>
    <row r="210" spans="1:21" x14ac:dyDescent="0.25">
      <c r="A210" s="183" t="s">
        <v>55</v>
      </c>
      <c r="B210" s="183" t="s">
        <v>54</v>
      </c>
      <c r="C210" s="183" t="s">
        <v>23</v>
      </c>
      <c r="D210" s="217">
        <v>1</v>
      </c>
      <c r="E210" s="133">
        <v>0</v>
      </c>
      <c r="F210" s="133">
        <v>1</v>
      </c>
      <c r="G210" s="188">
        <v>0.2888249</v>
      </c>
      <c r="H210" s="188">
        <v>1.9796190000000002E-2</v>
      </c>
      <c r="N210" s="183" t="s">
        <v>55</v>
      </c>
      <c r="O210" s="183" t="s">
        <v>54</v>
      </c>
      <c r="P210" s="183" t="s">
        <v>23</v>
      </c>
      <c r="Q210" s="217">
        <v>2</v>
      </c>
      <c r="R210" s="176">
        <v>0</v>
      </c>
      <c r="S210" s="42">
        <v>0</v>
      </c>
      <c r="T210" s="42">
        <v>0</v>
      </c>
      <c r="U210" s="133">
        <v>1.22783469445007</v>
      </c>
    </row>
    <row r="211" spans="1:21" x14ac:dyDescent="0.25">
      <c r="A211" s="183" t="s">
        <v>55</v>
      </c>
      <c r="B211" s="183" t="s">
        <v>54</v>
      </c>
      <c r="C211" s="183" t="s">
        <v>24</v>
      </c>
      <c r="D211" s="217">
        <v>1</v>
      </c>
      <c r="E211" s="133">
        <v>0</v>
      </c>
      <c r="F211" s="133">
        <v>1</v>
      </c>
      <c r="G211" s="188">
        <v>0.2888249</v>
      </c>
      <c r="H211" s="188">
        <v>1.9796190000000002E-2</v>
      </c>
      <c r="N211" s="183" t="s">
        <v>55</v>
      </c>
      <c r="O211" s="183" t="s">
        <v>54</v>
      </c>
      <c r="P211" s="183" t="s">
        <v>24</v>
      </c>
      <c r="Q211" s="217">
        <v>2</v>
      </c>
      <c r="R211" s="176">
        <v>0</v>
      </c>
      <c r="S211" s="42">
        <v>0</v>
      </c>
      <c r="T211" s="42">
        <v>0</v>
      </c>
      <c r="U211" s="133">
        <v>1.22783469445007</v>
      </c>
    </row>
    <row r="212" spans="1:21" x14ac:dyDescent="0.25">
      <c r="A212" s="183" t="s">
        <v>55</v>
      </c>
      <c r="B212" s="183" t="s">
        <v>54</v>
      </c>
      <c r="C212" s="183" t="s">
        <v>25</v>
      </c>
      <c r="D212" s="217">
        <v>1</v>
      </c>
      <c r="E212" s="133">
        <v>0</v>
      </c>
      <c r="F212" s="133">
        <v>1</v>
      </c>
      <c r="G212" s="188">
        <v>0.2888249</v>
      </c>
      <c r="H212" s="188">
        <v>1.9796190000000002E-2</v>
      </c>
      <c r="N212" s="183" t="s">
        <v>55</v>
      </c>
      <c r="O212" s="183" t="s">
        <v>54</v>
      </c>
      <c r="P212" s="183" t="s">
        <v>25</v>
      </c>
      <c r="Q212" s="217">
        <v>2</v>
      </c>
      <c r="R212" s="176">
        <v>0</v>
      </c>
      <c r="S212" s="42">
        <v>0</v>
      </c>
      <c r="T212" s="42">
        <v>0</v>
      </c>
      <c r="U212" s="133">
        <v>1.22783469445007</v>
      </c>
    </row>
    <row r="213" spans="1:21" x14ac:dyDescent="0.25">
      <c r="A213" s="183" t="s">
        <v>55</v>
      </c>
      <c r="B213" s="183" t="s">
        <v>54</v>
      </c>
      <c r="C213" s="183" t="s">
        <v>26</v>
      </c>
      <c r="D213" s="217">
        <v>1</v>
      </c>
      <c r="E213" s="133">
        <v>0</v>
      </c>
      <c r="F213" s="133">
        <v>1</v>
      </c>
      <c r="G213" s="188">
        <v>0.2888249</v>
      </c>
      <c r="H213" s="188">
        <v>1.9796190000000002E-2</v>
      </c>
      <c r="N213" s="183" t="s">
        <v>55</v>
      </c>
      <c r="O213" s="183" t="s">
        <v>54</v>
      </c>
      <c r="P213" s="183" t="s">
        <v>26</v>
      </c>
      <c r="Q213" s="217">
        <v>2</v>
      </c>
      <c r="R213" s="176">
        <v>0</v>
      </c>
      <c r="S213" s="42">
        <v>0</v>
      </c>
      <c r="T213" s="42">
        <v>0</v>
      </c>
      <c r="U213" s="133">
        <v>1.22783469445007</v>
      </c>
    </row>
    <row r="214" spans="1:21" x14ac:dyDescent="0.25">
      <c r="A214" s="183" t="s">
        <v>55</v>
      </c>
      <c r="B214" s="183" t="s">
        <v>54</v>
      </c>
      <c r="C214" s="183" t="s">
        <v>27</v>
      </c>
      <c r="D214" s="217">
        <v>1</v>
      </c>
      <c r="E214" s="133">
        <v>0</v>
      </c>
      <c r="F214" s="133">
        <v>1</v>
      </c>
      <c r="G214" s="188">
        <v>0.2888249</v>
      </c>
      <c r="H214" s="188">
        <v>1.9796190000000002E-2</v>
      </c>
      <c r="N214" s="183" t="s">
        <v>55</v>
      </c>
      <c r="O214" s="183" t="s">
        <v>54</v>
      </c>
      <c r="P214" s="183" t="s">
        <v>27</v>
      </c>
      <c r="Q214" s="217">
        <v>2</v>
      </c>
      <c r="R214" s="176">
        <v>0</v>
      </c>
      <c r="S214" s="42">
        <v>0</v>
      </c>
      <c r="T214" s="42">
        <v>0</v>
      </c>
      <c r="U214" s="133">
        <v>1.22783469445007</v>
      </c>
    </row>
    <row r="215" spans="1:21" x14ac:dyDescent="0.25">
      <c r="A215" s="183" t="s">
        <v>55</v>
      </c>
      <c r="B215" s="183" t="s">
        <v>54</v>
      </c>
      <c r="C215" s="183" t="s">
        <v>28</v>
      </c>
      <c r="D215" s="217">
        <v>1</v>
      </c>
      <c r="E215" s="133">
        <v>0</v>
      </c>
      <c r="F215" s="133">
        <v>1</v>
      </c>
      <c r="G215" s="188">
        <v>0.2888249</v>
      </c>
      <c r="H215" s="188">
        <v>1.9796190000000002E-2</v>
      </c>
      <c r="N215" s="183" t="s">
        <v>55</v>
      </c>
      <c r="O215" s="183" t="s">
        <v>54</v>
      </c>
      <c r="P215" s="183" t="s">
        <v>28</v>
      </c>
      <c r="Q215" s="217">
        <v>2</v>
      </c>
      <c r="R215" s="176">
        <v>0</v>
      </c>
      <c r="S215" s="42">
        <v>0</v>
      </c>
      <c r="T215" s="42">
        <v>0</v>
      </c>
      <c r="U215" s="133">
        <v>1.22783469445007</v>
      </c>
    </row>
    <row r="216" spans="1:21" x14ac:dyDescent="0.25">
      <c r="A216" s="183" t="s">
        <v>55</v>
      </c>
      <c r="B216" s="183" t="s">
        <v>54</v>
      </c>
      <c r="C216" s="183" t="s">
        <v>29</v>
      </c>
      <c r="D216" s="217">
        <v>1</v>
      </c>
      <c r="E216" s="133">
        <v>0</v>
      </c>
      <c r="F216" s="133">
        <v>1</v>
      </c>
      <c r="G216" s="188">
        <v>0.2888249</v>
      </c>
      <c r="H216" s="188">
        <v>1.9796190000000002E-2</v>
      </c>
      <c r="N216" s="183" t="s">
        <v>55</v>
      </c>
      <c r="O216" s="183" t="s">
        <v>54</v>
      </c>
      <c r="P216" s="183" t="s">
        <v>29</v>
      </c>
      <c r="Q216" s="217">
        <v>2</v>
      </c>
      <c r="R216" s="176">
        <v>0</v>
      </c>
      <c r="S216" s="42">
        <v>0</v>
      </c>
      <c r="T216" s="42">
        <v>0</v>
      </c>
      <c r="U216" s="133">
        <v>1.22783469445007</v>
      </c>
    </row>
    <row r="217" spans="1:21" x14ac:dyDescent="0.25">
      <c r="A217" s="183" t="s">
        <v>55</v>
      </c>
      <c r="B217" s="183" t="s">
        <v>54</v>
      </c>
      <c r="C217" s="183" t="s">
        <v>30</v>
      </c>
      <c r="D217" s="217">
        <v>1</v>
      </c>
      <c r="E217" s="133">
        <v>0</v>
      </c>
      <c r="F217" s="133">
        <v>1</v>
      </c>
      <c r="G217" s="188">
        <v>0.2888249</v>
      </c>
      <c r="H217" s="188">
        <v>1.9796190000000002E-2</v>
      </c>
      <c r="N217" s="183" t="s">
        <v>55</v>
      </c>
      <c r="O217" s="183" t="s">
        <v>54</v>
      </c>
      <c r="P217" s="183" t="s">
        <v>30</v>
      </c>
      <c r="Q217" s="217">
        <v>2</v>
      </c>
      <c r="R217" s="176">
        <v>0</v>
      </c>
      <c r="S217" s="42">
        <v>0</v>
      </c>
      <c r="T217" s="42">
        <v>0</v>
      </c>
      <c r="U217" s="133">
        <v>1.22783469445007</v>
      </c>
    </row>
    <row r="218" spans="1:21" x14ac:dyDescent="0.25">
      <c r="A218" s="183" t="s">
        <v>54</v>
      </c>
      <c r="B218" s="183" t="s">
        <v>50</v>
      </c>
      <c r="C218" s="183" t="s">
        <v>19</v>
      </c>
      <c r="D218" s="217">
        <v>1</v>
      </c>
      <c r="E218" s="133">
        <v>0</v>
      </c>
      <c r="F218" s="133">
        <v>1</v>
      </c>
      <c r="G218" s="188">
        <v>0.2888249</v>
      </c>
      <c r="H218" s="188">
        <v>1.9796190000000002E-2</v>
      </c>
      <c r="N218" s="183" t="s">
        <v>54</v>
      </c>
      <c r="O218" s="183" t="s">
        <v>50</v>
      </c>
      <c r="P218" s="183" t="s">
        <v>19</v>
      </c>
      <c r="Q218" s="217">
        <v>2</v>
      </c>
      <c r="R218" s="176">
        <v>0</v>
      </c>
      <c r="S218" s="42">
        <v>0</v>
      </c>
      <c r="T218" s="42">
        <v>0</v>
      </c>
      <c r="U218" s="133">
        <v>1.22783469445007</v>
      </c>
    </row>
    <row r="219" spans="1:21" x14ac:dyDescent="0.25">
      <c r="A219" s="183" t="s">
        <v>54</v>
      </c>
      <c r="B219" s="183" t="s">
        <v>50</v>
      </c>
      <c r="C219" s="183" t="s">
        <v>20</v>
      </c>
      <c r="D219" s="217">
        <v>1</v>
      </c>
      <c r="E219" s="133">
        <v>0</v>
      </c>
      <c r="F219" s="133">
        <v>1</v>
      </c>
      <c r="G219" s="188">
        <v>0.2888249</v>
      </c>
      <c r="H219" s="188">
        <v>1.9796190000000002E-2</v>
      </c>
      <c r="N219" s="183" t="s">
        <v>54</v>
      </c>
      <c r="O219" s="183" t="s">
        <v>50</v>
      </c>
      <c r="P219" s="183" t="s">
        <v>20</v>
      </c>
      <c r="Q219" s="217">
        <v>2</v>
      </c>
      <c r="R219" s="176">
        <v>0</v>
      </c>
      <c r="S219" s="42">
        <v>0</v>
      </c>
      <c r="T219" s="42">
        <v>0</v>
      </c>
      <c r="U219" s="133">
        <v>1.22783469445007</v>
      </c>
    </row>
    <row r="220" spans="1:21" x14ac:dyDescent="0.25">
      <c r="A220" s="183" t="s">
        <v>54</v>
      </c>
      <c r="B220" s="183" t="s">
        <v>50</v>
      </c>
      <c r="C220" s="183" t="s">
        <v>21</v>
      </c>
      <c r="D220" s="217">
        <v>1</v>
      </c>
      <c r="E220" s="133">
        <v>0</v>
      </c>
      <c r="F220" s="133">
        <v>1</v>
      </c>
      <c r="G220" s="188">
        <v>0.2888249</v>
      </c>
      <c r="H220" s="188">
        <v>1.9796190000000002E-2</v>
      </c>
      <c r="N220" s="183" t="s">
        <v>54</v>
      </c>
      <c r="O220" s="183" t="s">
        <v>50</v>
      </c>
      <c r="P220" s="183" t="s">
        <v>21</v>
      </c>
      <c r="Q220" s="217">
        <v>2</v>
      </c>
      <c r="R220" s="176">
        <v>0</v>
      </c>
      <c r="S220" s="42">
        <v>0</v>
      </c>
      <c r="T220" s="42">
        <v>0</v>
      </c>
      <c r="U220" s="133">
        <v>1.22783469445007</v>
      </c>
    </row>
    <row r="221" spans="1:21" x14ac:dyDescent="0.25">
      <c r="A221" s="183" t="s">
        <v>54</v>
      </c>
      <c r="B221" s="183" t="s">
        <v>50</v>
      </c>
      <c r="C221" s="183" t="s">
        <v>22</v>
      </c>
      <c r="D221" s="217">
        <v>1</v>
      </c>
      <c r="E221" s="133">
        <v>0</v>
      </c>
      <c r="F221" s="133">
        <v>1</v>
      </c>
      <c r="G221" s="188">
        <v>0.2888249</v>
      </c>
      <c r="H221" s="188">
        <v>1.9796190000000002E-2</v>
      </c>
      <c r="N221" s="183" t="s">
        <v>54</v>
      </c>
      <c r="O221" s="183" t="s">
        <v>50</v>
      </c>
      <c r="P221" s="183" t="s">
        <v>22</v>
      </c>
      <c r="Q221" s="217">
        <v>2</v>
      </c>
      <c r="R221" s="176">
        <v>0</v>
      </c>
      <c r="S221" s="42">
        <v>0</v>
      </c>
      <c r="T221" s="42">
        <v>0</v>
      </c>
      <c r="U221" s="133">
        <v>1.22783469445007</v>
      </c>
    </row>
    <row r="222" spans="1:21" x14ac:dyDescent="0.25">
      <c r="A222" s="183" t="s">
        <v>54</v>
      </c>
      <c r="B222" s="183" t="s">
        <v>50</v>
      </c>
      <c r="C222" s="183" t="s">
        <v>23</v>
      </c>
      <c r="D222" s="217">
        <v>1</v>
      </c>
      <c r="E222" s="133">
        <v>0</v>
      </c>
      <c r="F222" s="133">
        <v>1</v>
      </c>
      <c r="G222" s="188">
        <v>0.2888249</v>
      </c>
      <c r="H222" s="188">
        <v>1.9796190000000002E-2</v>
      </c>
      <c r="N222" s="183" t="s">
        <v>54</v>
      </c>
      <c r="O222" s="183" t="s">
        <v>50</v>
      </c>
      <c r="P222" s="183" t="s">
        <v>23</v>
      </c>
      <c r="Q222" s="217">
        <v>2</v>
      </c>
      <c r="R222" s="176">
        <v>0</v>
      </c>
      <c r="S222" s="42">
        <v>0</v>
      </c>
      <c r="T222" s="42">
        <v>0</v>
      </c>
      <c r="U222" s="133">
        <v>1.22783469445007</v>
      </c>
    </row>
    <row r="223" spans="1:21" x14ac:dyDescent="0.25">
      <c r="A223" s="183" t="s">
        <v>54</v>
      </c>
      <c r="B223" s="183" t="s">
        <v>50</v>
      </c>
      <c r="C223" s="183" t="s">
        <v>24</v>
      </c>
      <c r="D223" s="217">
        <v>1</v>
      </c>
      <c r="E223" s="133">
        <v>0</v>
      </c>
      <c r="F223" s="133">
        <v>1</v>
      </c>
      <c r="G223" s="188">
        <v>0.2888249</v>
      </c>
      <c r="H223" s="188">
        <v>1.9796190000000002E-2</v>
      </c>
      <c r="N223" s="183" t="s">
        <v>54</v>
      </c>
      <c r="O223" s="183" t="s">
        <v>50</v>
      </c>
      <c r="P223" s="183" t="s">
        <v>24</v>
      </c>
      <c r="Q223" s="217">
        <v>2</v>
      </c>
      <c r="R223" s="176">
        <v>0</v>
      </c>
      <c r="S223" s="42">
        <v>0</v>
      </c>
      <c r="T223" s="42">
        <v>0</v>
      </c>
      <c r="U223" s="133">
        <v>1.22783469445007</v>
      </c>
    </row>
    <row r="224" spans="1:21" x14ac:dyDescent="0.25">
      <c r="A224" s="183" t="s">
        <v>54</v>
      </c>
      <c r="B224" s="183" t="s">
        <v>50</v>
      </c>
      <c r="C224" s="183" t="s">
        <v>25</v>
      </c>
      <c r="D224" s="217">
        <v>1</v>
      </c>
      <c r="E224" s="133">
        <v>0</v>
      </c>
      <c r="F224" s="133">
        <v>1</v>
      </c>
      <c r="G224" s="188">
        <v>0.2888249</v>
      </c>
      <c r="H224" s="188">
        <v>1.9796190000000002E-2</v>
      </c>
      <c r="N224" s="183" t="s">
        <v>54</v>
      </c>
      <c r="O224" s="183" t="s">
        <v>50</v>
      </c>
      <c r="P224" s="183" t="s">
        <v>25</v>
      </c>
      <c r="Q224" s="217">
        <v>2</v>
      </c>
      <c r="R224" s="176">
        <v>0</v>
      </c>
      <c r="S224" s="42">
        <v>0</v>
      </c>
      <c r="T224" s="42">
        <v>0</v>
      </c>
      <c r="U224" s="133">
        <v>1.22783469445007</v>
      </c>
    </row>
    <row r="225" spans="1:21" x14ac:dyDescent="0.25">
      <c r="A225" s="183" t="s">
        <v>54</v>
      </c>
      <c r="B225" s="183" t="s">
        <v>50</v>
      </c>
      <c r="C225" s="183" t="s">
        <v>26</v>
      </c>
      <c r="D225" s="217">
        <v>1</v>
      </c>
      <c r="E225" s="133">
        <v>0</v>
      </c>
      <c r="F225" s="133">
        <v>1</v>
      </c>
      <c r="G225" s="188">
        <v>0.2888249</v>
      </c>
      <c r="H225" s="188">
        <v>1.9796190000000002E-2</v>
      </c>
      <c r="N225" s="183" t="s">
        <v>54</v>
      </c>
      <c r="O225" s="183" t="s">
        <v>50</v>
      </c>
      <c r="P225" s="183" t="s">
        <v>26</v>
      </c>
      <c r="Q225" s="217">
        <v>2</v>
      </c>
      <c r="R225" s="176">
        <v>0</v>
      </c>
      <c r="S225" s="42">
        <v>0</v>
      </c>
      <c r="T225" s="42">
        <v>0</v>
      </c>
      <c r="U225" s="133">
        <v>1.22783469445007</v>
      </c>
    </row>
    <row r="226" spans="1:21" x14ac:dyDescent="0.25">
      <c r="A226" s="183" t="s">
        <v>54</v>
      </c>
      <c r="B226" s="183" t="s">
        <v>50</v>
      </c>
      <c r="C226" s="183" t="s">
        <v>27</v>
      </c>
      <c r="D226" s="217">
        <v>1</v>
      </c>
      <c r="E226" s="133">
        <v>0</v>
      </c>
      <c r="F226" s="133">
        <v>1</v>
      </c>
      <c r="G226" s="188">
        <v>0.2888249</v>
      </c>
      <c r="H226" s="188">
        <v>1.9796190000000002E-2</v>
      </c>
      <c r="N226" s="183" t="s">
        <v>54</v>
      </c>
      <c r="O226" s="183" t="s">
        <v>50</v>
      </c>
      <c r="P226" s="183" t="s">
        <v>27</v>
      </c>
      <c r="Q226" s="217">
        <v>2</v>
      </c>
      <c r="R226" s="176">
        <v>0</v>
      </c>
      <c r="S226" s="42">
        <v>0</v>
      </c>
      <c r="T226" s="42">
        <v>0</v>
      </c>
      <c r="U226" s="133">
        <v>1.22783469445007</v>
      </c>
    </row>
    <row r="227" spans="1:21" x14ac:dyDescent="0.25">
      <c r="A227" s="183" t="s">
        <v>54</v>
      </c>
      <c r="B227" s="183" t="s">
        <v>50</v>
      </c>
      <c r="C227" s="183" t="s">
        <v>28</v>
      </c>
      <c r="D227" s="217">
        <v>1</v>
      </c>
      <c r="E227" s="133">
        <v>0</v>
      </c>
      <c r="F227" s="133">
        <v>1</v>
      </c>
      <c r="G227" s="188">
        <v>0.2888249</v>
      </c>
      <c r="H227" s="188">
        <v>1.9796190000000002E-2</v>
      </c>
      <c r="N227" s="183" t="s">
        <v>54</v>
      </c>
      <c r="O227" s="183" t="s">
        <v>50</v>
      </c>
      <c r="P227" s="183" t="s">
        <v>28</v>
      </c>
      <c r="Q227" s="217">
        <v>2</v>
      </c>
      <c r="R227" s="176">
        <v>0</v>
      </c>
      <c r="S227" s="42">
        <v>0</v>
      </c>
      <c r="T227" s="42">
        <v>0</v>
      </c>
      <c r="U227" s="133">
        <v>1.22783469445007</v>
      </c>
    </row>
    <row r="228" spans="1:21" x14ac:dyDescent="0.25">
      <c r="A228" s="183" t="s">
        <v>54</v>
      </c>
      <c r="B228" s="183" t="s">
        <v>50</v>
      </c>
      <c r="C228" s="183" t="s">
        <v>29</v>
      </c>
      <c r="D228" s="217">
        <v>1</v>
      </c>
      <c r="E228" s="133">
        <v>0</v>
      </c>
      <c r="F228" s="133">
        <v>1</v>
      </c>
      <c r="G228" s="188">
        <v>0.2888249</v>
      </c>
      <c r="H228" s="188">
        <v>1.9796190000000002E-2</v>
      </c>
      <c r="N228" s="183" t="s">
        <v>54</v>
      </c>
      <c r="O228" s="183" t="s">
        <v>50</v>
      </c>
      <c r="P228" s="183" t="s">
        <v>29</v>
      </c>
      <c r="Q228" s="217">
        <v>2</v>
      </c>
      <c r="R228" s="176">
        <v>0</v>
      </c>
      <c r="S228" s="42">
        <v>0</v>
      </c>
      <c r="T228" s="42">
        <v>0</v>
      </c>
      <c r="U228" s="133">
        <v>1.22783469445007</v>
      </c>
    </row>
    <row r="229" spans="1:21" x14ac:dyDescent="0.25">
      <c r="A229" s="183" t="s">
        <v>54</v>
      </c>
      <c r="B229" s="183" t="s">
        <v>50</v>
      </c>
      <c r="C229" s="183" t="s">
        <v>30</v>
      </c>
      <c r="D229" s="217">
        <v>1</v>
      </c>
      <c r="E229" s="133">
        <v>0</v>
      </c>
      <c r="F229" s="133">
        <v>1</v>
      </c>
      <c r="G229" s="188">
        <v>0.2888249</v>
      </c>
      <c r="H229" s="188">
        <v>1.9796190000000002E-2</v>
      </c>
      <c r="N229" s="183" t="s">
        <v>54</v>
      </c>
      <c r="O229" s="183" t="s">
        <v>50</v>
      </c>
      <c r="P229" s="183" t="s">
        <v>30</v>
      </c>
      <c r="Q229" s="217">
        <v>2</v>
      </c>
      <c r="R229" s="176">
        <v>0</v>
      </c>
      <c r="S229" s="42">
        <v>0</v>
      </c>
      <c r="T229" s="42">
        <v>0</v>
      </c>
      <c r="U229" s="133">
        <v>1.22783469445007</v>
      </c>
    </row>
    <row r="230" spans="1:21" x14ac:dyDescent="0.25">
      <c r="A230" s="183" t="s">
        <v>56</v>
      </c>
      <c r="B230" s="183" t="s">
        <v>10</v>
      </c>
      <c r="C230" s="183" t="s">
        <v>19</v>
      </c>
      <c r="D230" s="217">
        <v>1</v>
      </c>
      <c r="E230" s="133">
        <v>0</v>
      </c>
      <c r="F230" s="133">
        <v>1</v>
      </c>
      <c r="G230" s="188">
        <v>0.2888249</v>
      </c>
      <c r="H230" s="188">
        <v>1.9796190000000002E-2</v>
      </c>
      <c r="N230" s="183" t="s">
        <v>56</v>
      </c>
      <c r="O230" s="183" t="s">
        <v>10</v>
      </c>
      <c r="P230" s="183" t="s">
        <v>19</v>
      </c>
      <c r="Q230" s="217">
        <v>2</v>
      </c>
      <c r="R230" s="176">
        <v>0</v>
      </c>
      <c r="S230" s="42">
        <v>0</v>
      </c>
      <c r="T230" s="42">
        <v>0</v>
      </c>
      <c r="U230" s="133">
        <v>1.22783469445007</v>
      </c>
    </row>
    <row r="231" spans="1:21" x14ac:dyDescent="0.25">
      <c r="A231" s="183" t="s">
        <v>56</v>
      </c>
      <c r="B231" s="183" t="s">
        <v>10</v>
      </c>
      <c r="C231" s="183" t="s">
        <v>20</v>
      </c>
      <c r="D231" s="217">
        <v>1</v>
      </c>
      <c r="E231" s="133">
        <v>0</v>
      </c>
      <c r="F231" s="133">
        <v>1</v>
      </c>
      <c r="G231" s="188">
        <v>0.2888249</v>
      </c>
      <c r="H231" s="188">
        <v>1.9796190000000002E-2</v>
      </c>
      <c r="N231" s="183" t="s">
        <v>56</v>
      </c>
      <c r="O231" s="183" t="s">
        <v>10</v>
      </c>
      <c r="P231" s="183" t="s">
        <v>20</v>
      </c>
      <c r="Q231" s="217">
        <v>2</v>
      </c>
      <c r="R231" s="176">
        <v>0</v>
      </c>
      <c r="S231" s="42">
        <v>0</v>
      </c>
      <c r="T231" s="42">
        <v>0</v>
      </c>
      <c r="U231" s="133">
        <v>1.22783469445007</v>
      </c>
    </row>
    <row r="232" spans="1:21" x14ac:dyDescent="0.25">
      <c r="A232" s="183" t="s">
        <v>56</v>
      </c>
      <c r="B232" s="183" t="s">
        <v>10</v>
      </c>
      <c r="C232" s="183" t="s">
        <v>21</v>
      </c>
      <c r="D232" s="217">
        <v>1</v>
      </c>
      <c r="E232" s="133">
        <v>0</v>
      </c>
      <c r="F232" s="133">
        <v>1</v>
      </c>
      <c r="G232" s="188">
        <v>0.2888249</v>
      </c>
      <c r="H232" s="188">
        <v>1.9796190000000002E-2</v>
      </c>
      <c r="N232" s="183" t="s">
        <v>56</v>
      </c>
      <c r="O232" s="183" t="s">
        <v>10</v>
      </c>
      <c r="P232" s="183" t="s">
        <v>21</v>
      </c>
      <c r="Q232" s="217">
        <v>2</v>
      </c>
      <c r="R232" s="176">
        <v>0</v>
      </c>
      <c r="S232" s="42">
        <v>0</v>
      </c>
      <c r="T232" s="42">
        <v>0</v>
      </c>
      <c r="U232" s="133">
        <v>1.22783469445007</v>
      </c>
    </row>
    <row r="233" spans="1:21" x14ac:dyDescent="0.25">
      <c r="A233" s="183" t="s">
        <v>56</v>
      </c>
      <c r="B233" s="183" t="s">
        <v>10</v>
      </c>
      <c r="C233" s="183" t="s">
        <v>22</v>
      </c>
      <c r="D233" s="217">
        <v>1</v>
      </c>
      <c r="E233" s="133">
        <v>0</v>
      </c>
      <c r="F233" s="133">
        <v>1</v>
      </c>
      <c r="G233" s="188">
        <v>0.2888249</v>
      </c>
      <c r="H233" s="188">
        <v>1.9796190000000002E-2</v>
      </c>
      <c r="N233" s="183" t="s">
        <v>56</v>
      </c>
      <c r="O233" s="183" t="s">
        <v>10</v>
      </c>
      <c r="P233" s="183" t="s">
        <v>22</v>
      </c>
      <c r="Q233" s="217">
        <v>2</v>
      </c>
      <c r="R233" s="176">
        <v>0</v>
      </c>
      <c r="S233" s="42">
        <v>0</v>
      </c>
      <c r="T233" s="42">
        <v>0</v>
      </c>
      <c r="U233" s="133">
        <v>1.22783469445007</v>
      </c>
    </row>
    <row r="234" spans="1:21" x14ac:dyDescent="0.25">
      <c r="A234" s="183" t="s">
        <v>56</v>
      </c>
      <c r="B234" s="183" t="s">
        <v>10</v>
      </c>
      <c r="C234" s="183" t="s">
        <v>23</v>
      </c>
      <c r="D234" s="217">
        <v>1</v>
      </c>
      <c r="E234" s="133">
        <v>0</v>
      </c>
      <c r="F234" s="133">
        <v>1</v>
      </c>
      <c r="G234" s="188">
        <v>0.2888249</v>
      </c>
      <c r="H234" s="188">
        <v>1.9796190000000002E-2</v>
      </c>
      <c r="N234" s="183" t="s">
        <v>56</v>
      </c>
      <c r="O234" s="183" t="s">
        <v>10</v>
      </c>
      <c r="P234" s="183" t="s">
        <v>23</v>
      </c>
      <c r="Q234" s="217">
        <v>2</v>
      </c>
      <c r="R234" s="176">
        <v>0</v>
      </c>
      <c r="S234" s="42">
        <v>0</v>
      </c>
      <c r="T234" s="42">
        <v>0</v>
      </c>
      <c r="U234" s="133">
        <v>1.22783469445007</v>
      </c>
    </row>
    <row r="235" spans="1:21" x14ac:dyDescent="0.25">
      <c r="A235" s="183" t="s">
        <v>56</v>
      </c>
      <c r="B235" s="183" t="s">
        <v>10</v>
      </c>
      <c r="C235" s="183" t="s">
        <v>24</v>
      </c>
      <c r="D235" s="217">
        <v>1</v>
      </c>
      <c r="E235" s="133">
        <v>0</v>
      </c>
      <c r="F235" s="133">
        <v>1</v>
      </c>
      <c r="G235" s="188">
        <v>0.2888249</v>
      </c>
      <c r="H235" s="188">
        <v>1.9796190000000002E-2</v>
      </c>
      <c r="N235" s="183" t="s">
        <v>56</v>
      </c>
      <c r="O235" s="183" t="s">
        <v>10</v>
      </c>
      <c r="P235" s="183" t="s">
        <v>24</v>
      </c>
      <c r="Q235" s="217">
        <v>2</v>
      </c>
      <c r="R235" s="176">
        <v>0</v>
      </c>
      <c r="S235" s="42">
        <v>0</v>
      </c>
      <c r="T235" s="42">
        <v>0</v>
      </c>
      <c r="U235" s="133">
        <v>1.22783469445007</v>
      </c>
    </row>
    <row r="236" spans="1:21" x14ac:dyDescent="0.25">
      <c r="A236" s="183" t="s">
        <v>56</v>
      </c>
      <c r="B236" s="183" t="s">
        <v>10</v>
      </c>
      <c r="C236" s="183" t="s">
        <v>25</v>
      </c>
      <c r="D236" s="217">
        <v>1</v>
      </c>
      <c r="E236" s="133">
        <v>0</v>
      </c>
      <c r="F236" s="133">
        <v>1</v>
      </c>
      <c r="G236" s="188">
        <v>0.2888249</v>
      </c>
      <c r="H236" s="188">
        <v>1.9796190000000002E-2</v>
      </c>
      <c r="N236" s="183" t="s">
        <v>56</v>
      </c>
      <c r="O236" s="183" t="s">
        <v>10</v>
      </c>
      <c r="P236" s="183" t="s">
        <v>25</v>
      </c>
      <c r="Q236" s="217">
        <v>2</v>
      </c>
      <c r="R236" s="176">
        <v>0</v>
      </c>
      <c r="S236" s="42">
        <v>0</v>
      </c>
      <c r="T236" s="42">
        <v>0</v>
      </c>
      <c r="U236" s="133">
        <v>1.22783469445007</v>
      </c>
    </row>
    <row r="237" spans="1:21" x14ac:dyDescent="0.25">
      <c r="A237" s="183" t="s">
        <v>56</v>
      </c>
      <c r="B237" s="183" t="s">
        <v>10</v>
      </c>
      <c r="C237" s="183" t="s">
        <v>26</v>
      </c>
      <c r="D237" s="217">
        <v>1</v>
      </c>
      <c r="E237" s="133">
        <v>0</v>
      </c>
      <c r="F237" s="133">
        <v>1</v>
      </c>
      <c r="G237" s="188">
        <v>0.2888249</v>
      </c>
      <c r="H237" s="188">
        <v>1.9796190000000002E-2</v>
      </c>
      <c r="N237" s="183" t="s">
        <v>56</v>
      </c>
      <c r="O237" s="183" t="s">
        <v>10</v>
      </c>
      <c r="P237" s="183" t="s">
        <v>26</v>
      </c>
      <c r="Q237" s="217">
        <v>2</v>
      </c>
      <c r="R237" s="176">
        <v>0</v>
      </c>
      <c r="S237" s="42">
        <v>0</v>
      </c>
      <c r="T237" s="42">
        <v>0</v>
      </c>
      <c r="U237" s="133">
        <v>1.22783469445007</v>
      </c>
    </row>
    <row r="238" spans="1:21" x14ac:dyDescent="0.25">
      <c r="A238" s="183" t="s">
        <v>56</v>
      </c>
      <c r="B238" s="183" t="s">
        <v>10</v>
      </c>
      <c r="C238" s="183" t="s">
        <v>27</v>
      </c>
      <c r="D238" s="217">
        <v>1</v>
      </c>
      <c r="E238" s="133">
        <v>0</v>
      </c>
      <c r="F238" s="133">
        <v>1</v>
      </c>
      <c r="G238" s="188">
        <v>0.2888249</v>
      </c>
      <c r="H238" s="188">
        <v>1.9796190000000002E-2</v>
      </c>
      <c r="N238" s="183" t="s">
        <v>56</v>
      </c>
      <c r="O238" s="183" t="s">
        <v>10</v>
      </c>
      <c r="P238" s="183" t="s">
        <v>27</v>
      </c>
      <c r="Q238" s="217">
        <v>2</v>
      </c>
      <c r="R238" s="176">
        <v>0</v>
      </c>
      <c r="S238" s="42">
        <v>0</v>
      </c>
      <c r="T238" s="42">
        <v>0</v>
      </c>
      <c r="U238" s="133">
        <v>1.22783469445007</v>
      </c>
    </row>
    <row r="239" spans="1:21" x14ac:dyDescent="0.25">
      <c r="A239" s="183" t="s">
        <v>56</v>
      </c>
      <c r="B239" s="183" t="s">
        <v>10</v>
      </c>
      <c r="C239" s="183" t="s">
        <v>28</v>
      </c>
      <c r="D239" s="217">
        <v>1</v>
      </c>
      <c r="E239" s="133">
        <v>0</v>
      </c>
      <c r="F239" s="133">
        <v>1</v>
      </c>
      <c r="G239" s="188">
        <v>0.2888249</v>
      </c>
      <c r="H239" s="188">
        <v>1.9796190000000002E-2</v>
      </c>
      <c r="N239" s="183" t="s">
        <v>56</v>
      </c>
      <c r="O239" s="183" t="s">
        <v>10</v>
      </c>
      <c r="P239" s="183" t="s">
        <v>28</v>
      </c>
      <c r="Q239" s="217">
        <v>2</v>
      </c>
      <c r="R239" s="176">
        <v>0</v>
      </c>
      <c r="S239" s="42">
        <v>0</v>
      </c>
      <c r="T239" s="42">
        <v>0</v>
      </c>
      <c r="U239" s="133">
        <v>1.22783469445007</v>
      </c>
    </row>
    <row r="240" spans="1:21" x14ac:dyDescent="0.25">
      <c r="A240" s="183" t="s">
        <v>56</v>
      </c>
      <c r="B240" s="183" t="s">
        <v>10</v>
      </c>
      <c r="C240" s="183" t="s">
        <v>29</v>
      </c>
      <c r="D240" s="217">
        <v>1</v>
      </c>
      <c r="E240" s="133">
        <v>0</v>
      </c>
      <c r="F240" s="133">
        <v>1</v>
      </c>
      <c r="G240" s="188">
        <v>0.2888249</v>
      </c>
      <c r="H240" s="188">
        <v>1.9796190000000002E-2</v>
      </c>
      <c r="N240" s="183" t="s">
        <v>56</v>
      </c>
      <c r="O240" s="183" t="s">
        <v>10</v>
      </c>
      <c r="P240" s="183" t="s">
        <v>29</v>
      </c>
      <c r="Q240" s="217">
        <v>2</v>
      </c>
      <c r="R240" s="176">
        <v>0</v>
      </c>
      <c r="S240" s="42">
        <v>0</v>
      </c>
      <c r="T240" s="42">
        <v>0</v>
      </c>
      <c r="U240" s="133">
        <v>1.22783469445007</v>
      </c>
    </row>
    <row r="241" spans="1:21" x14ac:dyDescent="0.25">
      <c r="A241" s="183" t="s">
        <v>56</v>
      </c>
      <c r="B241" s="183" t="s">
        <v>10</v>
      </c>
      <c r="C241" s="183" t="s">
        <v>30</v>
      </c>
      <c r="D241" s="217">
        <v>1</v>
      </c>
      <c r="E241" s="133">
        <v>0</v>
      </c>
      <c r="F241" s="133">
        <v>1</v>
      </c>
      <c r="G241" s="188">
        <v>0.2888249</v>
      </c>
      <c r="H241" s="188">
        <v>1.9796190000000002E-2</v>
      </c>
      <c r="N241" s="183" t="s">
        <v>56</v>
      </c>
      <c r="O241" s="183" t="s">
        <v>10</v>
      </c>
      <c r="P241" s="183" t="s">
        <v>30</v>
      </c>
      <c r="Q241" s="217">
        <v>2</v>
      </c>
      <c r="R241" s="176">
        <v>0</v>
      </c>
      <c r="S241" s="42">
        <v>0</v>
      </c>
      <c r="T241" s="42">
        <v>0</v>
      </c>
      <c r="U241" s="133">
        <v>1.22783469445007</v>
      </c>
    </row>
    <row r="242" spans="1:21" x14ac:dyDescent="0.25">
      <c r="A242" s="183" t="s">
        <v>57</v>
      </c>
      <c r="B242" s="183" t="s">
        <v>458</v>
      </c>
      <c r="C242" s="183" t="s">
        <v>19</v>
      </c>
      <c r="D242" s="217">
        <v>1</v>
      </c>
      <c r="E242" s="133">
        <v>0</v>
      </c>
      <c r="F242" s="133">
        <v>1</v>
      </c>
      <c r="G242" s="188">
        <v>0.2888249</v>
      </c>
      <c r="H242" s="188">
        <v>1.9796190000000002E-2</v>
      </c>
      <c r="N242" s="183" t="s">
        <v>57</v>
      </c>
      <c r="O242" s="183" t="s">
        <v>458</v>
      </c>
      <c r="P242" s="183" t="s">
        <v>19</v>
      </c>
      <c r="Q242" s="217">
        <v>2</v>
      </c>
      <c r="R242" s="176">
        <v>0</v>
      </c>
      <c r="S242" s="42">
        <v>0</v>
      </c>
      <c r="T242" s="42">
        <v>0</v>
      </c>
      <c r="U242" s="133">
        <v>1.22783469445007</v>
      </c>
    </row>
    <row r="243" spans="1:21" x14ac:dyDescent="0.25">
      <c r="A243" s="183" t="s">
        <v>57</v>
      </c>
      <c r="B243" s="183" t="s">
        <v>458</v>
      </c>
      <c r="C243" s="183" t="s">
        <v>20</v>
      </c>
      <c r="D243" s="217">
        <v>1</v>
      </c>
      <c r="E243" s="133">
        <v>0</v>
      </c>
      <c r="F243" s="133">
        <v>1</v>
      </c>
      <c r="G243" s="188">
        <v>0.2888249</v>
      </c>
      <c r="H243" s="188">
        <v>1.9796190000000002E-2</v>
      </c>
      <c r="N243" s="183" t="s">
        <v>57</v>
      </c>
      <c r="O243" s="183" t="s">
        <v>458</v>
      </c>
      <c r="P243" s="183" t="s">
        <v>20</v>
      </c>
      <c r="Q243" s="217">
        <v>2</v>
      </c>
      <c r="R243" s="176">
        <v>0</v>
      </c>
      <c r="S243" s="42">
        <v>0</v>
      </c>
      <c r="T243" s="42">
        <v>0</v>
      </c>
      <c r="U243" s="133">
        <v>1.22783469445007</v>
      </c>
    </row>
    <row r="244" spans="1:21" x14ac:dyDescent="0.25">
      <c r="A244" s="183" t="s">
        <v>57</v>
      </c>
      <c r="B244" s="183" t="s">
        <v>458</v>
      </c>
      <c r="C244" s="183" t="s">
        <v>21</v>
      </c>
      <c r="D244" s="217">
        <v>1</v>
      </c>
      <c r="E244" s="133">
        <v>0</v>
      </c>
      <c r="F244" s="133">
        <v>1</v>
      </c>
      <c r="G244" s="188">
        <v>0.2888249</v>
      </c>
      <c r="H244" s="188">
        <v>1.9796190000000002E-2</v>
      </c>
      <c r="N244" s="183" t="s">
        <v>57</v>
      </c>
      <c r="O244" s="183" t="s">
        <v>458</v>
      </c>
      <c r="P244" s="183" t="s">
        <v>21</v>
      </c>
      <c r="Q244" s="217">
        <v>2</v>
      </c>
      <c r="R244" s="176">
        <v>0</v>
      </c>
      <c r="S244" s="42">
        <v>0</v>
      </c>
      <c r="T244" s="42">
        <v>0</v>
      </c>
      <c r="U244" s="133">
        <v>1.22783469445007</v>
      </c>
    </row>
    <row r="245" spans="1:21" x14ac:dyDescent="0.25">
      <c r="A245" s="183" t="s">
        <v>57</v>
      </c>
      <c r="B245" s="183" t="s">
        <v>458</v>
      </c>
      <c r="C245" s="183" t="s">
        <v>22</v>
      </c>
      <c r="D245" s="217">
        <v>1</v>
      </c>
      <c r="E245" s="133">
        <v>0</v>
      </c>
      <c r="F245" s="133">
        <v>1</v>
      </c>
      <c r="G245" s="188">
        <v>0.2888249</v>
      </c>
      <c r="H245" s="188">
        <v>1.9796190000000002E-2</v>
      </c>
      <c r="N245" s="183" t="s">
        <v>57</v>
      </c>
      <c r="O245" s="183" t="s">
        <v>458</v>
      </c>
      <c r="P245" s="183" t="s">
        <v>22</v>
      </c>
      <c r="Q245" s="217">
        <v>2</v>
      </c>
      <c r="R245" s="176">
        <v>0</v>
      </c>
      <c r="S245" s="42">
        <v>0</v>
      </c>
      <c r="T245" s="42">
        <v>0</v>
      </c>
      <c r="U245" s="133">
        <v>1.22783469445007</v>
      </c>
    </row>
    <row r="246" spans="1:21" x14ac:dyDescent="0.25">
      <c r="A246" s="183" t="s">
        <v>57</v>
      </c>
      <c r="B246" s="183" t="s">
        <v>458</v>
      </c>
      <c r="C246" s="183" t="s">
        <v>23</v>
      </c>
      <c r="D246" s="217">
        <v>1</v>
      </c>
      <c r="E246" s="133">
        <v>0</v>
      </c>
      <c r="F246" s="133">
        <v>1</v>
      </c>
      <c r="G246" s="188">
        <v>0.2888249</v>
      </c>
      <c r="H246" s="188">
        <v>1.9796190000000002E-2</v>
      </c>
      <c r="N246" s="183" t="s">
        <v>57</v>
      </c>
      <c r="O246" s="183" t="s">
        <v>458</v>
      </c>
      <c r="P246" s="183" t="s">
        <v>23</v>
      </c>
      <c r="Q246" s="217">
        <v>2</v>
      </c>
      <c r="R246" s="176">
        <v>0</v>
      </c>
      <c r="S246" s="42">
        <v>0</v>
      </c>
      <c r="T246" s="42">
        <v>0</v>
      </c>
      <c r="U246" s="133">
        <v>1.22783469445007</v>
      </c>
    </row>
    <row r="247" spans="1:21" x14ac:dyDescent="0.25">
      <c r="A247" s="183" t="s">
        <v>57</v>
      </c>
      <c r="B247" s="183" t="s">
        <v>458</v>
      </c>
      <c r="C247" s="183" t="s">
        <v>24</v>
      </c>
      <c r="D247" s="217">
        <v>1</v>
      </c>
      <c r="E247" s="133">
        <v>0</v>
      </c>
      <c r="F247" s="133">
        <v>1</v>
      </c>
      <c r="G247" s="188">
        <v>0.2888249</v>
      </c>
      <c r="H247" s="188">
        <v>1.9796190000000002E-2</v>
      </c>
      <c r="N247" s="183" t="s">
        <v>57</v>
      </c>
      <c r="O247" s="183" t="s">
        <v>458</v>
      </c>
      <c r="P247" s="183" t="s">
        <v>24</v>
      </c>
      <c r="Q247" s="217">
        <v>2</v>
      </c>
      <c r="R247" s="176">
        <v>0</v>
      </c>
      <c r="S247" s="42">
        <v>0</v>
      </c>
      <c r="T247" s="42">
        <v>0</v>
      </c>
      <c r="U247" s="133">
        <v>1.22783469445007</v>
      </c>
    </row>
    <row r="248" spans="1:21" x14ac:dyDescent="0.25">
      <c r="A248" s="183" t="s">
        <v>57</v>
      </c>
      <c r="B248" s="183" t="s">
        <v>458</v>
      </c>
      <c r="C248" s="183" t="s">
        <v>25</v>
      </c>
      <c r="D248" s="217">
        <v>1</v>
      </c>
      <c r="E248" s="133">
        <v>0</v>
      </c>
      <c r="F248" s="133">
        <v>1</v>
      </c>
      <c r="G248" s="188">
        <v>0.2888249</v>
      </c>
      <c r="H248" s="188">
        <v>1.9796190000000002E-2</v>
      </c>
      <c r="N248" s="183" t="s">
        <v>57</v>
      </c>
      <c r="O248" s="183" t="s">
        <v>458</v>
      </c>
      <c r="P248" s="183" t="s">
        <v>25</v>
      </c>
      <c r="Q248" s="217">
        <v>2</v>
      </c>
      <c r="R248" s="176">
        <v>0</v>
      </c>
      <c r="S248" s="42">
        <v>0</v>
      </c>
      <c r="T248" s="42">
        <v>0</v>
      </c>
      <c r="U248" s="133">
        <v>1.22783469445007</v>
      </c>
    </row>
    <row r="249" spans="1:21" x14ac:dyDescent="0.25">
      <c r="A249" s="183" t="s">
        <v>57</v>
      </c>
      <c r="B249" s="183" t="s">
        <v>458</v>
      </c>
      <c r="C249" s="183" t="s">
        <v>26</v>
      </c>
      <c r="D249" s="217">
        <v>1</v>
      </c>
      <c r="E249" s="133">
        <v>0</v>
      </c>
      <c r="F249" s="133">
        <v>1</v>
      </c>
      <c r="G249" s="188">
        <v>0.2888249</v>
      </c>
      <c r="H249" s="188">
        <v>1.9796190000000002E-2</v>
      </c>
      <c r="N249" s="183" t="s">
        <v>57</v>
      </c>
      <c r="O249" s="183" t="s">
        <v>458</v>
      </c>
      <c r="P249" s="183" t="s">
        <v>26</v>
      </c>
      <c r="Q249" s="217">
        <v>2</v>
      </c>
      <c r="R249" s="176">
        <v>0</v>
      </c>
      <c r="S249" s="42">
        <v>0</v>
      </c>
      <c r="T249" s="42">
        <v>0</v>
      </c>
      <c r="U249" s="133">
        <v>1.22783469445007</v>
      </c>
    </row>
    <row r="250" spans="1:21" x14ac:dyDescent="0.25">
      <c r="A250" s="183" t="s">
        <v>57</v>
      </c>
      <c r="B250" s="183" t="s">
        <v>458</v>
      </c>
      <c r="C250" s="183" t="s">
        <v>27</v>
      </c>
      <c r="D250" s="217">
        <v>1</v>
      </c>
      <c r="E250" s="133">
        <v>0</v>
      </c>
      <c r="F250" s="133">
        <v>1</v>
      </c>
      <c r="G250" s="188">
        <v>0.2888249</v>
      </c>
      <c r="H250" s="188">
        <v>1.9796190000000002E-2</v>
      </c>
      <c r="N250" s="183" t="s">
        <v>57</v>
      </c>
      <c r="O250" s="183" t="s">
        <v>458</v>
      </c>
      <c r="P250" s="183" t="s">
        <v>27</v>
      </c>
      <c r="Q250" s="217">
        <v>2</v>
      </c>
      <c r="R250" s="176">
        <v>0</v>
      </c>
      <c r="S250" s="42">
        <v>0</v>
      </c>
      <c r="T250" s="42">
        <v>0</v>
      </c>
      <c r="U250" s="133">
        <v>1.22783469445007</v>
      </c>
    </row>
    <row r="251" spans="1:21" x14ac:dyDescent="0.25">
      <c r="A251" s="183" t="s">
        <v>57</v>
      </c>
      <c r="B251" s="183" t="s">
        <v>458</v>
      </c>
      <c r="C251" s="183" t="s">
        <v>28</v>
      </c>
      <c r="D251" s="217">
        <v>1</v>
      </c>
      <c r="E251" s="133">
        <v>0</v>
      </c>
      <c r="F251" s="133">
        <v>1</v>
      </c>
      <c r="G251" s="188">
        <v>0.2888249</v>
      </c>
      <c r="H251" s="188">
        <v>1.9796190000000002E-2</v>
      </c>
      <c r="N251" s="183" t="s">
        <v>57</v>
      </c>
      <c r="O251" s="183" t="s">
        <v>458</v>
      </c>
      <c r="P251" s="183" t="s">
        <v>28</v>
      </c>
      <c r="Q251" s="217">
        <v>2</v>
      </c>
      <c r="R251" s="176">
        <v>0</v>
      </c>
      <c r="S251" s="42">
        <v>0</v>
      </c>
      <c r="T251" s="42">
        <v>0</v>
      </c>
      <c r="U251" s="133">
        <v>1.22783469445007</v>
      </c>
    </row>
    <row r="252" spans="1:21" x14ac:dyDescent="0.25">
      <c r="A252" s="183" t="s">
        <v>57</v>
      </c>
      <c r="B252" s="183" t="s">
        <v>458</v>
      </c>
      <c r="C252" s="183" t="s">
        <v>29</v>
      </c>
      <c r="D252" s="217">
        <v>1</v>
      </c>
      <c r="E252" s="133">
        <v>0</v>
      </c>
      <c r="F252" s="133">
        <v>1</v>
      </c>
      <c r="G252" s="188">
        <v>0.2888249</v>
      </c>
      <c r="H252" s="188">
        <v>1.9796190000000002E-2</v>
      </c>
      <c r="N252" s="183" t="s">
        <v>57</v>
      </c>
      <c r="O252" s="183" t="s">
        <v>458</v>
      </c>
      <c r="P252" s="183" t="s">
        <v>29</v>
      </c>
      <c r="Q252" s="217">
        <v>2</v>
      </c>
      <c r="R252" s="176">
        <v>0</v>
      </c>
      <c r="S252" s="42">
        <v>0</v>
      </c>
      <c r="T252" s="42">
        <v>0</v>
      </c>
      <c r="U252" s="133">
        <v>1.22783469445007</v>
      </c>
    </row>
    <row r="253" spans="1:21" x14ac:dyDescent="0.25">
      <c r="A253" s="183" t="s">
        <v>57</v>
      </c>
      <c r="B253" s="183" t="s">
        <v>458</v>
      </c>
      <c r="C253" s="183" t="s">
        <v>30</v>
      </c>
      <c r="D253" s="217">
        <v>1</v>
      </c>
      <c r="E253" s="133">
        <v>0</v>
      </c>
      <c r="F253" s="133">
        <v>1</v>
      </c>
      <c r="G253" s="188">
        <v>0.2888249</v>
      </c>
      <c r="H253" s="188">
        <v>1.9796190000000002E-2</v>
      </c>
      <c r="N253" s="183" t="s">
        <v>57</v>
      </c>
      <c r="O253" s="183" t="s">
        <v>458</v>
      </c>
      <c r="P253" s="183" t="s">
        <v>30</v>
      </c>
      <c r="Q253" s="217">
        <v>2</v>
      </c>
      <c r="R253" s="176">
        <v>0</v>
      </c>
      <c r="S253" s="42">
        <v>0</v>
      </c>
      <c r="T253" s="42">
        <v>0</v>
      </c>
      <c r="U253" s="133">
        <v>1.22783469445007</v>
      </c>
    </row>
    <row r="254" spans="1:21" x14ac:dyDescent="0.25">
      <c r="A254" s="183" t="s">
        <v>10</v>
      </c>
      <c r="B254" s="183" t="s">
        <v>49</v>
      </c>
      <c r="C254" s="183" t="s">
        <v>19</v>
      </c>
      <c r="D254" s="217">
        <v>1</v>
      </c>
      <c r="E254" s="133">
        <v>0</v>
      </c>
      <c r="F254" s="133">
        <v>1</v>
      </c>
      <c r="G254" s="188">
        <v>0.2888249</v>
      </c>
      <c r="H254" s="188">
        <v>1.9796190000000002E-2</v>
      </c>
      <c r="N254" s="183" t="s">
        <v>10</v>
      </c>
      <c r="O254" s="183" t="s">
        <v>49</v>
      </c>
      <c r="P254" s="183" t="s">
        <v>19</v>
      </c>
      <c r="Q254" s="217">
        <v>2</v>
      </c>
      <c r="R254" s="176">
        <v>0</v>
      </c>
      <c r="S254" s="42">
        <v>0</v>
      </c>
      <c r="T254" s="42">
        <v>0</v>
      </c>
      <c r="U254" s="133">
        <v>1.22783469445007</v>
      </c>
    </row>
    <row r="255" spans="1:21" x14ac:dyDescent="0.25">
      <c r="A255" s="183" t="s">
        <v>10</v>
      </c>
      <c r="B255" s="183" t="s">
        <v>49</v>
      </c>
      <c r="C255" s="183" t="s">
        <v>20</v>
      </c>
      <c r="D255" s="217">
        <v>1</v>
      </c>
      <c r="E255" s="133">
        <v>0</v>
      </c>
      <c r="F255" s="133">
        <v>1</v>
      </c>
      <c r="G255" s="188">
        <v>0.2888249</v>
      </c>
      <c r="H255" s="188">
        <v>1.9796190000000002E-2</v>
      </c>
      <c r="N255" s="183" t="s">
        <v>10</v>
      </c>
      <c r="O255" s="183" t="s">
        <v>49</v>
      </c>
      <c r="P255" s="183" t="s">
        <v>20</v>
      </c>
      <c r="Q255" s="217">
        <v>2</v>
      </c>
      <c r="R255" s="176">
        <v>0</v>
      </c>
      <c r="S255" s="42">
        <v>0</v>
      </c>
      <c r="T255" s="42">
        <v>0</v>
      </c>
      <c r="U255" s="133">
        <v>1.22783469445007</v>
      </c>
    </row>
    <row r="256" spans="1:21" x14ac:dyDescent="0.25">
      <c r="A256" s="183" t="s">
        <v>10</v>
      </c>
      <c r="B256" s="183" t="s">
        <v>49</v>
      </c>
      <c r="C256" s="183" t="s">
        <v>21</v>
      </c>
      <c r="D256" s="217">
        <v>1</v>
      </c>
      <c r="E256" s="133">
        <v>0</v>
      </c>
      <c r="F256" s="133">
        <v>1</v>
      </c>
      <c r="G256" s="188">
        <v>0.2888249</v>
      </c>
      <c r="H256" s="188">
        <v>1.9796190000000002E-2</v>
      </c>
      <c r="N256" s="183" t="s">
        <v>10</v>
      </c>
      <c r="O256" s="183" t="s">
        <v>49</v>
      </c>
      <c r="P256" s="183" t="s">
        <v>21</v>
      </c>
      <c r="Q256" s="217">
        <v>2</v>
      </c>
      <c r="R256" s="176">
        <v>0</v>
      </c>
      <c r="S256" s="42">
        <v>0</v>
      </c>
      <c r="T256" s="42">
        <v>0</v>
      </c>
      <c r="U256" s="133">
        <v>1.22783469445007</v>
      </c>
    </row>
    <row r="257" spans="1:21" x14ac:dyDescent="0.25">
      <c r="A257" s="183" t="s">
        <v>10</v>
      </c>
      <c r="B257" s="183" t="s">
        <v>49</v>
      </c>
      <c r="C257" s="183" t="s">
        <v>22</v>
      </c>
      <c r="D257" s="217">
        <v>1</v>
      </c>
      <c r="E257" s="133">
        <v>0</v>
      </c>
      <c r="F257" s="133">
        <v>1</v>
      </c>
      <c r="G257" s="188">
        <v>0.2888249</v>
      </c>
      <c r="H257" s="188">
        <v>1.9796190000000002E-2</v>
      </c>
      <c r="N257" s="183" t="s">
        <v>10</v>
      </c>
      <c r="O257" s="183" t="s">
        <v>49</v>
      </c>
      <c r="P257" s="183" t="s">
        <v>22</v>
      </c>
      <c r="Q257" s="217">
        <v>2</v>
      </c>
      <c r="R257" s="176">
        <v>0</v>
      </c>
      <c r="S257" s="42">
        <v>0</v>
      </c>
      <c r="T257" s="42">
        <v>0</v>
      </c>
      <c r="U257" s="133">
        <v>1.22783469445007</v>
      </c>
    </row>
    <row r="258" spans="1:21" x14ac:dyDescent="0.25">
      <c r="A258" s="183" t="s">
        <v>10</v>
      </c>
      <c r="B258" s="183" t="s">
        <v>49</v>
      </c>
      <c r="C258" s="183" t="s">
        <v>23</v>
      </c>
      <c r="D258" s="217">
        <v>1</v>
      </c>
      <c r="E258" s="133">
        <v>0</v>
      </c>
      <c r="F258" s="133">
        <v>1</v>
      </c>
      <c r="G258" s="188">
        <v>0.2888249</v>
      </c>
      <c r="H258" s="188">
        <v>1.9796190000000002E-2</v>
      </c>
      <c r="N258" s="183" t="s">
        <v>10</v>
      </c>
      <c r="O258" s="183" t="s">
        <v>49</v>
      </c>
      <c r="P258" s="183" t="s">
        <v>23</v>
      </c>
      <c r="Q258" s="217">
        <v>2</v>
      </c>
      <c r="R258" s="176">
        <v>0</v>
      </c>
      <c r="S258" s="42">
        <v>0</v>
      </c>
      <c r="T258" s="42">
        <v>0</v>
      </c>
      <c r="U258" s="133">
        <v>1.22783469445007</v>
      </c>
    </row>
    <row r="259" spans="1:21" x14ac:dyDescent="0.25">
      <c r="A259" s="183" t="s">
        <v>10</v>
      </c>
      <c r="B259" s="183" t="s">
        <v>49</v>
      </c>
      <c r="C259" s="183" t="s">
        <v>24</v>
      </c>
      <c r="D259" s="217">
        <v>1</v>
      </c>
      <c r="E259" s="133">
        <v>0</v>
      </c>
      <c r="F259" s="133">
        <v>1</v>
      </c>
      <c r="G259" s="188">
        <v>0.2888249</v>
      </c>
      <c r="H259" s="188">
        <v>1.9796190000000002E-2</v>
      </c>
      <c r="N259" s="183" t="s">
        <v>10</v>
      </c>
      <c r="O259" s="183" t="s">
        <v>49</v>
      </c>
      <c r="P259" s="183" t="s">
        <v>24</v>
      </c>
      <c r="Q259" s="217">
        <v>2</v>
      </c>
      <c r="R259" s="176">
        <v>0</v>
      </c>
      <c r="S259" s="42">
        <v>0</v>
      </c>
      <c r="T259" s="42">
        <v>0</v>
      </c>
      <c r="U259" s="133">
        <v>1.22783469445007</v>
      </c>
    </row>
    <row r="260" spans="1:21" x14ac:dyDescent="0.25">
      <c r="A260" s="183" t="s">
        <v>10</v>
      </c>
      <c r="B260" s="183" t="s">
        <v>49</v>
      </c>
      <c r="C260" s="183" t="s">
        <v>25</v>
      </c>
      <c r="D260" s="217">
        <v>1</v>
      </c>
      <c r="E260" s="133">
        <v>0</v>
      </c>
      <c r="F260" s="133">
        <v>1</v>
      </c>
      <c r="G260" s="188">
        <v>0.2888249</v>
      </c>
      <c r="H260" s="188">
        <v>1.9796190000000002E-2</v>
      </c>
      <c r="N260" s="183" t="s">
        <v>10</v>
      </c>
      <c r="O260" s="183" t="s">
        <v>49</v>
      </c>
      <c r="P260" s="183" t="s">
        <v>25</v>
      </c>
      <c r="Q260" s="217">
        <v>2</v>
      </c>
      <c r="R260" s="176">
        <v>0</v>
      </c>
      <c r="S260" s="42">
        <v>0</v>
      </c>
      <c r="T260" s="42">
        <v>0</v>
      </c>
      <c r="U260" s="133">
        <v>1.22783469445007</v>
      </c>
    </row>
    <row r="261" spans="1:21" x14ac:dyDescent="0.25">
      <c r="A261" s="183" t="s">
        <v>10</v>
      </c>
      <c r="B261" s="183" t="s">
        <v>49</v>
      </c>
      <c r="C261" s="183" t="s">
        <v>26</v>
      </c>
      <c r="D261" s="217">
        <v>1</v>
      </c>
      <c r="E261" s="133">
        <v>0</v>
      </c>
      <c r="F261" s="133">
        <v>1</v>
      </c>
      <c r="G261" s="188">
        <v>0.2888249</v>
      </c>
      <c r="H261" s="188">
        <v>1.9796190000000002E-2</v>
      </c>
      <c r="N261" s="183" t="s">
        <v>10</v>
      </c>
      <c r="O261" s="183" t="s">
        <v>49</v>
      </c>
      <c r="P261" s="183" t="s">
        <v>26</v>
      </c>
      <c r="Q261" s="217">
        <v>2</v>
      </c>
      <c r="R261" s="176">
        <v>0</v>
      </c>
      <c r="S261" s="42">
        <v>0</v>
      </c>
      <c r="T261" s="42">
        <v>0</v>
      </c>
      <c r="U261" s="133">
        <v>1.22783469445007</v>
      </c>
    </row>
    <row r="262" spans="1:21" x14ac:dyDescent="0.25">
      <c r="A262" s="183" t="s">
        <v>10</v>
      </c>
      <c r="B262" s="183" t="s">
        <v>49</v>
      </c>
      <c r="C262" s="183" t="s">
        <v>27</v>
      </c>
      <c r="D262" s="217">
        <v>1</v>
      </c>
      <c r="E262" s="133">
        <v>0</v>
      </c>
      <c r="F262" s="133">
        <v>1</v>
      </c>
      <c r="G262" s="188">
        <v>0.2888249</v>
      </c>
      <c r="H262" s="188">
        <v>1.9796190000000002E-2</v>
      </c>
      <c r="N262" s="183" t="s">
        <v>10</v>
      </c>
      <c r="O262" s="183" t="s">
        <v>49</v>
      </c>
      <c r="P262" s="183" t="s">
        <v>27</v>
      </c>
      <c r="Q262" s="217">
        <v>2</v>
      </c>
      <c r="R262" s="176">
        <v>0</v>
      </c>
      <c r="S262" s="42">
        <v>0</v>
      </c>
      <c r="T262" s="42">
        <v>0</v>
      </c>
      <c r="U262" s="133">
        <v>1.22783469445007</v>
      </c>
    </row>
    <row r="263" spans="1:21" x14ac:dyDescent="0.25">
      <c r="A263" s="183" t="s">
        <v>10</v>
      </c>
      <c r="B263" s="183" t="s">
        <v>49</v>
      </c>
      <c r="C263" s="183" t="s">
        <v>28</v>
      </c>
      <c r="D263" s="217">
        <v>1</v>
      </c>
      <c r="E263" s="133">
        <v>0</v>
      </c>
      <c r="F263" s="133">
        <v>1</v>
      </c>
      <c r="G263" s="188">
        <v>0.2888249</v>
      </c>
      <c r="H263" s="188">
        <v>1.9796190000000002E-2</v>
      </c>
      <c r="N263" s="183" t="s">
        <v>10</v>
      </c>
      <c r="O263" s="183" t="s">
        <v>49</v>
      </c>
      <c r="P263" s="183" t="s">
        <v>28</v>
      </c>
      <c r="Q263" s="217">
        <v>2</v>
      </c>
      <c r="R263" s="176">
        <v>0</v>
      </c>
      <c r="S263" s="42">
        <v>0</v>
      </c>
      <c r="T263" s="42">
        <v>0</v>
      </c>
      <c r="U263" s="133">
        <v>1.22783469445007</v>
      </c>
    </row>
    <row r="264" spans="1:21" x14ac:dyDescent="0.25">
      <c r="A264" s="183" t="s">
        <v>10</v>
      </c>
      <c r="B264" s="183" t="s">
        <v>49</v>
      </c>
      <c r="C264" s="183" t="s">
        <v>29</v>
      </c>
      <c r="D264" s="217">
        <v>1</v>
      </c>
      <c r="E264" s="133">
        <v>0</v>
      </c>
      <c r="F264" s="133">
        <v>1</v>
      </c>
      <c r="G264" s="188">
        <v>0.2888249</v>
      </c>
      <c r="H264" s="188">
        <v>1.9796190000000002E-2</v>
      </c>
      <c r="N264" s="183" t="s">
        <v>10</v>
      </c>
      <c r="O264" s="183" t="s">
        <v>49</v>
      </c>
      <c r="P264" s="183" t="s">
        <v>29</v>
      </c>
      <c r="Q264" s="217">
        <v>2</v>
      </c>
      <c r="R264" s="176">
        <v>0</v>
      </c>
      <c r="S264" s="42">
        <v>0</v>
      </c>
      <c r="T264" s="42">
        <v>0</v>
      </c>
      <c r="U264" s="133">
        <v>1.22783469445007</v>
      </c>
    </row>
    <row r="265" spans="1:21" x14ac:dyDescent="0.25">
      <c r="A265" s="183" t="s">
        <v>10</v>
      </c>
      <c r="B265" s="183" t="s">
        <v>49</v>
      </c>
      <c r="C265" s="183" t="s">
        <v>30</v>
      </c>
      <c r="D265" s="217">
        <v>1</v>
      </c>
      <c r="E265" s="133">
        <v>0</v>
      </c>
      <c r="F265" s="133">
        <v>1</v>
      </c>
      <c r="G265" s="188">
        <v>0.2888249</v>
      </c>
      <c r="H265" s="188">
        <v>1.9796190000000002E-2</v>
      </c>
      <c r="N265" s="183" t="s">
        <v>10</v>
      </c>
      <c r="O265" s="183" t="s">
        <v>49</v>
      </c>
      <c r="P265" s="183" t="s">
        <v>30</v>
      </c>
      <c r="Q265" s="217">
        <v>2</v>
      </c>
      <c r="R265" s="176">
        <v>0</v>
      </c>
      <c r="S265" s="42">
        <v>0</v>
      </c>
      <c r="T265" s="42">
        <v>0</v>
      </c>
      <c r="U265" s="133">
        <v>1.22783469445007</v>
      </c>
    </row>
    <row r="266" spans="1:21" x14ac:dyDescent="0.25">
      <c r="A266" s="183" t="s">
        <v>49</v>
      </c>
      <c r="B266" s="183" t="s">
        <v>34</v>
      </c>
      <c r="C266" s="183" t="s">
        <v>19</v>
      </c>
      <c r="D266" s="217">
        <v>1</v>
      </c>
      <c r="E266" s="133">
        <v>0</v>
      </c>
      <c r="F266" s="133">
        <v>1</v>
      </c>
      <c r="G266" s="188">
        <v>0.2888249</v>
      </c>
      <c r="H266" s="188">
        <v>1.9796190000000002E-2</v>
      </c>
      <c r="N266" s="183" t="s">
        <v>49</v>
      </c>
      <c r="O266" s="183" t="s">
        <v>34</v>
      </c>
      <c r="P266" s="183" t="s">
        <v>19</v>
      </c>
      <c r="Q266" s="217">
        <v>2</v>
      </c>
      <c r="R266" s="176">
        <v>0</v>
      </c>
      <c r="S266" s="42">
        <v>0</v>
      </c>
      <c r="T266" s="42">
        <v>0</v>
      </c>
      <c r="U266" s="133">
        <v>1.22783469445007</v>
      </c>
    </row>
    <row r="267" spans="1:21" x14ac:dyDescent="0.25">
      <c r="A267" s="183" t="s">
        <v>49</v>
      </c>
      <c r="B267" s="183" t="s">
        <v>34</v>
      </c>
      <c r="C267" s="183" t="s">
        <v>20</v>
      </c>
      <c r="D267" s="217">
        <v>1</v>
      </c>
      <c r="E267" s="133">
        <v>0</v>
      </c>
      <c r="F267" s="133">
        <v>1</v>
      </c>
      <c r="G267" s="188">
        <v>0.2888249</v>
      </c>
      <c r="H267" s="188">
        <v>1.9796190000000002E-2</v>
      </c>
      <c r="N267" s="183" t="s">
        <v>49</v>
      </c>
      <c r="O267" s="183" t="s">
        <v>34</v>
      </c>
      <c r="P267" s="183" t="s">
        <v>20</v>
      </c>
      <c r="Q267" s="217">
        <v>2</v>
      </c>
      <c r="R267" s="176">
        <v>0</v>
      </c>
      <c r="S267" s="42">
        <v>0</v>
      </c>
      <c r="T267" s="42">
        <v>0</v>
      </c>
      <c r="U267" s="133">
        <v>1.22783469445007</v>
      </c>
    </row>
    <row r="268" spans="1:21" x14ac:dyDescent="0.25">
      <c r="A268" s="183" t="s">
        <v>49</v>
      </c>
      <c r="B268" s="183" t="s">
        <v>34</v>
      </c>
      <c r="C268" s="183" t="s">
        <v>21</v>
      </c>
      <c r="D268" s="217">
        <v>1</v>
      </c>
      <c r="E268" s="133">
        <v>0</v>
      </c>
      <c r="F268" s="133">
        <v>1</v>
      </c>
      <c r="G268" s="188">
        <v>0.2888249</v>
      </c>
      <c r="H268" s="188">
        <v>1.9796190000000002E-2</v>
      </c>
      <c r="N268" s="183" t="s">
        <v>49</v>
      </c>
      <c r="O268" s="183" t="s">
        <v>34</v>
      </c>
      <c r="P268" s="183" t="s">
        <v>21</v>
      </c>
      <c r="Q268" s="217">
        <v>2</v>
      </c>
      <c r="R268" s="176">
        <v>0</v>
      </c>
      <c r="S268" s="42">
        <v>0</v>
      </c>
      <c r="T268" s="42">
        <v>0</v>
      </c>
      <c r="U268" s="133">
        <v>1.22783469445007</v>
      </c>
    </row>
    <row r="269" spans="1:21" x14ac:dyDescent="0.25">
      <c r="A269" s="183" t="s">
        <v>49</v>
      </c>
      <c r="B269" s="183" t="s">
        <v>34</v>
      </c>
      <c r="C269" s="183" t="s">
        <v>22</v>
      </c>
      <c r="D269" s="217">
        <v>1</v>
      </c>
      <c r="E269" s="133">
        <v>0</v>
      </c>
      <c r="F269" s="133">
        <v>1</v>
      </c>
      <c r="G269" s="188">
        <v>0.2888249</v>
      </c>
      <c r="H269" s="188">
        <v>1.9796190000000002E-2</v>
      </c>
      <c r="N269" s="183" t="s">
        <v>49</v>
      </c>
      <c r="O269" s="183" t="s">
        <v>34</v>
      </c>
      <c r="P269" s="183" t="s">
        <v>22</v>
      </c>
      <c r="Q269" s="217">
        <v>2</v>
      </c>
      <c r="R269" s="176">
        <v>0</v>
      </c>
      <c r="S269" s="42">
        <v>0</v>
      </c>
      <c r="T269" s="42">
        <v>0</v>
      </c>
      <c r="U269" s="133">
        <v>1.22783469445007</v>
      </c>
    </row>
    <row r="270" spans="1:21" x14ac:dyDescent="0.25">
      <c r="A270" s="183" t="s">
        <v>49</v>
      </c>
      <c r="B270" s="183" t="s">
        <v>34</v>
      </c>
      <c r="C270" s="183" t="s">
        <v>23</v>
      </c>
      <c r="D270" s="217">
        <v>1</v>
      </c>
      <c r="E270" s="133">
        <v>0</v>
      </c>
      <c r="F270" s="133">
        <v>1</v>
      </c>
      <c r="G270" s="188">
        <v>0.2888249</v>
      </c>
      <c r="H270" s="188">
        <v>1.9796190000000002E-2</v>
      </c>
      <c r="N270" s="183" t="s">
        <v>49</v>
      </c>
      <c r="O270" s="183" t="s">
        <v>34</v>
      </c>
      <c r="P270" s="183" t="s">
        <v>23</v>
      </c>
      <c r="Q270" s="217">
        <v>2</v>
      </c>
      <c r="R270" s="176">
        <v>0</v>
      </c>
      <c r="S270" s="42">
        <v>0</v>
      </c>
      <c r="T270" s="42">
        <v>0</v>
      </c>
      <c r="U270" s="133">
        <v>1.22783469445007</v>
      </c>
    </row>
    <row r="271" spans="1:21" x14ac:dyDescent="0.25">
      <c r="A271" s="183" t="s">
        <v>49</v>
      </c>
      <c r="B271" s="183" t="s">
        <v>34</v>
      </c>
      <c r="C271" s="183" t="s">
        <v>24</v>
      </c>
      <c r="D271" s="217">
        <v>1</v>
      </c>
      <c r="E271" s="133">
        <v>0</v>
      </c>
      <c r="F271" s="133">
        <v>1</v>
      </c>
      <c r="G271" s="188">
        <v>0.2888249</v>
      </c>
      <c r="H271" s="188">
        <v>1.9796190000000002E-2</v>
      </c>
      <c r="N271" s="183" t="s">
        <v>49</v>
      </c>
      <c r="O271" s="183" t="s">
        <v>34</v>
      </c>
      <c r="P271" s="183" t="s">
        <v>24</v>
      </c>
      <c r="Q271" s="217">
        <v>2</v>
      </c>
      <c r="R271" s="176">
        <v>0</v>
      </c>
      <c r="S271" s="42">
        <v>0</v>
      </c>
      <c r="T271" s="42">
        <v>0</v>
      </c>
      <c r="U271" s="133">
        <v>1.22783469445007</v>
      </c>
    </row>
    <row r="272" spans="1:21" x14ac:dyDescent="0.25">
      <c r="A272" s="183" t="s">
        <v>49</v>
      </c>
      <c r="B272" s="183" t="s">
        <v>34</v>
      </c>
      <c r="C272" s="183" t="s">
        <v>25</v>
      </c>
      <c r="D272" s="217">
        <v>1</v>
      </c>
      <c r="E272" s="133">
        <v>0</v>
      </c>
      <c r="F272" s="133">
        <v>1</v>
      </c>
      <c r="G272" s="188">
        <v>0.2888249</v>
      </c>
      <c r="H272" s="188">
        <v>1.9796190000000002E-2</v>
      </c>
      <c r="N272" s="183" t="s">
        <v>49</v>
      </c>
      <c r="O272" s="183" t="s">
        <v>34</v>
      </c>
      <c r="P272" s="183" t="s">
        <v>25</v>
      </c>
      <c r="Q272" s="217">
        <v>2</v>
      </c>
      <c r="R272" s="176">
        <v>0</v>
      </c>
      <c r="S272" s="42">
        <v>0</v>
      </c>
      <c r="T272" s="42">
        <v>0</v>
      </c>
      <c r="U272" s="133">
        <v>1.22783469445007</v>
      </c>
    </row>
    <row r="273" spans="1:21" x14ac:dyDescent="0.25">
      <c r="A273" s="183" t="s">
        <v>49</v>
      </c>
      <c r="B273" s="183" t="s">
        <v>34</v>
      </c>
      <c r="C273" s="183" t="s">
        <v>26</v>
      </c>
      <c r="D273" s="217">
        <v>1</v>
      </c>
      <c r="E273" s="133">
        <v>0</v>
      </c>
      <c r="F273" s="133">
        <v>1</v>
      </c>
      <c r="G273" s="188">
        <v>0.2888249</v>
      </c>
      <c r="H273" s="188">
        <v>1.9796190000000002E-2</v>
      </c>
      <c r="N273" s="183" t="s">
        <v>49</v>
      </c>
      <c r="O273" s="183" t="s">
        <v>34</v>
      </c>
      <c r="P273" s="183" t="s">
        <v>26</v>
      </c>
      <c r="Q273" s="217">
        <v>2</v>
      </c>
      <c r="R273" s="176">
        <v>0</v>
      </c>
      <c r="S273" s="42">
        <v>0</v>
      </c>
      <c r="T273" s="42">
        <v>0</v>
      </c>
      <c r="U273" s="133">
        <v>1.22783469445007</v>
      </c>
    </row>
    <row r="274" spans="1:21" x14ac:dyDescent="0.25">
      <c r="A274" s="183" t="s">
        <v>49</v>
      </c>
      <c r="B274" s="183" t="s">
        <v>34</v>
      </c>
      <c r="C274" s="183" t="s">
        <v>27</v>
      </c>
      <c r="D274" s="217">
        <v>1</v>
      </c>
      <c r="E274" s="133">
        <v>0</v>
      </c>
      <c r="F274" s="133">
        <v>1</v>
      </c>
      <c r="G274" s="188">
        <v>0.2888249</v>
      </c>
      <c r="H274" s="188">
        <v>1.9796190000000002E-2</v>
      </c>
      <c r="N274" s="183" t="s">
        <v>49</v>
      </c>
      <c r="O274" s="183" t="s">
        <v>34</v>
      </c>
      <c r="P274" s="183" t="s">
        <v>27</v>
      </c>
      <c r="Q274" s="217">
        <v>2</v>
      </c>
      <c r="R274" s="176">
        <v>0</v>
      </c>
      <c r="S274" s="42">
        <v>0</v>
      </c>
      <c r="T274" s="42">
        <v>0</v>
      </c>
      <c r="U274" s="133">
        <v>1.22783469445007</v>
      </c>
    </row>
    <row r="275" spans="1:21" x14ac:dyDescent="0.25">
      <c r="A275" s="183" t="s">
        <v>49</v>
      </c>
      <c r="B275" s="183" t="s">
        <v>34</v>
      </c>
      <c r="C275" s="183" t="s">
        <v>28</v>
      </c>
      <c r="D275" s="217">
        <v>1</v>
      </c>
      <c r="E275" s="133">
        <v>0</v>
      </c>
      <c r="F275" s="133">
        <v>1</v>
      </c>
      <c r="G275" s="188">
        <v>0.2888249</v>
      </c>
      <c r="H275" s="188">
        <v>1.9796190000000002E-2</v>
      </c>
      <c r="N275" s="183" t="s">
        <v>49</v>
      </c>
      <c r="O275" s="183" t="s">
        <v>34</v>
      </c>
      <c r="P275" s="183" t="s">
        <v>28</v>
      </c>
      <c r="Q275" s="217">
        <v>2</v>
      </c>
      <c r="R275" s="176">
        <v>0</v>
      </c>
      <c r="S275" s="42">
        <v>0</v>
      </c>
      <c r="T275" s="42">
        <v>0</v>
      </c>
      <c r="U275" s="133">
        <v>1.22783469445007</v>
      </c>
    </row>
    <row r="276" spans="1:21" x14ac:dyDescent="0.25">
      <c r="A276" s="183" t="s">
        <v>49</v>
      </c>
      <c r="B276" s="183" t="s">
        <v>34</v>
      </c>
      <c r="C276" s="183" t="s">
        <v>29</v>
      </c>
      <c r="D276" s="217">
        <v>1</v>
      </c>
      <c r="E276" s="133">
        <v>0</v>
      </c>
      <c r="F276" s="133">
        <v>1</v>
      </c>
      <c r="G276" s="188">
        <v>0.2888249</v>
      </c>
      <c r="H276" s="188">
        <v>1.9796190000000002E-2</v>
      </c>
      <c r="N276" s="183" t="s">
        <v>49</v>
      </c>
      <c r="O276" s="183" t="s">
        <v>34</v>
      </c>
      <c r="P276" s="183" t="s">
        <v>29</v>
      </c>
      <c r="Q276" s="217">
        <v>2</v>
      </c>
      <c r="R276" s="176">
        <v>0</v>
      </c>
      <c r="S276" s="42">
        <v>0</v>
      </c>
      <c r="T276" s="42">
        <v>0</v>
      </c>
      <c r="U276" s="133">
        <v>1.22783469445007</v>
      </c>
    </row>
    <row r="277" spans="1:21" x14ac:dyDescent="0.25">
      <c r="A277" s="183" t="s">
        <v>49</v>
      </c>
      <c r="B277" s="183" t="s">
        <v>34</v>
      </c>
      <c r="C277" s="183" t="s">
        <v>30</v>
      </c>
      <c r="D277" s="217">
        <v>1</v>
      </c>
      <c r="E277" s="133">
        <v>0</v>
      </c>
      <c r="F277" s="133">
        <v>1</v>
      </c>
      <c r="G277" s="188">
        <v>0.2888249</v>
      </c>
      <c r="H277" s="188">
        <v>1.9796190000000002E-2</v>
      </c>
      <c r="N277" s="183" t="s">
        <v>49</v>
      </c>
      <c r="O277" s="183" t="s">
        <v>34</v>
      </c>
      <c r="P277" s="183" t="s">
        <v>30</v>
      </c>
      <c r="Q277" s="217">
        <v>2</v>
      </c>
      <c r="R277" s="176">
        <v>0</v>
      </c>
      <c r="S277" s="42">
        <v>0</v>
      </c>
      <c r="T277" s="42">
        <v>0</v>
      </c>
      <c r="U277" s="133">
        <v>1.22783469445007</v>
      </c>
    </row>
    <row r="278" spans="1:21" x14ac:dyDescent="0.25">
      <c r="A278" s="183" t="s">
        <v>50</v>
      </c>
      <c r="B278" s="183" t="s">
        <v>49</v>
      </c>
      <c r="C278" s="183" t="s">
        <v>19</v>
      </c>
      <c r="D278" s="217">
        <v>1</v>
      </c>
      <c r="E278" s="133">
        <v>0</v>
      </c>
      <c r="F278" s="133">
        <v>1</v>
      </c>
      <c r="G278" s="188">
        <v>0.2888249</v>
      </c>
      <c r="H278" s="188">
        <v>1.9796190000000002E-2</v>
      </c>
      <c r="N278" s="183" t="s">
        <v>50</v>
      </c>
      <c r="O278" s="183" t="s">
        <v>49</v>
      </c>
      <c r="P278" s="183" t="s">
        <v>19</v>
      </c>
      <c r="Q278" s="217">
        <v>2</v>
      </c>
      <c r="R278" s="176">
        <v>0</v>
      </c>
      <c r="S278" s="42">
        <v>0</v>
      </c>
      <c r="T278" s="42">
        <v>0</v>
      </c>
      <c r="U278" s="133">
        <v>1.22783469445007</v>
      </c>
    </row>
    <row r="279" spans="1:21" x14ac:dyDescent="0.25">
      <c r="A279" s="183" t="s">
        <v>50</v>
      </c>
      <c r="B279" s="183" t="s">
        <v>49</v>
      </c>
      <c r="C279" s="183" t="s">
        <v>20</v>
      </c>
      <c r="D279" s="217">
        <v>1</v>
      </c>
      <c r="E279" s="133">
        <v>0</v>
      </c>
      <c r="F279" s="133">
        <v>1</v>
      </c>
      <c r="G279" s="188">
        <v>0.2888249</v>
      </c>
      <c r="H279" s="188">
        <v>1.9796190000000002E-2</v>
      </c>
      <c r="N279" s="183" t="s">
        <v>50</v>
      </c>
      <c r="O279" s="183" t="s">
        <v>49</v>
      </c>
      <c r="P279" s="183" t="s">
        <v>20</v>
      </c>
      <c r="Q279" s="217">
        <v>2</v>
      </c>
      <c r="R279" s="176">
        <v>0</v>
      </c>
      <c r="S279" s="42">
        <v>0</v>
      </c>
      <c r="T279" s="42">
        <v>0</v>
      </c>
      <c r="U279" s="133">
        <v>1.22783469445007</v>
      </c>
    </row>
    <row r="280" spans="1:21" x14ac:dyDescent="0.25">
      <c r="A280" s="183" t="s">
        <v>50</v>
      </c>
      <c r="B280" s="183" t="s">
        <v>49</v>
      </c>
      <c r="C280" s="183" t="s">
        <v>21</v>
      </c>
      <c r="D280" s="217">
        <v>1</v>
      </c>
      <c r="E280" s="133">
        <v>0</v>
      </c>
      <c r="F280" s="133">
        <v>1</v>
      </c>
      <c r="G280" s="188">
        <v>0.2888249</v>
      </c>
      <c r="H280" s="188">
        <v>1.9796190000000002E-2</v>
      </c>
      <c r="N280" s="183" t="s">
        <v>50</v>
      </c>
      <c r="O280" s="183" t="s">
        <v>49</v>
      </c>
      <c r="P280" s="183" t="s">
        <v>21</v>
      </c>
      <c r="Q280" s="217">
        <v>2</v>
      </c>
      <c r="R280" s="176">
        <v>0</v>
      </c>
      <c r="S280" s="42">
        <v>0</v>
      </c>
      <c r="T280" s="42">
        <v>0</v>
      </c>
      <c r="U280" s="133">
        <v>1.22783469445007</v>
      </c>
    </row>
    <row r="281" spans="1:21" x14ac:dyDescent="0.25">
      <c r="A281" s="183" t="s">
        <v>50</v>
      </c>
      <c r="B281" s="183" t="s">
        <v>49</v>
      </c>
      <c r="C281" s="183" t="s">
        <v>22</v>
      </c>
      <c r="D281" s="217">
        <v>1</v>
      </c>
      <c r="E281" s="133">
        <v>0</v>
      </c>
      <c r="F281" s="133">
        <v>1</v>
      </c>
      <c r="G281" s="188">
        <v>0.2888249</v>
      </c>
      <c r="H281" s="188">
        <v>1.9796190000000002E-2</v>
      </c>
      <c r="N281" s="183" t="s">
        <v>50</v>
      </c>
      <c r="O281" s="183" t="s">
        <v>49</v>
      </c>
      <c r="P281" s="183" t="s">
        <v>22</v>
      </c>
      <c r="Q281" s="217">
        <v>2</v>
      </c>
      <c r="R281" s="176">
        <v>0</v>
      </c>
      <c r="S281" s="42">
        <v>0</v>
      </c>
      <c r="T281" s="42">
        <v>0</v>
      </c>
      <c r="U281" s="133">
        <v>1.22783469445007</v>
      </c>
    </row>
    <row r="282" spans="1:21" x14ac:dyDescent="0.25">
      <c r="A282" s="183" t="s">
        <v>50</v>
      </c>
      <c r="B282" s="183" t="s">
        <v>49</v>
      </c>
      <c r="C282" s="183" t="s">
        <v>23</v>
      </c>
      <c r="D282" s="217">
        <v>1</v>
      </c>
      <c r="E282" s="133">
        <v>0</v>
      </c>
      <c r="F282" s="133">
        <v>1</v>
      </c>
      <c r="G282" s="188">
        <v>0.2888249</v>
      </c>
      <c r="H282" s="188">
        <v>1.9796190000000002E-2</v>
      </c>
      <c r="N282" s="183" t="s">
        <v>50</v>
      </c>
      <c r="O282" s="183" t="s">
        <v>49</v>
      </c>
      <c r="P282" s="183" t="s">
        <v>23</v>
      </c>
      <c r="Q282" s="217">
        <v>2</v>
      </c>
      <c r="R282" s="176">
        <v>0</v>
      </c>
      <c r="S282" s="42">
        <v>0</v>
      </c>
      <c r="T282" s="42">
        <v>0</v>
      </c>
      <c r="U282" s="133">
        <v>1.22783469445007</v>
      </c>
    </row>
    <row r="283" spans="1:21" x14ac:dyDescent="0.25">
      <c r="A283" s="183" t="s">
        <v>50</v>
      </c>
      <c r="B283" s="183" t="s">
        <v>49</v>
      </c>
      <c r="C283" s="183" t="s">
        <v>24</v>
      </c>
      <c r="D283" s="217">
        <v>1</v>
      </c>
      <c r="E283" s="133">
        <v>0</v>
      </c>
      <c r="F283" s="133">
        <v>1</v>
      </c>
      <c r="G283" s="188">
        <v>0.2888249</v>
      </c>
      <c r="H283" s="188">
        <v>1.9796190000000002E-2</v>
      </c>
      <c r="N283" s="183" t="s">
        <v>50</v>
      </c>
      <c r="O283" s="183" t="s">
        <v>49</v>
      </c>
      <c r="P283" s="183" t="s">
        <v>24</v>
      </c>
      <c r="Q283" s="217">
        <v>2</v>
      </c>
      <c r="R283" s="176">
        <v>0</v>
      </c>
      <c r="S283" s="42">
        <v>0</v>
      </c>
      <c r="T283" s="42">
        <v>0</v>
      </c>
      <c r="U283" s="133">
        <v>1.22783469445007</v>
      </c>
    </row>
    <row r="284" spans="1:21" x14ac:dyDescent="0.25">
      <c r="A284" s="183" t="s">
        <v>50</v>
      </c>
      <c r="B284" s="183" t="s">
        <v>49</v>
      </c>
      <c r="C284" s="183" t="s">
        <v>25</v>
      </c>
      <c r="D284" s="217">
        <v>1</v>
      </c>
      <c r="E284" s="133">
        <v>0</v>
      </c>
      <c r="F284" s="133">
        <v>1</v>
      </c>
      <c r="G284" s="188">
        <v>0.2888249</v>
      </c>
      <c r="H284" s="188">
        <v>1.9796190000000002E-2</v>
      </c>
      <c r="N284" s="183" t="s">
        <v>50</v>
      </c>
      <c r="O284" s="183" t="s">
        <v>49</v>
      </c>
      <c r="P284" s="183" t="s">
        <v>25</v>
      </c>
      <c r="Q284" s="217">
        <v>2</v>
      </c>
      <c r="R284" s="176">
        <v>0</v>
      </c>
      <c r="S284" s="42">
        <v>0</v>
      </c>
      <c r="T284" s="42">
        <v>0</v>
      </c>
      <c r="U284" s="133">
        <v>1.22783469445007</v>
      </c>
    </row>
    <row r="285" spans="1:21" x14ac:dyDescent="0.25">
      <c r="A285" s="183" t="s">
        <v>50</v>
      </c>
      <c r="B285" s="183" t="s">
        <v>49</v>
      </c>
      <c r="C285" s="183" t="s">
        <v>26</v>
      </c>
      <c r="D285" s="217">
        <v>1</v>
      </c>
      <c r="E285" s="133">
        <v>0</v>
      </c>
      <c r="F285" s="133">
        <v>1</v>
      </c>
      <c r="G285" s="188">
        <v>0.2888249</v>
      </c>
      <c r="H285" s="188">
        <v>1.9796190000000002E-2</v>
      </c>
      <c r="N285" s="183" t="s">
        <v>50</v>
      </c>
      <c r="O285" s="183" t="s">
        <v>49</v>
      </c>
      <c r="P285" s="183" t="s">
        <v>26</v>
      </c>
      <c r="Q285" s="217">
        <v>2</v>
      </c>
      <c r="R285" s="176">
        <v>0</v>
      </c>
      <c r="S285" s="42">
        <v>0</v>
      </c>
      <c r="T285" s="42">
        <v>0</v>
      </c>
      <c r="U285" s="133">
        <v>1.22783469445007</v>
      </c>
    </row>
    <row r="286" spans="1:21" x14ac:dyDescent="0.25">
      <c r="A286" s="183" t="s">
        <v>50</v>
      </c>
      <c r="B286" s="183" t="s">
        <v>49</v>
      </c>
      <c r="C286" s="183" t="s">
        <v>27</v>
      </c>
      <c r="D286" s="217">
        <v>1</v>
      </c>
      <c r="E286" s="133">
        <v>0</v>
      </c>
      <c r="F286" s="133">
        <v>1</v>
      </c>
      <c r="G286" s="188">
        <v>0.2888249</v>
      </c>
      <c r="H286" s="188">
        <v>1.9796190000000002E-2</v>
      </c>
      <c r="N286" s="183" t="s">
        <v>50</v>
      </c>
      <c r="O286" s="183" t="s">
        <v>49</v>
      </c>
      <c r="P286" s="183" t="s">
        <v>27</v>
      </c>
      <c r="Q286" s="217">
        <v>2</v>
      </c>
      <c r="R286" s="176">
        <v>0</v>
      </c>
      <c r="S286" s="42">
        <v>0</v>
      </c>
      <c r="T286" s="42">
        <v>0</v>
      </c>
      <c r="U286" s="133">
        <v>1.22783469445007</v>
      </c>
    </row>
    <row r="287" spans="1:21" x14ac:dyDescent="0.25">
      <c r="A287" s="183" t="s">
        <v>50</v>
      </c>
      <c r="B287" s="183" t="s">
        <v>49</v>
      </c>
      <c r="C287" s="183" t="s">
        <v>28</v>
      </c>
      <c r="D287" s="217">
        <v>1</v>
      </c>
      <c r="E287" s="133">
        <v>0</v>
      </c>
      <c r="F287" s="133">
        <v>1</v>
      </c>
      <c r="G287" s="188">
        <v>0.2888249</v>
      </c>
      <c r="H287" s="188">
        <v>1.9796190000000002E-2</v>
      </c>
      <c r="N287" s="183" t="s">
        <v>50</v>
      </c>
      <c r="O287" s="183" t="s">
        <v>49</v>
      </c>
      <c r="P287" s="183" t="s">
        <v>28</v>
      </c>
      <c r="Q287" s="217">
        <v>2</v>
      </c>
      <c r="R287" s="176">
        <v>0</v>
      </c>
      <c r="S287" s="42">
        <v>0</v>
      </c>
      <c r="T287" s="42">
        <v>0</v>
      </c>
      <c r="U287" s="133">
        <v>1.22783469445007</v>
      </c>
    </row>
    <row r="288" spans="1:21" x14ac:dyDescent="0.25">
      <c r="A288" s="183" t="s">
        <v>50</v>
      </c>
      <c r="B288" s="183" t="s">
        <v>49</v>
      </c>
      <c r="C288" s="183" t="s">
        <v>29</v>
      </c>
      <c r="D288" s="217">
        <v>1</v>
      </c>
      <c r="E288" s="133">
        <v>0</v>
      </c>
      <c r="F288" s="133">
        <v>1</v>
      </c>
      <c r="G288" s="188">
        <v>0.2888249</v>
      </c>
      <c r="H288" s="188">
        <v>1.9796190000000002E-2</v>
      </c>
      <c r="N288" s="183" t="s">
        <v>50</v>
      </c>
      <c r="O288" s="183" t="s">
        <v>49</v>
      </c>
      <c r="P288" s="183" t="s">
        <v>29</v>
      </c>
      <c r="Q288" s="217">
        <v>2</v>
      </c>
      <c r="R288" s="176">
        <v>0</v>
      </c>
      <c r="S288" s="42">
        <v>0</v>
      </c>
      <c r="T288" s="42">
        <v>0</v>
      </c>
      <c r="U288" s="133">
        <v>1.22783469445007</v>
      </c>
    </row>
    <row r="289" spans="1:21" x14ac:dyDescent="0.25">
      <c r="A289" s="183" t="s">
        <v>50</v>
      </c>
      <c r="B289" s="183" t="s">
        <v>49</v>
      </c>
      <c r="C289" s="183" t="s">
        <v>30</v>
      </c>
      <c r="D289" s="217">
        <v>1</v>
      </c>
      <c r="E289" s="133">
        <v>0</v>
      </c>
      <c r="F289" s="133">
        <v>1</v>
      </c>
      <c r="G289" s="188">
        <v>0.2888249</v>
      </c>
      <c r="H289" s="188">
        <v>1.9796190000000002E-2</v>
      </c>
      <c r="N289" s="183" t="s">
        <v>50</v>
      </c>
      <c r="O289" s="183" t="s">
        <v>49</v>
      </c>
      <c r="P289" s="183" t="s">
        <v>30</v>
      </c>
      <c r="Q289" s="217">
        <v>2</v>
      </c>
      <c r="R289" s="176">
        <v>0</v>
      </c>
      <c r="S289" s="42">
        <v>0</v>
      </c>
      <c r="T289" s="42">
        <v>0</v>
      </c>
      <c r="U289" s="133">
        <v>1.22783469445007</v>
      </c>
    </row>
    <row r="290" spans="1:21" x14ac:dyDescent="0.25">
      <c r="A290" s="183" t="s">
        <v>458</v>
      </c>
      <c r="B290" s="183" t="s">
        <v>461</v>
      </c>
      <c r="C290" s="183" t="s">
        <v>19</v>
      </c>
      <c r="D290" s="217">
        <v>1</v>
      </c>
      <c r="E290" s="133">
        <v>0</v>
      </c>
      <c r="F290" s="133">
        <v>1</v>
      </c>
      <c r="G290" s="188">
        <v>0.2888249</v>
      </c>
      <c r="H290" s="188">
        <v>1.9796190000000002E-2</v>
      </c>
      <c r="N290" s="183" t="s">
        <v>458</v>
      </c>
      <c r="O290" s="183" t="s">
        <v>461</v>
      </c>
      <c r="P290" s="183" t="s">
        <v>19</v>
      </c>
      <c r="Q290" s="217">
        <v>2</v>
      </c>
      <c r="R290" s="176">
        <v>0</v>
      </c>
      <c r="S290" s="42">
        <v>0</v>
      </c>
      <c r="T290" s="42">
        <v>0</v>
      </c>
      <c r="U290" s="133">
        <v>1.22783469445007</v>
      </c>
    </row>
    <row r="291" spans="1:21" x14ac:dyDescent="0.25">
      <c r="A291" s="183" t="s">
        <v>458</v>
      </c>
      <c r="B291" s="183" t="s">
        <v>461</v>
      </c>
      <c r="C291" s="183" t="s">
        <v>20</v>
      </c>
      <c r="D291" s="217">
        <v>1</v>
      </c>
      <c r="E291" s="133">
        <v>0</v>
      </c>
      <c r="F291" s="133">
        <v>1</v>
      </c>
      <c r="G291" s="188">
        <v>0.2888249</v>
      </c>
      <c r="H291" s="188">
        <v>1.9796190000000002E-2</v>
      </c>
      <c r="N291" s="183" t="s">
        <v>458</v>
      </c>
      <c r="O291" s="183" t="s">
        <v>461</v>
      </c>
      <c r="P291" s="183" t="s">
        <v>20</v>
      </c>
      <c r="Q291" s="217">
        <v>2</v>
      </c>
      <c r="R291" s="176">
        <v>0</v>
      </c>
      <c r="S291" s="42">
        <v>0</v>
      </c>
      <c r="T291" s="42">
        <v>0</v>
      </c>
      <c r="U291" s="133">
        <v>1.22783469445007</v>
      </c>
    </row>
    <row r="292" spans="1:21" x14ac:dyDescent="0.25">
      <c r="A292" s="183" t="s">
        <v>458</v>
      </c>
      <c r="B292" s="183" t="s">
        <v>461</v>
      </c>
      <c r="C292" s="183" t="s">
        <v>21</v>
      </c>
      <c r="D292" s="217">
        <v>1</v>
      </c>
      <c r="E292" s="133">
        <v>0</v>
      </c>
      <c r="F292" s="133">
        <v>1</v>
      </c>
      <c r="G292" s="188">
        <v>0.2888249</v>
      </c>
      <c r="H292" s="188">
        <v>1.9796190000000002E-2</v>
      </c>
      <c r="N292" s="183" t="s">
        <v>458</v>
      </c>
      <c r="O292" s="183" t="s">
        <v>461</v>
      </c>
      <c r="P292" s="183" t="s">
        <v>21</v>
      </c>
      <c r="Q292" s="217">
        <v>2</v>
      </c>
      <c r="R292" s="176">
        <v>0</v>
      </c>
      <c r="S292" s="42">
        <v>0</v>
      </c>
      <c r="T292" s="42">
        <v>0</v>
      </c>
      <c r="U292" s="133">
        <v>1.22783469445007</v>
      </c>
    </row>
    <row r="293" spans="1:21" x14ac:dyDescent="0.25">
      <c r="A293" s="183" t="s">
        <v>458</v>
      </c>
      <c r="B293" s="183" t="s">
        <v>461</v>
      </c>
      <c r="C293" s="183" t="s">
        <v>22</v>
      </c>
      <c r="D293" s="217">
        <v>1</v>
      </c>
      <c r="E293" s="133">
        <v>0</v>
      </c>
      <c r="F293" s="133">
        <v>1</v>
      </c>
      <c r="G293" s="188">
        <v>0.2888249</v>
      </c>
      <c r="H293" s="188">
        <v>1.9796190000000002E-2</v>
      </c>
      <c r="N293" s="183" t="s">
        <v>458</v>
      </c>
      <c r="O293" s="183" t="s">
        <v>461</v>
      </c>
      <c r="P293" s="183" t="s">
        <v>22</v>
      </c>
      <c r="Q293" s="217">
        <v>2</v>
      </c>
      <c r="R293" s="176">
        <v>0</v>
      </c>
      <c r="S293" s="42">
        <v>0</v>
      </c>
      <c r="T293" s="42">
        <v>0</v>
      </c>
      <c r="U293" s="133">
        <v>1.22783469445007</v>
      </c>
    </row>
    <row r="294" spans="1:21" x14ac:dyDescent="0.25">
      <c r="A294" s="183" t="s">
        <v>458</v>
      </c>
      <c r="B294" s="183" t="s">
        <v>461</v>
      </c>
      <c r="C294" s="183" t="s">
        <v>23</v>
      </c>
      <c r="D294" s="217">
        <v>1</v>
      </c>
      <c r="E294" s="133">
        <v>0</v>
      </c>
      <c r="F294" s="133">
        <v>1</v>
      </c>
      <c r="G294" s="188">
        <v>0.2888249</v>
      </c>
      <c r="H294" s="188">
        <v>1.9796190000000002E-2</v>
      </c>
      <c r="N294" s="183" t="s">
        <v>458</v>
      </c>
      <c r="O294" s="183" t="s">
        <v>461</v>
      </c>
      <c r="P294" s="183" t="s">
        <v>23</v>
      </c>
      <c r="Q294" s="217">
        <v>2</v>
      </c>
      <c r="R294" s="176">
        <v>0</v>
      </c>
      <c r="S294" s="42">
        <v>0</v>
      </c>
      <c r="T294" s="42">
        <v>0</v>
      </c>
      <c r="U294" s="133">
        <v>1.22783469445007</v>
      </c>
    </row>
    <row r="295" spans="1:21" x14ac:dyDescent="0.25">
      <c r="A295" s="183" t="s">
        <v>458</v>
      </c>
      <c r="B295" s="183" t="s">
        <v>461</v>
      </c>
      <c r="C295" s="183" t="s">
        <v>24</v>
      </c>
      <c r="D295" s="217">
        <v>1</v>
      </c>
      <c r="E295" s="133">
        <v>0</v>
      </c>
      <c r="F295" s="133">
        <v>1</v>
      </c>
      <c r="G295" s="188">
        <v>0.2888249</v>
      </c>
      <c r="H295" s="188">
        <v>1.9796190000000002E-2</v>
      </c>
      <c r="N295" s="183" t="s">
        <v>458</v>
      </c>
      <c r="O295" s="183" t="s">
        <v>461</v>
      </c>
      <c r="P295" s="183" t="s">
        <v>24</v>
      </c>
      <c r="Q295" s="217">
        <v>2</v>
      </c>
      <c r="R295" s="176">
        <v>0</v>
      </c>
      <c r="S295" s="42">
        <v>0</v>
      </c>
      <c r="T295" s="42">
        <v>0</v>
      </c>
      <c r="U295" s="133">
        <v>1.22783469445007</v>
      </c>
    </row>
    <row r="296" spans="1:21" x14ac:dyDescent="0.25">
      <c r="A296" s="183" t="s">
        <v>458</v>
      </c>
      <c r="B296" s="183" t="s">
        <v>461</v>
      </c>
      <c r="C296" s="183" t="s">
        <v>25</v>
      </c>
      <c r="D296" s="217">
        <v>1</v>
      </c>
      <c r="E296" s="133">
        <v>0</v>
      </c>
      <c r="F296" s="133">
        <v>1</v>
      </c>
      <c r="G296" s="188">
        <v>0.2888249</v>
      </c>
      <c r="H296" s="188">
        <v>1.9796190000000002E-2</v>
      </c>
      <c r="N296" s="183" t="s">
        <v>458</v>
      </c>
      <c r="O296" s="183" t="s">
        <v>461</v>
      </c>
      <c r="P296" s="183" t="s">
        <v>25</v>
      </c>
      <c r="Q296" s="217">
        <v>2</v>
      </c>
      <c r="R296" s="176">
        <v>0</v>
      </c>
      <c r="S296" s="42">
        <v>0</v>
      </c>
      <c r="T296" s="42">
        <v>0</v>
      </c>
      <c r="U296" s="133">
        <v>1.22783469445007</v>
      </c>
    </row>
    <row r="297" spans="1:21" x14ac:dyDescent="0.25">
      <c r="A297" s="183" t="s">
        <v>458</v>
      </c>
      <c r="B297" s="183" t="s">
        <v>461</v>
      </c>
      <c r="C297" s="183" t="s">
        <v>26</v>
      </c>
      <c r="D297" s="217">
        <v>1</v>
      </c>
      <c r="E297" s="133">
        <v>0</v>
      </c>
      <c r="F297" s="133">
        <v>1</v>
      </c>
      <c r="G297" s="188">
        <v>0.2888249</v>
      </c>
      <c r="H297" s="188">
        <v>1.9796190000000002E-2</v>
      </c>
      <c r="N297" s="183" t="s">
        <v>458</v>
      </c>
      <c r="O297" s="183" t="s">
        <v>461</v>
      </c>
      <c r="P297" s="183" t="s">
        <v>26</v>
      </c>
      <c r="Q297" s="217">
        <v>2</v>
      </c>
      <c r="R297" s="176">
        <v>0</v>
      </c>
      <c r="S297" s="42">
        <v>0</v>
      </c>
      <c r="T297" s="42">
        <v>0</v>
      </c>
      <c r="U297" s="133">
        <v>1.22783469445007</v>
      </c>
    </row>
    <row r="298" spans="1:21" x14ac:dyDescent="0.25">
      <c r="A298" s="183" t="s">
        <v>458</v>
      </c>
      <c r="B298" s="183" t="s">
        <v>461</v>
      </c>
      <c r="C298" s="183" t="s">
        <v>27</v>
      </c>
      <c r="D298" s="217">
        <v>1</v>
      </c>
      <c r="E298" s="133">
        <v>0</v>
      </c>
      <c r="F298" s="133">
        <v>1</v>
      </c>
      <c r="G298" s="188">
        <v>0.2888249</v>
      </c>
      <c r="H298" s="188">
        <v>1.9796190000000002E-2</v>
      </c>
      <c r="N298" s="183" t="s">
        <v>458</v>
      </c>
      <c r="O298" s="183" t="s">
        <v>461</v>
      </c>
      <c r="P298" s="183" t="s">
        <v>27</v>
      </c>
      <c r="Q298" s="217">
        <v>2</v>
      </c>
      <c r="R298" s="176">
        <v>0</v>
      </c>
      <c r="S298" s="42">
        <v>0</v>
      </c>
      <c r="T298" s="42">
        <v>0</v>
      </c>
      <c r="U298" s="133">
        <v>1.22783469445007</v>
      </c>
    </row>
    <row r="299" spans="1:21" x14ac:dyDescent="0.25">
      <c r="A299" s="183" t="s">
        <v>458</v>
      </c>
      <c r="B299" s="183" t="s">
        <v>461</v>
      </c>
      <c r="C299" s="183" t="s">
        <v>28</v>
      </c>
      <c r="D299" s="217">
        <v>1</v>
      </c>
      <c r="E299" s="133">
        <v>0</v>
      </c>
      <c r="F299" s="133">
        <v>1</v>
      </c>
      <c r="G299" s="188">
        <v>0.2888249</v>
      </c>
      <c r="H299" s="188">
        <v>1.9796190000000002E-2</v>
      </c>
      <c r="N299" s="183" t="s">
        <v>458</v>
      </c>
      <c r="O299" s="183" t="s">
        <v>461</v>
      </c>
      <c r="P299" s="183" t="s">
        <v>28</v>
      </c>
      <c r="Q299" s="217">
        <v>2</v>
      </c>
      <c r="R299" s="176">
        <v>0</v>
      </c>
      <c r="S299" s="42">
        <v>0</v>
      </c>
      <c r="T299" s="42">
        <v>0</v>
      </c>
      <c r="U299" s="133">
        <v>1.22783469445007</v>
      </c>
    </row>
    <row r="300" spans="1:21" x14ac:dyDescent="0.25">
      <c r="A300" s="183" t="s">
        <v>458</v>
      </c>
      <c r="B300" s="183" t="s">
        <v>461</v>
      </c>
      <c r="C300" s="183" t="s">
        <v>29</v>
      </c>
      <c r="D300" s="217">
        <v>1</v>
      </c>
      <c r="E300" s="133">
        <v>0</v>
      </c>
      <c r="F300" s="133">
        <v>1</v>
      </c>
      <c r="G300" s="188">
        <v>0.2888249</v>
      </c>
      <c r="H300" s="188">
        <v>1.9796190000000002E-2</v>
      </c>
      <c r="N300" s="183" t="s">
        <v>458</v>
      </c>
      <c r="O300" s="183" t="s">
        <v>461</v>
      </c>
      <c r="P300" s="183" t="s">
        <v>29</v>
      </c>
      <c r="Q300" s="217">
        <v>2</v>
      </c>
      <c r="R300" s="176">
        <v>0</v>
      </c>
      <c r="S300" s="42">
        <v>0</v>
      </c>
      <c r="T300" s="42">
        <v>0</v>
      </c>
      <c r="U300" s="133">
        <v>1.22783469445007</v>
      </c>
    </row>
    <row r="301" spans="1:21" x14ac:dyDescent="0.25">
      <c r="A301" s="183" t="s">
        <v>458</v>
      </c>
      <c r="B301" s="183" t="s">
        <v>461</v>
      </c>
      <c r="C301" s="183" t="s">
        <v>30</v>
      </c>
      <c r="D301" s="217">
        <v>1</v>
      </c>
      <c r="E301" s="133">
        <v>0</v>
      </c>
      <c r="F301" s="133">
        <v>1</v>
      </c>
      <c r="G301" s="188">
        <v>0.2888249</v>
      </c>
      <c r="H301" s="188">
        <v>1.9796190000000002E-2</v>
      </c>
      <c r="N301" s="183" t="s">
        <v>458</v>
      </c>
      <c r="O301" s="183" t="s">
        <v>461</v>
      </c>
      <c r="P301" s="183" t="s">
        <v>30</v>
      </c>
      <c r="Q301" s="217">
        <v>2</v>
      </c>
      <c r="R301" s="176">
        <v>0</v>
      </c>
      <c r="S301" s="42">
        <v>0</v>
      </c>
      <c r="T301" s="42">
        <v>0</v>
      </c>
      <c r="U301" s="133">
        <v>1.22783469445007</v>
      </c>
    </row>
    <row r="302" spans="1:21" x14ac:dyDescent="0.25">
      <c r="A302" s="183" t="s">
        <v>461</v>
      </c>
      <c r="B302" s="183" t="s">
        <v>56</v>
      </c>
      <c r="C302" s="183" t="s">
        <v>19</v>
      </c>
      <c r="D302" s="217">
        <v>1</v>
      </c>
      <c r="E302" s="133">
        <v>0</v>
      </c>
      <c r="F302" s="133">
        <v>1</v>
      </c>
      <c r="G302" s="188">
        <v>0.2888249</v>
      </c>
      <c r="H302" s="188">
        <v>1.9796190000000002E-2</v>
      </c>
      <c r="N302" s="183" t="s">
        <v>461</v>
      </c>
      <c r="O302" s="183" t="s">
        <v>56</v>
      </c>
      <c r="P302" s="183" t="s">
        <v>19</v>
      </c>
      <c r="Q302" s="217">
        <v>2</v>
      </c>
      <c r="R302" s="176">
        <v>0</v>
      </c>
      <c r="S302" s="42">
        <v>0</v>
      </c>
      <c r="T302" s="42">
        <v>0</v>
      </c>
      <c r="U302" s="133">
        <v>1.22783469445007</v>
      </c>
    </row>
    <row r="303" spans="1:21" x14ac:dyDescent="0.25">
      <c r="A303" s="183" t="s">
        <v>461</v>
      </c>
      <c r="B303" s="183" t="s">
        <v>56</v>
      </c>
      <c r="C303" s="183" t="s">
        <v>20</v>
      </c>
      <c r="D303" s="217">
        <v>1</v>
      </c>
      <c r="E303" s="133">
        <v>0</v>
      </c>
      <c r="F303" s="133">
        <v>1</v>
      </c>
      <c r="G303" s="188">
        <v>0.2888249</v>
      </c>
      <c r="H303" s="188">
        <v>1.9796190000000002E-2</v>
      </c>
      <c r="N303" s="183" t="s">
        <v>461</v>
      </c>
      <c r="O303" s="183" t="s">
        <v>56</v>
      </c>
      <c r="P303" s="183" t="s">
        <v>20</v>
      </c>
      <c r="Q303" s="217">
        <v>2</v>
      </c>
      <c r="R303" s="176">
        <v>0</v>
      </c>
      <c r="S303" s="42">
        <v>0</v>
      </c>
      <c r="T303" s="42">
        <v>0</v>
      </c>
      <c r="U303" s="133">
        <v>1.22783469445007</v>
      </c>
    </row>
    <row r="304" spans="1:21" x14ac:dyDescent="0.25">
      <c r="A304" s="183" t="s">
        <v>461</v>
      </c>
      <c r="B304" s="183" t="s">
        <v>56</v>
      </c>
      <c r="C304" s="183" t="s">
        <v>21</v>
      </c>
      <c r="D304" s="217">
        <v>1</v>
      </c>
      <c r="E304" s="133">
        <v>0</v>
      </c>
      <c r="F304" s="133">
        <v>1</v>
      </c>
      <c r="G304" s="188">
        <v>0.2888249</v>
      </c>
      <c r="H304" s="188">
        <v>1.9796190000000002E-2</v>
      </c>
      <c r="N304" s="183" t="s">
        <v>461</v>
      </c>
      <c r="O304" s="183" t="s">
        <v>56</v>
      </c>
      <c r="P304" s="183" t="s">
        <v>21</v>
      </c>
      <c r="Q304" s="217">
        <v>2</v>
      </c>
      <c r="R304" s="176">
        <v>0</v>
      </c>
      <c r="S304" s="42">
        <v>0</v>
      </c>
      <c r="T304" s="42">
        <v>0</v>
      </c>
      <c r="U304" s="133">
        <v>1.22783469445007</v>
      </c>
    </row>
    <row r="305" spans="1:21" x14ac:dyDescent="0.25">
      <c r="A305" s="183" t="s">
        <v>461</v>
      </c>
      <c r="B305" s="183" t="s">
        <v>56</v>
      </c>
      <c r="C305" s="183" t="s">
        <v>22</v>
      </c>
      <c r="D305" s="217">
        <v>1</v>
      </c>
      <c r="E305" s="133">
        <v>0</v>
      </c>
      <c r="F305" s="133">
        <v>1</v>
      </c>
      <c r="G305" s="188">
        <v>0.2888249</v>
      </c>
      <c r="H305" s="188">
        <v>1.9796190000000002E-2</v>
      </c>
      <c r="N305" s="183" t="s">
        <v>461</v>
      </c>
      <c r="O305" s="183" t="s">
        <v>56</v>
      </c>
      <c r="P305" s="183" t="s">
        <v>22</v>
      </c>
      <c r="Q305" s="217">
        <v>2</v>
      </c>
      <c r="R305" s="176">
        <v>0</v>
      </c>
      <c r="S305" s="42">
        <v>0</v>
      </c>
      <c r="T305" s="42">
        <v>0</v>
      </c>
      <c r="U305" s="133">
        <v>1.22783469445007</v>
      </c>
    </row>
    <row r="306" spans="1:21" x14ac:dyDescent="0.25">
      <c r="A306" s="183" t="s">
        <v>461</v>
      </c>
      <c r="B306" s="183" t="s">
        <v>56</v>
      </c>
      <c r="C306" s="183" t="s">
        <v>23</v>
      </c>
      <c r="D306" s="217">
        <v>1</v>
      </c>
      <c r="E306" s="133">
        <v>0</v>
      </c>
      <c r="F306" s="133">
        <v>1</v>
      </c>
      <c r="G306" s="188">
        <v>0.2888249</v>
      </c>
      <c r="H306" s="188">
        <v>1.9796190000000002E-2</v>
      </c>
      <c r="N306" s="183" t="s">
        <v>461</v>
      </c>
      <c r="O306" s="183" t="s">
        <v>56</v>
      </c>
      <c r="P306" s="183" t="s">
        <v>23</v>
      </c>
      <c r="Q306" s="217">
        <v>2</v>
      </c>
      <c r="R306" s="176">
        <v>0</v>
      </c>
      <c r="S306" s="42">
        <v>0</v>
      </c>
      <c r="T306" s="42">
        <v>0</v>
      </c>
      <c r="U306" s="133">
        <v>1.22783469445007</v>
      </c>
    </row>
    <row r="307" spans="1:21" x14ac:dyDescent="0.25">
      <c r="A307" s="183" t="s">
        <v>461</v>
      </c>
      <c r="B307" s="183" t="s">
        <v>56</v>
      </c>
      <c r="C307" s="183" t="s">
        <v>24</v>
      </c>
      <c r="D307" s="217">
        <v>1</v>
      </c>
      <c r="E307" s="133">
        <v>0</v>
      </c>
      <c r="F307" s="133">
        <v>1</v>
      </c>
      <c r="G307" s="188">
        <v>0.2888249</v>
      </c>
      <c r="H307" s="188">
        <v>1.9796190000000002E-2</v>
      </c>
      <c r="N307" s="183" t="s">
        <v>461</v>
      </c>
      <c r="O307" s="183" t="s">
        <v>56</v>
      </c>
      <c r="P307" s="183" t="s">
        <v>24</v>
      </c>
      <c r="Q307" s="217">
        <v>2</v>
      </c>
      <c r="R307" s="176">
        <v>0</v>
      </c>
      <c r="S307" s="42">
        <v>0</v>
      </c>
      <c r="T307" s="42">
        <v>0</v>
      </c>
      <c r="U307" s="133">
        <v>1.22783469445007</v>
      </c>
    </row>
    <row r="308" spans="1:21" x14ac:dyDescent="0.25">
      <c r="A308" s="183" t="s">
        <v>461</v>
      </c>
      <c r="B308" s="183" t="s">
        <v>56</v>
      </c>
      <c r="C308" s="183" t="s">
        <v>25</v>
      </c>
      <c r="D308" s="217">
        <v>1</v>
      </c>
      <c r="E308" s="133">
        <v>0</v>
      </c>
      <c r="F308" s="133">
        <v>1</v>
      </c>
      <c r="G308" s="188">
        <v>0.2888249</v>
      </c>
      <c r="H308" s="188">
        <v>1.9796190000000002E-2</v>
      </c>
      <c r="N308" s="183" t="s">
        <v>461</v>
      </c>
      <c r="O308" s="183" t="s">
        <v>56</v>
      </c>
      <c r="P308" s="183" t="s">
        <v>25</v>
      </c>
      <c r="Q308" s="217">
        <v>2</v>
      </c>
      <c r="R308" s="176">
        <v>0</v>
      </c>
      <c r="S308" s="42">
        <v>0</v>
      </c>
      <c r="T308" s="42">
        <v>0</v>
      </c>
      <c r="U308" s="133">
        <v>1.22783469445007</v>
      </c>
    </row>
    <row r="309" spans="1:21" x14ac:dyDescent="0.25">
      <c r="A309" s="183" t="s">
        <v>461</v>
      </c>
      <c r="B309" s="183" t="s">
        <v>56</v>
      </c>
      <c r="C309" s="183" t="s">
        <v>26</v>
      </c>
      <c r="D309" s="217">
        <v>1</v>
      </c>
      <c r="E309" s="133">
        <v>0</v>
      </c>
      <c r="F309" s="133">
        <v>1</v>
      </c>
      <c r="G309" s="188">
        <v>0.2888249</v>
      </c>
      <c r="H309" s="188">
        <v>1.9796190000000002E-2</v>
      </c>
      <c r="N309" s="183" t="s">
        <v>461</v>
      </c>
      <c r="O309" s="183" t="s">
        <v>56</v>
      </c>
      <c r="P309" s="183" t="s">
        <v>26</v>
      </c>
      <c r="Q309" s="217">
        <v>2</v>
      </c>
      <c r="R309" s="176">
        <v>0</v>
      </c>
      <c r="S309" s="42">
        <v>0</v>
      </c>
      <c r="T309" s="42">
        <v>0</v>
      </c>
      <c r="U309" s="133">
        <v>1.22783469445007</v>
      </c>
    </row>
    <row r="310" spans="1:21" x14ac:dyDescent="0.25">
      <c r="A310" s="183" t="s">
        <v>461</v>
      </c>
      <c r="B310" s="183" t="s">
        <v>56</v>
      </c>
      <c r="C310" s="183" t="s">
        <v>27</v>
      </c>
      <c r="D310" s="217">
        <v>1</v>
      </c>
      <c r="E310" s="133">
        <v>0</v>
      </c>
      <c r="F310" s="133">
        <v>1</v>
      </c>
      <c r="G310" s="188">
        <v>0.2888249</v>
      </c>
      <c r="H310" s="188">
        <v>1.9796190000000002E-2</v>
      </c>
      <c r="N310" s="183" t="s">
        <v>461</v>
      </c>
      <c r="O310" s="183" t="s">
        <v>56</v>
      </c>
      <c r="P310" s="183" t="s">
        <v>27</v>
      </c>
      <c r="Q310" s="217">
        <v>2</v>
      </c>
      <c r="R310" s="176">
        <v>0</v>
      </c>
      <c r="S310" s="42">
        <v>0</v>
      </c>
      <c r="T310" s="42">
        <v>0</v>
      </c>
      <c r="U310" s="133">
        <v>1.22783469445007</v>
      </c>
    </row>
    <row r="311" spans="1:21" x14ac:dyDescent="0.25">
      <c r="A311" s="183" t="s">
        <v>461</v>
      </c>
      <c r="B311" s="183" t="s">
        <v>56</v>
      </c>
      <c r="C311" s="183" t="s">
        <v>28</v>
      </c>
      <c r="D311" s="217">
        <v>1</v>
      </c>
      <c r="E311" s="133">
        <v>0</v>
      </c>
      <c r="F311" s="133">
        <v>1</v>
      </c>
      <c r="G311" s="188">
        <v>0.2888249</v>
      </c>
      <c r="H311" s="188">
        <v>1.9796190000000002E-2</v>
      </c>
      <c r="N311" s="183" t="s">
        <v>461</v>
      </c>
      <c r="O311" s="183" t="s">
        <v>56</v>
      </c>
      <c r="P311" s="183" t="s">
        <v>28</v>
      </c>
      <c r="Q311" s="217">
        <v>2</v>
      </c>
      <c r="R311" s="176">
        <v>0</v>
      </c>
      <c r="S311" s="42">
        <v>0</v>
      </c>
      <c r="T311" s="42">
        <v>0</v>
      </c>
      <c r="U311" s="133">
        <v>1.22783469445007</v>
      </c>
    </row>
    <row r="312" spans="1:21" x14ac:dyDescent="0.25">
      <c r="A312" s="183" t="s">
        <v>461</v>
      </c>
      <c r="B312" s="183" t="s">
        <v>56</v>
      </c>
      <c r="C312" s="183" t="s">
        <v>29</v>
      </c>
      <c r="D312" s="217">
        <v>1</v>
      </c>
      <c r="E312" s="133">
        <v>0</v>
      </c>
      <c r="F312" s="133">
        <v>1</v>
      </c>
      <c r="G312" s="188">
        <v>0.2888249</v>
      </c>
      <c r="H312" s="188">
        <v>1.9796190000000002E-2</v>
      </c>
      <c r="N312" s="183" t="s">
        <v>461</v>
      </c>
      <c r="O312" s="183" t="s">
        <v>56</v>
      </c>
      <c r="P312" s="183" t="s">
        <v>29</v>
      </c>
      <c r="Q312" s="217">
        <v>2</v>
      </c>
      <c r="R312" s="176">
        <v>0</v>
      </c>
      <c r="S312" s="42">
        <v>0</v>
      </c>
      <c r="T312" s="42">
        <v>0</v>
      </c>
      <c r="U312" s="133">
        <v>1.22783469445007</v>
      </c>
    </row>
    <row r="313" spans="1:21" x14ac:dyDescent="0.25">
      <c r="A313" s="183" t="s">
        <v>461</v>
      </c>
      <c r="B313" s="183" t="s">
        <v>56</v>
      </c>
      <c r="C313" s="183" t="s">
        <v>30</v>
      </c>
      <c r="D313" s="217">
        <v>1</v>
      </c>
      <c r="E313" s="133">
        <v>0</v>
      </c>
      <c r="F313" s="133">
        <v>1</v>
      </c>
      <c r="G313" s="188">
        <v>0.2888249</v>
      </c>
      <c r="H313" s="188">
        <v>1.9796190000000002E-2</v>
      </c>
      <c r="N313" s="183" t="s">
        <v>461</v>
      </c>
      <c r="O313" s="183" t="s">
        <v>56</v>
      </c>
      <c r="P313" s="183" t="s">
        <v>30</v>
      </c>
      <c r="Q313" s="217">
        <v>2</v>
      </c>
      <c r="R313" s="176">
        <v>0</v>
      </c>
      <c r="S313" s="42">
        <v>0</v>
      </c>
      <c r="T313" s="42">
        <v>0</v>
      </c>
      <c r="U313" s="133">
        <v>1.22783469445007</v>
      </c>
    </row>
  </sheetData>
  <pageMargins left="0.7" right="0.7" top="0.75" bottom="0.75" header="0.3" footer="0.3"/>
  <pageSetup orientation="portrait" horizontalDpi="1200" verticalDpi="1200"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1"/>
  <sheetViews>
    <sheetView zoomScale="70" zoomScaleNormal="70" workbookViewId="0">
      <selection activeCell="AH16" sqref="AH16"/>
    </sheetView>
  </sheetViews>
  <sheetFormatPr defaultColWidth="9.140625" defaultRowHeight="15" x14ac:dyDescent="0.25"/>
  <cols>
    <col min="1" max="3" width="9.140625" style="183"/>
    <col min="4" max="4" width="9.140625" style="183" customWidth="1"/>
    <col min="5" max="5" width="19.28515625" style="183" customWidth="1"/>
    <col min="6" max="16384" width="9.140625" style="183"/>
  </cols>
  <sheetData>
    <row r="1" spans="1:15" x14ac:dyDescent="0.25">
      <c r="B1" s="183" t="s">
        <v>665</v>
      </c>
      <c r="C1" s="183" t="s">
        <v>666</v>
      </c>
      <c r="I1" s="27" t="s">
        <v>568</v>
      </c>
    </row>
    <row r="2" spans="1:15" x14ac:dyDescent="0.25">
      <c r="A2" s="191" t="s">
        <v>585</v>
      </c>
      <c r="B2" s="183">
        <v>0.35</v>
      </c>
      <c r="C2" s="183">
        <v>0.01</v>
      </c>
      <c r="I2" s="133" t="s">
        <v>569</v>
      </c>
      <c r="J2" s="217" t="s">
        <v>570</v>
      </c>
      <c r="K2" s="217" t="s">
        <v>485</v>
      </c>
      <c r="L2" s="133" t="s">
        <v>64</v>
      </c>
      <c r="M2" s="133" t="s">
        <v>65</v>
      </c>
      <c r="N2" s="133" t="s">
        <v>66</v>
      </c>
      <c r="O2" s="133" t="s">
        <v>67</v>
      </c>
    </row>
    <row r="3" spans="1:15" x14ac:dyDescent="0.25">
      <c r="A3" s="191" t="s">
        <v>586</v>
      </c>
      <c r="B3" s="183">
        <v>0.38888888888888901</v>
      </c>
      <c r="C3" s="183">
        <v>0.01</v>
      </c>
      <c r="H3" s="183" t="s">
        <v>582</v>
      </c>
      <c r="I3" s="133" t="s">
        <v>571</v>
      </c>
      <c r="J3" s="217" t="s">
        <v>575</v>
      </c>
      <c r="K3" s="217">
        <v>1</v>
      </c>
      <c r="L3" s="133">
        <v>0</v>
      </c>
      <c r="M3" s="133">
        <v>1</v>
      </c>
      <c r="N3" s="188">
        <v>0.48882490000000001</v>
      </c>
      <c r="O3" s="188">
        <v>1.9796190000000002E-2</v>
      </c>
    </row>
    <row r="4" spans="1:15" x14ac:dyDescent="0.25">
      <c r="A4" s="191" t="s">
        <v>587</v>
      </c>
      <c r="B4" s="183">
        <v>0.42777777777777798</v>
      </c>
      <c r="C4" s="183">
        <v>0.01</v>
      </c>
      <c r="H4" s="183" t="s">
        <v>581</v>
      </c>
      <c r="I4" s="133" t="s">
        <v>572</v>
      </c>
      <c r="J4" s="217" t="s">
        <v>576</v>
      </c>
      <c r="K4" s="217">
        <v>1</v>
      </c>
      <c r="L4" s="133">
        <v>0</v>
      </c>
      <c r="M4" s="133">
        <v>1</v>
      </c>
      <c r="N4" s="188"/>
      <c r="O4" s="188"/>
    </row>
    <row r="5" spans="1:15" x14ac:dyDescent="0.25">
      <c r="A5" s="191" t="s">
        <v>588</v>
      </c>
      <c r="B5" s="183">
        <v>0.46666666666666701</v>
      </c>
      <c r="C5" s="183">
        <v>0.01</v>
      </c>
      <c r="H5" s="183" t="s">
        <v>582</v>
      </c>
      <c r="I5" s="133" t="s">
        <v>573</v>
      </c>
      <c r="J5" s="217" t="s">
        <v>577</v>
      </c>
      <c r="K5" s="217">
        <v>2</v>
      </c>
      <c r="L5" s="176">
        <v>0</v>
      </c>
      <c r="M5" s="42">
        <v>0</v>
      </c>
      <c r="N5" s="42">
        <v>0</v>
      </c>
      <c r="O5" s="133">
        <v>3.2</v>
      </c>
    </row>
    <row r="6" spans="1:15" x14ac:dyDescent="0.25">
      <c r="A6" s="191" t="s">
        <v>589</v>
      </c>
      <c r="B6" s="183">
        <v>0.50555555555555598</v>
      </c>
      <c r="C6" s="183">
        <v>0.01</v>
      </c>
      <c r="H6" s="183" t="s">
        <v>581</v>
      </c>
      <c r="I6" s="133" t="s">
        <v>574</v>
      </c>
      <c r="J6" s="217" t="s">
        <v>578</v>
      </c>
      <c r="K6" s="217">
        <v>2</v>
      </c>
      <c r="L6" s="176">
        <v>0</v>
      </c>
      <c r="M6" s="42">
        <v>0</v>
      </c>
      <c r="N6" s="42">
        <v>0</v>
      </c>
      <c r="O6" s="133">
        <v>4.5</v>
      </c>
    </row>
    <row r="7" spans="1:15" x14ac:dyDescent="0.25">
      <c r="A7" s="191" t="s">
        <v>590</v>
      </c>
      <c r="B7" s="183">
        <v>0.54444444444444395</v>
      </c>
      <c r="C7" s="183">
        <v>0.01</v>
      </c>
    </row>
    <row r="8" spans="1:15" x14ac:dyDescent="0.25">
      <c r="A8" s="191" t="s">
        <v>591</v>
      </c>
      <c r="B8" s="183">
        <v>0.58333333333333304</v>
      </c>
      <c r="C8" s="183">
        <v>0.01</v>
      </c>
    </row>
    <row r="9" spans="1:15" x14ac:dyDescent="0.25">
      <c r="A9" s="191" t="s">
        <v>592</v>
      </c>
      <c r="B9" s="183">
        <v>0.62222222222222201</v>
      </c>
      <c r="C9" s="183">
        <v>0.01</v>
      </c>
    </row>
    <row r="10" spans="1:15" x14ac:dyDescent="0.25">
      <c r="A10" s="191" t="s">
        <v>593</v>
      </c>
      <c r="B10" s="183">
        <v>0.66111111111111098</v>
      </c>
      <c r="C10" s="183">
        <v>0.01</v>
      </c>
    </row>
    <row r="11" spans="1:15" x14ac:dyDescent="0.25">
      <c r="A11" s="191" t="s">
        <v>594</v>
      </c>
      <c r="B11" s="183">
        <v>0.7</v>
      </c>
      <c r="C11" s="183">
        <v>0.01</v>
      </c>
      <c r="I11" s="27" t="s">
        <v>579</v>
      </c>
    </row>
    <row r="12" spans="1:15" x14ac:dyDescent="0.25">
      <c r="A12" s="191" t="s">
        <v>595</v>
      </c>
      <c r="B12" s="183">
        <v>0.35</v>
      </c>
      <c r="C12" s="183">
        <v>1.26315789473684E-2</v>
      </c>
      <c r="I12" s="133" t="s">
        <v>569</v>
      </c>
      <c r="J12" s="217" t="s">
        <v>570</v>
      </c>
      <c r="K12" s="217" t="s">
        <v>485</v>
      </c>
      <c r="L12" s="133" t="s">
        <v>64</v>
      </c>
      <c r="M12" s="133" t="s">
        <v>65</v>
      </c>
      <c r="N12" s="133" t="s">
        <v>66</v>
      </c>
      <c r="O12" s="133" t="s">
        <v>67</v>
      </c>
    </row>
    <row r="13" spans="1:15" x14ac:dyDescent="0.25">
      <c r="A13" s="191" t="s">
        <v>596</v>
      </c>
      <c r="B13" s="183">
        <v>0.38888888888888901</v>
      </c>
      <c r="C13" s="183">
        <v>1.26315789473684E-2</v>
      </c>
      <c r="H13" s="183" t="s">
        <v>582</v>
      </c>
      <c r="I13" s="133" t="s">
        <v>571</v>
      </c>
      <c r="J13" s="217" t="s">
        <v>584</v>
      </c>
      <c r="K13" s="217">
        <v>1</v>
      </c>
      <c r="L13" s="133">
        <v>0</v>
      </c>
      <c r="M13" s="133">
        <v>1</v>
      </c>
      <c r="N13" s="133">
        <v>0.42240899999999998</v>
      </c>
      <c r="O13" s="133">
        <v>4.8959999999999997E-2</v>
      </c>
    </row>
    <row r="14" spans="1:15" x14ac:dyDescent="0.25">
      <c r="A14" s="191" t="s">
        <v>597</v>
      </c>
      <c r="B14" s="183">
        <v>0.42777777777777798</v>
      </c>
      <c r="C14" s="183">
        <v>1.26315789473684E-2</v>
      </c>
      <c r="H14" s="183" t="s">
        <v>581</v>
      </c>
      <c r="I14" s="133" t="s">
        <v>572</v>
      </c>
      <c r="J14" s="217" t="s">
        <v>576</v>
      </c>
      <c r="K14" s="217">
        <v>1</v>
      </c>
      <c r="L14" s="133">
        <v>0</v>
      </c>
      <c r="M14" s="133">
        <v>1</v>
      </c>
      <c r="N14" s="133">
        <v>0.42240899999999998</v>
      </c>
      <c r="O14" s="133">
        <v>4.8959999999999997E-2</v>
      </c>
    </row>
    <row r="15" spans="1:15" ht="18.95" customHeight="1" x14ac:dyDescent="0.25">
      <c r="A15" s="191" t="s">
        <v>598</v>
      </c>
      <c r="B15" s="183">
        <v>0.46666666666666701</v>
      </c>
      <c r="C15" s="183">
        <v>1.26315789473684E-2</v>
      </c>
      <c r="H15" s="183" t="s">
        <v>582</v>
      </c>
      <c r="I15" s="133" t="s">
        <v>573</v>
      </c>
      <c r="J15" s="217" t="s">
        <v>580</v>
      </c>
      <c r="K15" s="217">
        <v>2</v>
      </c>
      <c r="L15" s="176">
        <v>0</v>
      </c>
      <c r="M15" s="42">
        <v>0</v>
      </c>
      <c r="N15" s="42">
        <v>0</v>
      </c>
      <c r="O15" s="133">
        <v>1.27</v>
      </c>
    </row>
    <row r="16" spans="1:15" x14ac:dyDescent="0.25">
      <c r="A16" s="191" t="s">
        <v>599</v>
      </c>
      <c r="B16" s="183">
        <v>0.50555555555555598</v>
      </c>
      <c r="C16" s="183">
        <v>1.26315789473684E-2</v>
      </c>
      <c r="H16" s="183" t="s">
        <v>581</v>
      </c>
      <c r="I16" s="133" t="s">
        <v>574</v>
      </c>
      <c r="J16" s="217" t="s">
        <v>583</v>
      </c>
      <c r="K16" s="217">
        <v>2</v>
      </c>
      <c r="L16" s="176">
        <v>0</v>
      </c>
      <c r="M16" s="42">
        <v>0</v>
      </c>
      <c r="N16" s="42">
        <v>0</v>
      </c>
      <c r="O16" s="133">
        <v>2.5</v>
      </c>
    </row>
    <row r="17" spans="1:3" x14ac:dyDescent="0.25">
      <c r="A17" s="191" t="s">
        <v>600</v>
      </c>
      <c r="B17" s="183">
        <v>0.54444444444444395</v>
      </c>
      <c r="C17" s="183">
        <v>1.26315789473684E-2</v>
      </c>
    </row>
    <row r="18" spans="1:3" x14ac:dyDescent="0.25">
      <c r="A18" s="191" t="s">
        <v>601</v>
      </c>
      <c r="B18" s="183">
        <v>0.58333333333333304</v>
      </c>
      <c r="C18" s="183">
        <v>1.26315789473684E-2</v>
      </c>
    </row>
    <row r="19" spans="1:3" x14ac:dyDescent="0.25">
      <c r="A19" s="191" t="s">
        <v>602</v>
      </c>
      <c r="B19" s="183">
        <v>0.62222222222222201</v>
      </c>
      <c r="C19" s="183">
        <v>1.26315789473684E-2</v>
      </c>
    </row>
    <row r="20" spans="1:3" x14ac:dyDescent="0.25">
      <c r="A20" s="191" t="s">
        <v>603</v>
      </c>
      <c r="B20" s="183">
        <v>0.66111111111111098</v>
      </c>
      <c r="C20" s="183">
        <v>1.26315789473684E-2</v>
      </c>
    </row>
    <row r="21" spans="1:3" x14ac:dyDescent="0.25">
      <c r="A21" s="191" t="s">
        <v>604</v>
      </c>
      <c r="B21" s="183">
        <v>0.7</v>
      </c>
      <c r="C21" s="183">
        <v>1.26315789473684E-2</v>
      </c>
    </row>
    <row r="22" spans="1:3" x14ac:dyDescent="0.25">
      <c r="A22" s="191" t="s">
        <v>605</v>
      </c>
      <c r="B22" s="183">
        <v>0.35</v>
      </c>
      <c r="C22" s="183">
        <v>1.52631578947368E-2</v>
      </c>
    </row>
    <row r="23" spans="1:3" x14ac:dyDescent="0.25">
      <c r="A23" s="191" t="s">
        <v>606</v>
      </c>
      <c r="B23" s="183">
        <v>0.38888888888888901</v>
      </c>
      <c r="C23" s="183">
        <v>1.52631578947368E-2</v>
      </c>
    </row>
    <row r="24" spans="1:3" x14ac:dyDescent="0.25">
      <c r="A24" s="191" t="s">
        <v>607</v>
      </c>
      <c r="B24" s="183">
        <v>0.42777777777777798</v>
      </c>
      <c r="C24" s="183">
        <v>1.52631578947368E-2</v>
      </c>
    </row>
    <row r="25" spans="1:3" x14ac:dyDescent="0.25">
      <c r="A25" s="191" t="s">
        <v>608</v>
      </c>
      <c r="B25" s="183">
        <v>0.46666666666666701</v>
      </c>
      <c r="C25" s="183">
        <v>1.52631578947368E-2</v>
      </c>
    </row>
    <row r="26" spans="1:3" x14ac:dyDescent="0.25">
      <c r="A26" s="191" t="s">
        <v>609</v>
      </c>
      <c r="B26" s="183">
        <v>0.50555555555555598</v>
      </c>
      <c r="C26" s="183">
        <v>1.52631578947368E-2</v>
      </c>
    </row>
    <row r="27" spans="1:3" x14ac:dyDescent="0.25">
      <c r="A27" s="191" t="s">
        <v>610</v>
      </c>
      <c r="B27" s="183">
        <v>0.54444444444444395</v>
      </c>
      <c r="C27" s="183">
        <v>1.52631578947368E-2</v>
      </c>
    </row>
    <row r="28" spans="1:3" x14ac:dyDescent="0.25">
      <c r="A28" s="191" t="s">
        <v>611</v>
      </c>
      <c r="B28" s="183">
        <v>0.58333333333333304</v>
      </c>
      <c r="C28" s="183">
        <v>1.52631578947368E-2</v>
      </c>
    </row>
    <row r="29" spans="1:3" x14ac:dyDescent="0.25">
      <c r="A29" s="191" t="s">
        <v>612</v>
      </c>
      <c r="B29" s="183">
        <v>0.62222222222222201</v>
      </c>
      <c r="C29" s="183">
        <v>1.52631578947368E-2</v>
      </c>
    </row>
    <row r="30" spans="1:3" x14ac:dyDescent="0.25">
      <c r="A30" s="191" t="s">
        <v>613</v>
      </c>
      <c r="B30" s="183">
        <v>0.66111111111111098</v>
      </c>
      <c r="C30" s="183">
        <v>1.52631578947368E-2</v>
      </c>
    </row>
    <row r="31" spans="1:3" x14ac:dyDescent="0.25">
      <c r="A31" s="191" t="s">
        <v>614</v>
      </c>
      <c r="B31" s="183">
        <v>0.7</v>
      </c>
      <c r="C31" s="183">
        <v>1.52631578947368E-2</v>
      </c>
    </row>
    <row r="32" spans="1:3" x14ac:dyDescent="0.25">
      <c r="A32" s="191" t="s">
        <v>615</v>
      </c>
      <c r="B32" s="183">
        <v>0.35</v>
      </c>
      <c r="C32" s="183">
        <v>1.78947368421053E-2</v>
      </c>
    </row>
    <row r="33" spans="1:3" x14ac:dyDescent="0.25">
      <c r="A33" s="191" t="s">
        <v>616</v>
      </c>
      <c r="B33" s="183">
        <v>0.38888888888888901</v>
      </c>
      <c r="C33" s="183">
        <v>1.78947368421053E-2</v>
      </c>
    </row>
    <row r="34" spans="1:3" x14ac:dyDescent="0.25">
      <c r="A34" s="191" t="s">
        <v>617</v>
      </c>
      <c r="B34" s="183">
        <v>0.42777777777777798</v>
      </c>
      <c r="C34" s="183">
        <v>1.78947368421053E-2</v>
      </c>
    </row>
    <row r="35" spans="1:3" x14ac:dyDescent="0.25">
      <c r="A35" s="191" t="s">
        <v>618</v>
      </c>
      <c r="B35" s="183">
        <v>0.46666666666666701</v>
      </c>
      <c r="C35" s="183">
        <v>1.78947368421053E-2</v>
      </c>
    </row>
    <row r="36" spans="1:3" x14ac:dyDescent="0.25">
      <c r="A36" s="191" t="s">
        <v>619</v>
      </c>
      <c r="B36" s="183">
        <v>0.50555555555555598</v>
      </c>
      <c r="C36" s="183">
        <v>1.78947368421053E-2</v>
      </c>
    </row>
    <row r="37" spans="1:3" x14ac:dyDescent="0.25">
      <c r="A37" s="191" t="s">
        <v>620</v>
      </c>
      <c r="B37" s="183">
        <v>0.54444444444444395</v>
      </c>
      <c r="C37" s="183">
        <v>1.78947368421053E-2</v>
      </c>
    </row>
    <row r="38" spans="1:3" x14ac:dyDescent="0.25">
      <c r="A38" s="191" t="s">
        <v>621</v>
      </c>
      <c r="B38" s="183">
        <v>0.58333333333333304</v>
      </c>
      <c r="C38" s="183">
        <v>1.78947368421053E-2</v>
      </c>
    </row>
    <row r="39" spans="1:3" x14ac:dyDescent="0.25">
      <c r="A39" s="191" t="s">
        <v>622</v>
      </c>
      <c r="B39" s="183">
        <v>0.62222222222222201</v>
      </c>
      <c r="C39" s="183">
        <v>1.78947368421053E-2</v>
      </c>
    </row>
    <row r="40" spans="1:3" x14ac:dyDescent="0.25">
      <c r="A40" s="191" t="s">
        <v>623</v>
      </c>
      <c r="B40" s="183">
        <v>0.66111111111111098</v>
      </c>
      <c r="C40" s="183">
        <v>1.78947368421053E-2</v>
      </c>
    </row>
    <row r="41" spans="1:3" x14ac:dyDescent="0.25">
      <c r="A41" s="191" t="s">
        <v>624</v>
      </c>
      <c r="B41" s="183">
        <v>0.7</v>
      </c>
      <c r="C41" s="183">
        <v>1.78947368421053E-2</v>
      </c>
    </row>
    <row r="42" spans="1:3" x14ac:dyDescent="0.25">
      <c r="A42" s="191" t="s">
        <v>625</v>
      </c>
      <c r="B42" s="183">
        <v>0.35</v>
      </c>
      <c r="C42" s="183">
        <v>2.0526315789473702E-2</v>
      </c>
    </row>
    <row r="43" spans="1:3" x14ac:dyDescent="0.25">
      <c r="A43" s="191" t="s">
        <v>626</v>
      </c>
      <c r="B43" s="183">
        <v>0.38888888888888901</v>
      </c>
      <c r="C43" s="183">
        <v>2.0526315789473702E-2</v>
      </c>
    </row>
    <row r="44" spans="1:3" x14ac:dyDescent="0.25">
      <c r="A44" s="191" t="s">
        <v>627</v>
      </c>
      <c r="B44" s="183">
        <v>0.42777777777777798</v>
      </c>
      <c r="C44" s="183">
        <v>2.0526315789473702E-2</v>
      </c>
    </row>
    <row r="45" spans="1:3" x14ac:dyDescent="0.25">
      <c r="A45" s="191" t="s">
        <v>628</v>
      </c>
      <c r="B45" s="183">
        <v>0.46666666666666701</v>
      </c>
      <c r="C45" s="183">
        <v>2.0526315789473702E-2</v>
      </c>
    </row>
    <row r="46" spans="1:3" x14ac:dyDescent="0.25">
      <c r="A46" s="191" t="s">
        <v>629</v>
      </c>
      <c r="B46" s="183">
        <v>0.50555555555555598</v>
      </c>
      <c r="C46" s="183">
        <v>2.0526315789473702E-2</v>
      </c>
    </row>
    <row r="47" spans="1:3" x14ac:dyDescent="0.25">
      <c r="A47" s="191" t="s">
        <v>630</v>
      </c>
      <c r="B47" s="183">
        <v>0.54444444444444395</v>
      </c>
      <c r="C47" s="183">
        <v>2.0526315789473702E-2</v>
      </c>
    </row>
    <row r="48" spans="1:3" x14ac:dyDescent="0.25">
      <c r="A48" s="191" t="s">
        <v>631</v>
      </c>
      <c r="B48" s="183">
        <v>0.58333333333333304</v>
      </c>
      <c r="C48" s="183">
        <v>2.0526315789473702E-2</v>
      </c>
    </row>
    <row r="49" spans="1:3" x14ac:dyDescent="0.25">
      <c r="A49" s="191" t="s">
        <v>632</v>
      </c>
      <c r="B49" s="183">
        <v>0.62222222222222201</v>
      </c>
      <c r="C49" s="183">
        <v>2.0526315789473702E-2</v>
      </c>
    </row>
    <row r="50" spans="1:3" x14ac:dyDescent="0.25">
      <c r="A50" s="191" t="s">
        <v>633</v>
      </c>
      <c r="B50" s="183">
        <v>0.66111111111111098</v>
      </c>
      <c r="C50" s="183">
        <v>2.0526315789473702E-2</v>
      </c>
    </row>
    <row r="51" spans="1:3" x14ac:dyDescent="0.25">
      <c r="A51" s="191" t="s">
        <v>634</v>
      </c>
      <c r="B51" s="183">
        <v>0.7</v>
      </c>
      <c r="C51" s="183">
        <v>2.0526315789473702E-2</v>
      </c>
    </row>
    <row r="52" spans="1:3" x14ac:dyDescent="0.25">
      <c r="A52" s="191" t="s">
        <v>635</v>
      </c>
      <c r="B52" s="183">
        <v>0.35</v>
      </c>
      <c r="C52" s="183">
        <v>2.31578947368421E-2</v>
      </c>
    </row>
    <row r="53" spans="1:3" x14ac:dyDescent="0.25">
      <c r="A53" s="191" t="s">
        <v>636</v>
      </c>
      <c r="B53" s="183">
        <v>0.38888888888888901</v>
      </c>
      <c r="C53" s="183">
        <v>2.31578947368421E-2</v>
      </c>
    </row>
    <row r="54" spans="1:3" x14ac:dyDescent="0.25">
      <c r="A54" s="191" t="s">
        <v>637</v>
      </c>
      <c r="B54" s="183">
        <v>0.42777777777777798</v>
      </c>
      <c r="C54" s="183">
        <v>2.31578947368421E-2</v>
      </c>
    </row>
    <row r="55" spans="1:3" x14ac:dyDescent="0.25">
      <c r="A55" s="191" t="s">
        <v>638</v>
      </c>
      <c r="B55" s="183">
        <v>0.46666666666666701</v>
      </c>
      <c r="C55" s="183">
        <v>2.31578947368421E-2</v>
      </c>
    </row>
    <row r="56" spans="1:3" x14ac:dyDescent="0.25">
      <c r="A56" s="191" t="s">
        <v>639</v>
      </c>
      <c r="B56" s="183">
        <v>0.50555555555555598</v>
      </c>
      <c r="C56" s="183">
        <v>2.31578947368421E-2</v>
      </c>
    </row>
    <row r="57" spans="1:3" x14ac:dyDescent="0.25">
      <c r="A57" s="191" t="s">
        <v>640</v>
      </c>
      <c r="B57" s="183">
        <v>0.54444444444444395</v>
      </c>
      <c r="C57" s="183">
        <v>2.31578947368421E-2</v>
      </c>
    </row>
    <row r="58" spans="1:3" x14ac:dyDescent="0.25">
      <c r="A58" s="191" t="s">
        <v>641</v>
      </c>
      <c r="B58" s="183">
        <v>0.58333333333333304</v>
      </c>
      <c r="C58" s="183">
        <v>2.31578947368421E-2</v>
      </c>
    </row>
    <row r="59" spans="1:3" x14ac:dyDescent="0.25">
      <c r="A59" s="191" t="s">
        <v>642</v>
      </c>
      <c r="B59" s="183">
        <v>0.62222222222222201</v>
      </c>
      <c r="C59" s="183">
        <v>2.31578947368421E-2</v>
      </c>
    </row>
    <row r="60" spans="1:3" x14ac:dyDescent="0.25">
      <c r="A60" s="191" t="s">
        <v>643</v>
      </c>
      <c r="B60" s="183">
        <v>0.66111111111111098</v>
      </c>
      <c r="C60" s="183">
        <v>2.31578947368421E-2</v>
      </c>
    </row>
    <row r="61" spans="1:3" x14ac:dyDescent="0.25">
      <c r="A61" s="191" t="s">
        <v>644</v>
      </c>
      <c r="B61" s="183">
        <v>0.7</v>
      </c>
      <c r="C61" s="183">
        <v>2.31578947368421E-2</v>
      </c>
    </row>
    <row r="62" spans="1:3" x14ac:dyDescent="0.25">
      <c r="A62" s="191" t="s">
        <v>645</v>
      </c>
      <c r="B62" s="183">
        <v>0.35</v>
      </c>
      <c r="C62" s="183">
        <v>2.5789473684210501E-2</v>
      </c>
    </row>
    <row r="63" spans="1:3" x14ac:dyDescent="0.25">
      <c r="A63" s="191" t="s">
        <v>646</v>
      </c>
      <c r="B63" s="183">
        <v>0.38888888888888901</v>
      </c>
      <c r="C63" s="183">
        <v>2.5789473684210501E-2</v>
      </c>
    </row>
    <row r="64" spans="1:3" x14ac:dyDescent="0.25">
      <c r="A64" s="191" t="s">
        <v>647</v>
      </c>
      <c r="B64" s="183">
        <v>0.42777777777777798</v>
      </c>
      <c r="C64" s="183">
        <v>2.5789473684210501E-2</v>
      </c>
    </row>
    <row r="65" spans="1:3" x14ac:dyDescent="0.25">
      <c r="A65" s="191" t="s">
        <v>648</v>
      </c>
      <c r="B65" s="183">
        <v>0.46666666666666701</v>
      </c>
      <c r="C65" s="183">
        <v>2.5789473684210501E-2</v>
      </c>
    </row>
    <row r="66" spans="1:3" x14ac:dyDescent="0.25">
      <c r="A66" s="191" t="s">
        <v>649</v>
      </c>
      <c r="B66" s="183">
        <v>0.50555555555555598</v>
      </c>
      <c r="C66" s="183">
        <v>2.5789473684210501E-2</v>
      </c>
    </row>
    <row r="67" spans="1:3" x14ac:dyDescent="0.25">
      <c r="A67" s="191" t="s">
        <v>650</v>
      </c>
      <c r="B67" s="183">
        <v>0.54444444444444395</v>
      </c>
      <c r="C67" s="183">
        <v>2.5789473684210501E-2</v>
      </c>
    </row>
    <row r="68" spans="1:3" x14ac:dyDescent="0.25">
      <c r="A68" s="191" t="s">
        <v>651</v>
      </c>
      <c r="B68" s="183">
        <v>0.58333333333333304</v>
      </c>
      <c r="C68" s="183">
        <v>2.5789473684210501E-2</v>
      </c>
    </row>
    <row r="69" spans="1:3" x14ac:dyDescent="0.25">
      <c r="A69" s="191" t="s">
        <v>652</v>
      </c>
      <c r="B69" s="183">
        <v>0.62222222222222201</v>
      </c>
      <c r="C69" s="183">
        <v>2.5789473684210501E-2</v>
      </c>
    </row>
    <row r="70" spans="1:3" x14ac:dyDescent="0.25">
      <c r="A70" s="191" t="s">
        <v>653</v>
      </c>
      <c r="B70" s="183">
        <v>0.66111111111111098</v>
      </c>
      <c r="C70" s="183">
        <v>2.5789473684210501E-2</v>
      </c>
    </row>
    <row r="71" spans="1:3" x14ac:dyDescent="0.25">
      <c r="A71" s="191" t="s">
        <v>654</v>
      </c>
      <c r="B71" s="183">
        <v>0.7</v>
      </c>
      <c r="C71" s="183">
        <v>2.5789473684210501E-2</v>
      </c>
    </row>
    <row r="72" spans="1:3" x14ac:dyDescent="0.25">
      <c r="A72" s="191" t="s">
        <v>655</v>
      </c>
      <c r="B72" s="183">
        <v>0.35</v>
      </c>
      <c r="C72" s="183">
        <v>2.8421052631578899E-2</v>
      </c>
    </row>
    <row r="73" spans="1:3" x14ac:dyDescent="0.25">
      <c r="A73" s="191" t="s">
        <v>656</v>
      </c>
      <c r="B73" s="183">
        <v>0.38888888888888901</v>
      </c>
      <c r="C73" s="183">
        <v>2.8421052631578899E-2</v>
      </c>
    </row>
    <row r="74" spans="1:3" x14ac:dyDescent="0.25">
      <c r="A74" s="191" t="s">
        <v>657</v>
      </c>
      <c r="B74" s="183">
        <v>0.42777777777777798</v>
      </c>
      <c r="C74" s="183">
        <v>2.8421052631578899E-2</v>
      </c>
    </row>
    <row r="75" spans="1:3" x14ac:dyDescent="0.25">
      <c r="A75" s="191" t="s">
        <v>658</v>
      </c>
      <c r="B75" s="183">
        <v>0.46666666666666701</v>
      </c>
      <c r="C75" s="183">
        <v>2.8421052631578899E-2</v>
      </c>
    </row>
    <row r="76" spans="1:3" x14ac:dyDescent="0.25">
      <c r="A76" s="191" t="s">
        <v>659</v>
      </c>
      <c r="B76" s="183">
        <v>0.50555555555555598</v>
      </c>
      <c r="C76" s="183">
        <v>2.8421052631578899E-2</v>
      </c>
    </row>
    <row r="77" spans="1:3" x14ac:dyDescent="0.25">
      <c r="A77" s="191" t="s">
        <v>660</v>
      </c>
      <c r="B77" s="183">
        <v>0.54444444444444395</v>
      </c>
      <c r="C77" s="183">
        <v>2.8421052631578899E-2</v>
      </c>
    </row>
    <row r="78" spans="1:3" x14ac:dyDescent="0.25">
      <c r="A78" s="191" t="s">
        <v>661</v>
      </c>
      <c r="B78" s="183">
        <v>0.58333333333333304</v>
      </c>
      <c r="C78" s="183">
        <v>2.8421052631578899E-2</v>
      </c>
    </row>
    <row r="79" spans="1:3" x14ac:dyDescent="0.25">
      <c r="A79" s="191" t="s">
        <v>662</v>
      </c>
      <c r="B79" s="183">
        <v>0.62222222222222201</v>
      </c>
      <c r="C79" s="183">
        <v>2.8421052631578899E-2</v>
      </c>
    </row>
    <row r="80" spans="1:3" x14ac:dyDescent="0.25">
      <c r="A80" s="191" t="s">
        <v>663</v>
      </c>
      <c r="B80" s="183">
        <v>0.66111111111111098</v>
      </c>
      <c r="C80" s="183">
        <v>2.8421052631578899E-2</v>
      </c>
    </row>
    <row r="81" spans="1:3" x14ac:dyDescent="0.25">
      <c r="A81" s="191" t="s">
        <v>664</v>
      </c>
      <c r="B81" s="183">
        <v>0.7</v>
      </c>
      <c r="C81" s="183">
        <v>2.8421052631578899E-2</v>
      </c>
    </row>
    <row r="82" spans="1:3" x14ac:dyDescent="0.25">
      <c r="A82" s="191" t="s">
        <v>671</v>
      </c>
      <c r="B82" s="183">
        <v>0.35</v>
      </c>
      <c r="C82" s="183">
        <v>3.1052631578947401E-2</v>
      </c>
    </row>
    <row r="83" spans="1:3" x14ac:dyDescent="0.25">
      <c r="A83" s="191" t="s">
        <v>672</v>
      </c>
      <c r="B83" s="183">
        <v>0.38888888888888901</v>
      </c>
      <c r="C83" s="183">
        <v>3.1052631578947401E-2</v>
      </c>
    </row>
    <row r="84" spans="1:3" x14ac:dyDescent="0.25">
      <c r="A84" s="191" t="s">
        <v>673</v>
      </c>
      <c r="B84" s="183">
        <v>0.42777777777777798</v>
      </c>
      <c r="C84" s="183">
        <v>3.1052631578947401E-2</v>
      </c>
    </row>
    <row r="85" spans="1:3" x14ac:dyDescent="0.25">
      <c r="A85" s="191" t="s">
        <v>674</v>
      </c>
      <c r="B85" s="183">
        <v>0.46666666666666701</v>
      </c>
      <c r="C85" s="183">
        <v>3.1052631578947401E-2</v>
      </c>
    </row>
    <row r="86" spans="1:3" x14ac:dyDescent="0.25">
      <c r="A86" s="191" t="s">
        <v>675</v>
      </c>
      <c r="B86" s="183">
        <v>0.50555555555555598</v>
      </c>
      <c r="C86" s="183">
        <v>3.1052631578947401E-2</v>
      </c>
    </row>
    <row r="87" spans="1:3" x14ac:dyDescent="0.25">
      <c r="A87" s="191" t="s">
        <v>676</v>
      </c>
      <c r="B87" s="183">
        <v>0.54444444444444395</v>
      </c>
      <c r="C87" s="183">
        <v>3.1052631578947401E-2</v>
      </c>
    </row>
    <row r="88" spans="1:3" x14ac:dyDescent="0.25">
      <c r="A88" s="191" t="s">
        <v>677</v>
      </c>
      <c r="B88" s="183">
        <v>0.58333333333333304</v>
      </c>
      <c r="C88" s="183">
        <v>3.1052631578947401E-2</v>
      </c>
    </row>
    <row r="89" spans="1:3" x14ac:dyDescent="0.25">
      <c r="A89" s="191" t="s">
        <v>678</v>
      </c>
      <c r="B89" s="183">
        <v>0.62222222222222201</v>
      </c>
      <c r="C89" s="183">
        <v>3.1052631578947401E-2</v>
      </c>
    </row>
    <row r="90" spans="1:3" x14ac:dyDescent="0.25">
      <c r="A90" s="191" t="s">
        <v>679</v>
      </c>
      <c r="B90" s="183">
        <v>0.66111111111111098</v>
      </c>
      <c r="C90" s="183">
        <v>3.1052631578947401E-2</v>
      </c>
    </row>
    <row r="91" spans="1:3" x14ac:dyDescent="0.25">
      <c r="A91" s="191" t="s">
        <v>680</v>
      </c>
      <c r="B91" s="183">
        <v>0.7</v>
      </c>
      <c r="C91" s="183">
        <v>3.1052631578947401E-2</v>
      </c>
    </row>
    <row r="92" spans="1:3" x14ac:dyDescent="0.25">
      <c r="A92" s="191" t="s">
        <v>681</v>
      </c>
      <c r="B92" s="183">
        <v>0.35</v>
      </c>
      <c r="C92" s="183">
        <v>3.3684210526315803E-2</v>
      </c>
    </row>
    <row r="93" spans="1:3" x14ac:dyDescent="0.25">
      <c r="A93" s="191" t="s">
        <v>682</v>
      </c>
      <c r="B93" s="183">
        <v>0.38888888888888901</v>
      </c>
      <c r="C93" s="183">
        <v>3.3684210526315803E-2</v>
      </c>
    </row>
    <row r="94" spans="1:3" x14ac:dyDescent="0.25">
      <c r="A94" s="191" t="s">
        <v>683</v>
      </c>
      <c r="B94" s="183">
        <v>0.42777777777777798</v>
      </c>
      <c r="C94" s="183">
        <v>3.3684210526315803E-2</v>
      </c>
    </row>
    <row r="95" spans="1:3" x14ac:dyDescent="0.25">
      <c r="A95" s="191" t="s">
        <v>684</v>
      </c>
      <c r="B95" s="183">
        <v>0.46666666666666701</v>
      </c>
      <c r="C95" s="183">
        <v>3.3684210526315803E-2</v>
      </c>
    </row>
    <row r="96" spans="1:3" x14ac:dyDescent="0.25">
      <c r="A96" s="191" t="s">
        <v>685</v>
      </c>
      <c r="B96" s="183">
        <v>0.50555555555555598</v>
      </c>
      <c r="C96" s="183">
        <v>3.3684210526315803E-2</v>
      </c>
    </row>
    <row r="97" spans="1:3" x14ac:dyDescent="0.25">
      <c r="A97" s="191" t="s">
        <v>686</v>
      </c>
      <c r="B97" s="183">
        <v>0.54444444444444395</v>
      </c>
      <c r="C97" s="183">
        <v>3.3684210526315803E-2</v>
      </c>
    </row>
    <row r="98" spans="1:3" x14ac:dyDescent="0.25">
      <c r="A98" s="191" t="s">
        <v>687</v>
      </c>
      <c r="B98" s="183">
        <v>0.58333333333333304</v>
      </c>
      <c r="C98" s="183">
        <v>3.3684210526315803E-2</v>
      </c>
    </row>
    <row r="99" spans="1:3" x14ac:dyDescent="0.25">
      <c r="A99" s="191" t="s">
        <v>688</v>
      </c>
      <c r="B99" s="183">
        <v>0.62222222222222201</v>
      </c>
      <c r="C99" s="183">
        <v>3.3684210526315803E-2</v>
      </c>
    </row>
    <row r="100" spans="1:3" x14ac:dyDescent="0.25">
      <c r="A100" s="191" t="s">
        <v>689</v>
      </c>
      <c r="B100" s="183">
        <v>0.66111111111111098</v>
      </c>
      <c r="C100" s="183">
        <v>3.3684210526315803E-2</v>
      </c>
    </row>
    <row r="101" spans="1:3" x14ac:dyDescent="0.25">
      <c r="A101" s="191" t="s">
        <v>690</v>
      </c>
      <c r="B101" s="183">
        <v>0.7</v>
      </c>
      <c r="C101" s="183">
        <v>3.3684210526315803E-2</v>
      </c>
    </row>
    <row r="102" spans="1:3" x14ac:dyDescent="0.25">
      <c r="A102" s="191" t="s">
        <v>691</v>
      </c>
      <c r="B102" s="183">
        <v>0.35</v>
      </c>
      <c r="C102" s="183">
        <v>3.6315789473684197E-2</v>
      </c>
    </row>
    <row r="103" spans="1:3" x14ac:dyDescent="0.25">
      <c r="A103" s="191" t="s">
        <v>692</v>
      </c>
      <c r="B103" s="183">
        <v>0.38888888888888901</v>
      </c>
      <c r="C103" s="183">
        <v>3.6315789473684197E-2</v>
      </c>
    </row>
    <row r="104" spans="1:3" x14ac:dyDescent="0.25">
      <c r="A104" s="191" t="s">
        <v>693</v>
      </c>
      <c r="B104" s="183">
        <v>0.42777777777777798</v>
      </c>
      <c r="C104" s="183">
        <v>3.6315789473684197E-2</v>
      </c>
    </row>
    <row r="105" spans="1:3" x14ac:dyDescent="0.25">
      <c r="A105" s="191" t="s">
        <v>694</v>
      </c>
      <c r="B105" s="183">
        <v>0.46666666666666701</v>
      </c>
      <c r="C105" s="183">
        <v>3.6315789473684197E-2</v>
      </c>
    </row>
    <row r="106" spans="1:3" x14ac:dyDescent="0.25">
      <c r="A106" s="191" t="s">
        <v>695</v>
      </c>
      <c r="B106" s="183">
        <v>0.50555555555555598</v>
      </c>
      <c r="C106" s="183">
        <v>3.6315789473684197E-2</v>
      </c>
    </row>
    <row r="107" spans="1:3" x14ac:dyDescent="0.25">
      <c r="A107" s="191" t="s">
        <v>696</v>
      </c>
      <c r="B107" s="183">
        <v>0.54444444444444395</v>
      </c>
      <c r="C107" s="183">
        <v>3.6315789473684197E-2</v>
      </c>
    </row>
    <row r="108" spans="1:3" x14ac:dyDescent="0.25">
      <c r="A108" s="191" t="s">
        <v>697</v>
      </c>
      <c r="B108" s="183">
        <v>0.58333333333333304</v>
      </c>
      <c r="C108" s="183">
        <v>3.6315789473684197E-2</v>
      </c>
    </row>
    <row r="109" spans="1:3" x14ac:dyDescent="0.25">
      <c r="A109" s="191" t="s">
        <v>698</v>
      </c>
      <c r="B109" s="183">
        <v>0.62222222222222201</v>
      </c>
      <c r="C109" s="183">
        <v>3.6315789473684197E-2</v>
      </c>
    </row>
    <row r="110" spans="1:3" x14ac:dyDescent="0.25">
      <c r="A110" s="191" t="s">
        <v>699</v>
      </c>
      <c r="B110" s="183">
        <v>0.66111111111111098</v>
      </c>
      <c r="C110" s="183">
        <v>3.6315789473684197E-2</v>
      </c>
    </row>
    <row r="111" spans="1:3" x14ac:dyDescent="0.25">
      <c r="A111" s="191" t="s">
        <v>700</v>
      </c>
      <c r="B111" s="183">
        <v>0.7</v>
      </c>
      <c r="C111" s="183">
        <v>3.6315789473684197E-2</v>
      </c>
    </row>
    <row r="112" spans="1:3" x14ac:dyDescent="0.25">
      <c r="A112" s="191" t="s">
        <v>701</v>
      </c>
      <c r="B112" s="183">
        <v>0.35</v>
      </c>
      <c r="C112" s="183">
        <v>3.8947368421052599E-2</v>
      </c>
    </row>
    <row r="113" spans="1:3" x14ac:dyDescent="0.25">
      <c r="A113" s="191" t="s">
        <v>702</v>
      </c>
      <c r="B113" s="183">
        <v>0.38888888888888901</v>
      </c>
      <c r="C113" s="183">
        <v>3.8947368421052599E-2</v>
      </c>
    </row>
    <row r="114" spans="1:3" x14ac:dyDescent="0.25">
      <c r="A114" s="191" t="s">
        <v>703</v>
      </c>
      <c r="B114" s="183">
        <v>0.42777777777777798</v>
      </c>
      <c r="C114" s="183">
        <v>3.8947368421052599E-2</v>
      </c>
    </row>
    <row r="115" spans="1:3" x14ac:dyDescent="0.25">
      <c r="A115" s="191" t="s">
        <v>704</v>
      </c>
      <c r="B115" s="183">
        <v>0.46666666666666701</v>
      </c>
      <c r="C115" s="183">
        <v>3.8947368421052599E-2</v>
      </c>
    </row>
    <row r="116" spans="1:3" x14ac:dyDescent="0.25">
      <c r="A116" s="191" t="s">
        <v>705</v>
      </c>
      <c r="B116" s="183">
        <v>0.50555555555555598</v>
      </c>
      <c r="C116" s="183">
        <v>3.8947368421052599E-2</v>
      </c>
    </row>
    <row r="117" spans="1:3" x14ac:dyDescent="0.25">
      <c r="A117" s="191" t="s">
        <v>706</v>
      </c>
      <c r="B117" s="183">
        <v>0.54444444444444395</v>
      </c>
      <c r="C117" s="183">
        <v>3.8947368421052599E-2</v>
      </c>
    </row>
    <row r="118" spans="1:3" x14ac:dyDescent="0.25">
      <c r="A118" s="191" t="s">
        <v>707</v>
      </c>
      <c r="B118" s="183">
        <v>0.58333333333333304</v>
      </c>
      <c r="C118" s="183">
        <v>3.8947368421052599E-2</v>
      </c>
    </row>
    <row r="119" spans="1:3" x14ac:dyDescent="0.25">
      <c r="A119" s="191" t="s">
        <v>708</v>
      </c>
      <c r="B119" s="183">
        <v>0.62222222222222201</v>
      </c>
      <c r="C119" s="183">
        <v>3.8947368421052599E-2</v>
      </c>
    </row>
    <row r="120" spans="1:3" x14ac:dyDescent="0.25">
      <c r="A120" s="191" t="s">
        <v>709</v>
      </c>
      <c r="B120" s="183">
        <v>0.66111111111111098</v>
      </c>
      <c r="C120" s="183">
        <v>3.8947368421052599E-2</v>
      </c>
    </row>
    <row r="121" spans="1:3" x14ac:dyDescent="0.25">
      <c r="A121" s="191" t="s">
        <v>710</v>
      </c>
      <c r="B121" s="183">
        <v>0.7</v>
      </c>
      <c r="C121" s="183">
        <v>3.8947368421052599E-2</v>
      </c>
    </row>
    <row r="122" spans="1:3" x14ac:dyDescent="0.25">
      <c r="A122" s="191" t="s">
        <v>711</v>
      </c>
      <c r="B122" s="183">
        <v>0.35</v>
      </c>
      <c r="C122" s="183">
        <v>4.1578947368421097E-2</v>
      </c>
    </row>
    <row r="123" spans="1:3" x14ac:dyDescent="0.25">
      <c r="A123" s="191" t="s">
        <v>712</v>
      </c>
      <c r="B123" s="183">
        <v>0.38888888888888901</v>
      </c>
      <c r="C123" s="183">
        <v>4.1578947368421097E-2</v>
      </c>
    </row>
    <row r="124" spans="1:3" x14ac:dyDescent="0.25">
      <c r="A124" s="191" t="s">
        <v>713</v>
      </c>
      <c r="B124" s="183">
        <v>0.42777777777777798</v>
      </c>
      <c r="C124" s="183">
        <v>4.1578947368421097E-2</v>
      </c>
    </row>
    <row r="125" spans="1:3" x14ac:dyDescent="0.25">
      <c r="A125" s="191" t="s">
        <v>714</v>
      </c>
      <c r="B125" s="183">
        <v>0.46666666666666701</v>
      </c>
      <c r="C125" s="183">
        <v>4.1578947368421097E-2</v>
      </c>
    </row>
    <row r="126" spans="1:3" x14ac:dyDescent="0.25">
      <c r="A126" s="191" t="s">
        <v>715</v>
      </c>
      <c r="B126" s="183">
        <v>0.50555555555555598</v>
      </c>
      <c r="C126" s="183">
        <v>4.1578947368421097E-2</v>
      </c>
    </row>
    <row r="127" spans="1:3" x14ac:dyDescent="0.25">
      <c r="A127" s="191" t="s">
        <v>716</v>
      </c>
      <c r="B127" s="183">
        <v>0.54444444444444395</v>
      </c>
      <c r="C127" s="183">
        <v>4.1578947368421097E-2</v>
      </c>
    </row>
    <row r="128" spans="1:3" x14ac:dyDescent="0.25">
      <c r="A128" s="191" t="s">
        <v>717</v>
      </c>
      <c r="B128" s="183">
        <v>0.58333333333333304</v>
      </c>
      <c r="C128" s="183">
        <v>4.1578947368421097E-2</v>
      </c>
    </row>
    <row r="129" spans="1:3" x14ac:dyDescent="0.25">
      <c r="A129" s="191" t="s">
        <v>718</v>
      </c>
      <c r="B129" s="183">
        <v>0.62222222222222201</v>
      </c>
      <c r="C129" s="183">
        <v>4.1578947368421097E-2</v>
      </c>
    </row>
    <row r="130" spans="1:3" x14ac:dyDescent="0.25">
      <c r="A130" s="191" t="s">
        <v>719</v>
      </c>
      <c r="B130" s="183">
        <v>0.66111111111111098</v>
      </c>
      <c r="C130" s="183">
        <v>4.1578947368421097E-2</v>
      </c>
    </row>
    <row r="131" spans="1:3" x14ac:dyDescent="0.25">
      <c r="A131" s="191" t="s">
        <v>720</v>
      </c>
      <c r="B131" s="183">
        <v>0.7</v>
      </c>
      <c r="C131" s="183">
        <v>4.1578947368421097E-2</v>
      </c>
    </row>
    <row r="132" spans="1:3" x14ac:dyDescent="0.25">
      <c r="A132" s="191" t="s">
        <v>721</v>
      </c>
      <c r="B132" s="183">
        <v>0.35</v>
      </c>
      <c r="C132" s="183">
        <v>4.4210526315789499E-2</v>
      </c>
    </row>
    <row r="133" spans="1:3" x14ac:dyDescent="0.25">
      <c r="A133" s="191" t="s">
        <v>722</v>
      </c>
      <c r="B133" s="183">
        <v>0.38888888888888901</v>
      </c>
      <c r="C133" s="183">
        <v>4.4210526315789499E-2</v>
      </c>
    </row>
    <row r="134" spans="1:3" x14ac:dyDescent="0.25">
      <c r="A134" s="191" t="s">
        <v>723</v>
      </c>
      <c r="B134" s="183">
        <v>0.42777777777777798</v>
      </c>
      <c r="C134" s="183">
        <v>4.4210526315789499E-2</v>
      </c>
    </row>
    <row r="135" spans="1:3" x14ac:dyDescent="0.25">
      <c r="A135" s="191" t="s">
        <v>724</v>
      </c>
      <c r="B135" s="183">
        <v>0.46666666666666701</v>
      </c>
      <c r="C135" s="183">
        <v>4.4210526315789499E-2</v>
      </c>
    </row>
    <row r="136" spans="1:3" x14ac:dyDescent="0.25">
      <c r="A136" s="191" t="s">
        <v>725</v>
      </c>
      <c r="B136" s="183">
        <v>0.50555555555555598</v>
      </c>
      <c r="C136" s="183">
        <v>4.4210526315789499E-2</v>
      </c>
    </row>
    <row r="137" spans="1:3" x14ac:dyDescent="0.25">
      <c r="A137" s="191" t="s">
        <v>726</v>
      </c>
      <c r="B137" s="183">
        <v>0.54444444444444395</v>
      </c>
      <c r="C137" s="183">
        <v>4.4210526315789499E-2</v>
      </c>
    </row>
    <row r="138" spans="1:3" x14ac:dyDescent="0.25">
      <c r="A138" s="191" t="s">
        <v>727</v>
      </c>
      <c r="B138" s="183">
        <v>0.58333333333333304</v>
      </c>
      <c r="C138" s="183">
        <v>4.4210526315789499E-2</v>
      </c>
    </row>
    <row r="139" spans="1:3" x14ac:dyDescent="0.25">
      <c r="A139" s="191" t="s">
        <v>728</v>
      </c>
      <c r="B139" s="183">
        <v>0.62222222222222201</v>
      </c>
      <c r="C139" s="183">
        <v>4.4210526315789499E-2</v>
      </c>
    </row>
    <row r="140" spans="1:3" x14ac:dyDescent="0.25">
      <c r="A140" s="191" t="s">
        <v>729</v>
      </c>
      <c r="B140" s="183">
        <v>0.66111111111111098</v>
      </c>
      <c r="C140" s="183">
        <v>4.4210526315789499E-2</v>
      </c>
    </row>
    <row r="141" spans="1:3" x14ac:dyDescent="0.25">
      <c r="A141" s="191" t="s">
        <v>730</v>
      </c>
      <c r="B141" s="183">
        <v>0.7</v>
      </c>
      <c r="C141" s="183">
        <v>4.4210526315789499E-2</v>
      </c>
    </row>
    <row r="142" spans="1:3" x14ac:dyDescent="0.25">
      <c r="A142" s="191" t="s">
        <v>731</v>
      </c>
      <c r="B142" s="183">
        <v>0.35</v>
      </c>
      <c r="C142" s="183">
        <v>4.68421052631579E-2</v>
      </c>
    </row>
    <row r="143" spans="1:3" x14ac:dyDescent="0.25">
      <c r="A143" s="191" t="s">
        <v>732</v>
      </c>
      <c r="B143" s="183">
        <v>0.38888888888888901</v>
      </c>
      <c r="C143" s="183">
        <v>4.68421052631579E-2</v>
      </c>
    </row>
    <row r="144" spans="1:3" x14ac:dyDescent="0.25">
      <c r="A144" s="191" t="s">
        <v>733</v>
      </c>
      <c r="B144" s="183">
        <v>0.42777777777777798</v>
      </c>
      <c r="C144" s="183">
        <v>4.68421052631579E-2</v>
      </c>
    </row>
    <row r="145" spans="1:3" x14ac:dyDescent="0.25">
      <c r="A145" s="191" t="s">
        <v>734</v>
      </c>
      <c r="B145" s="183">
        <v>0.46666666666666701</v>
      </c>
      <c r="C145" s="183">
        <v>4.68421052631579E-2</v>
      </c>
    </row>
    <row r="146" spans="1:3" x14ac:dyDescent="0.25">
      <c r="A146" s="191" t="s">
        <v>735</v>
      </c>
      <c r="B146" s="183">
        <v>0.50555555555555598</v>
      </c>
      <c r="C146" s="183">
        <v>4.68421052631579E-2</v>
      </c>
    </row>
    <row r="147" spans="1:3" x14ac:dyDescent="0.25">
      <c r="A147" s="191" t="s">
        <v>736</v>
      </c>
      <c r="B147" s="183">
        <v>0.54444444444444395</v>
      </c>
      <c r="C147" s="183">
        <v>4.68421052631579E-2</v>
      </c>
    </row>
    <row r="148" spans="1:3" x14ac:dyDescent="0.25">
      <c r="A148" s="191" t="s">
        <v>737</v>
      </c>
      <c r="B148" s="183">
        <v>0.58333333333333304</v>
      </c>
      <c r="C148" s="183">
        <v>4.68421052631579E-2</v>
      </c>
    </row>
    <row r="149" spans="1:3" x14ac:dyDescent="0.25">
      <c r="A149" s="191" t="s">
        <v>738</v>
      </c>
      <c r="B149" s="183">
        <v>0.62222222222222201</v>
      </c>
      <c r="C149" s="183">
        <v>4.68421052631579E-2</v>
      </c>
    </row>
    <row r="150" spans="1:3" x14ac:dyDescent="0.25">
      <c r="A150" s="191" t="s">
        <v>739</v>
      </c>
      <c r="B150" s="183">
        <v>0.66111111111111098</v>
      </c>
      <c r="C150" s="183">
        <v>4.68421052631579E-2</v>
      </c>
    </row>
    <row r="151" spans="1:3" x14ac:dyDescent="0.25">
      <c r="A151" s="191" t="s">
        <v>740</v>
      </c>
      <c r="B151" s="183">
        <v>0.7</v>
      </c>
      <c r="C151" s="183">
        <v>4.68421052631579E-2</v>
      </c>
    </row>
    <row r="152" spans="1:3" x14ac:dyDescent="0.25">
      <c r="A152" s="191" t="s">
        <v>741</v>
      </c>
      <c r="B152" s="183">
        <v>0.35</v>
      </c>
      <c r="C152" s="183">
        <v>4.9473684210526302E-2</v>
      </c>
    </row>
    <row r="153" spans="1:3" x14ac:dyDescent="0.25">
      <c r="A153" s="191" t="s">
        <v>742</v>
      </c>
      <c r="B153" s="183">
        <v>0.38888888888888901</v>
      </c>
      <c r="C153" s="183">
        <v>4.9473684210526302E-2</v>
      </c>
    </row>
    <row r="154" spans="1:3" x14ac:dyDescent="0.25">
      <c r="A154" s="191" t="s">
        <v>743</v>
      </c>
      <c r="B154" s="183">
        <v>0.42777777777777798</v>
      </c>
      <c r="C154" s="183">
        <v>4.9473684210526302E-2</v>
      </c>
    </row>
    <row r="155" spans="1:3" x14ac:dyDescent="0.25">
      <c r="A155" s="191" t="s">
        <v>744</v>
      </c>
      <c r="B155" s="183">
        <v>0.46666666666666701</v>
      </c>
      <c r="C155" s="183">
        <v>4.9473684210526302E-2</v>
      </c>
    </row>
    <row r="156" spans="1:3" x14ac:dyDescent="0.25">
      <c r="A156" s="191" t="s">
        <v>745</v>
      </c>
      <c r="B156" s="183">
        <v>0.50555555555555598</v>
      </c>
      <c r="C156" s="183">
        <v>4.9473684210526302E-2</v>
      </c>
    </row>
    <row r="157" spans="1:3" x14ac:dyDescent="0.25">
      <c r="A157" s="191" t="s">
        <v>746</v>
      </c>
      <c r="B157" s="183">
        <v>0.54444444444444395</v>
      </c>
      <c r="C157" s="183">
        <v>4.9473684210526302E-2</v>
      </c>
    </row>
    <row r="158" spans="1:3" x14ac:dyDescent="0.25">
      <c r="A158" s="191" t="s">
        <v>747</v>
      </c>
      <c r="B158" s="183">
        <v>0.58333333333333304</v>
      </c>
      <c r="C158" s="183">
        <v>4.9473684210526302E-2</v>
      </c>
    </row>
    <row r="159" spans="1:3" x14ac:dyDescent="0.25">
      <c r="A159" s="191" t="s">
        <v>748</v>
      </c>
      <c r="B159" s="183">
        <v>0.62222222222222201</v>
      </c>
      <c r="C159" s="183">
        <v>4.9473684210526302E-2</v>
      </c>
    </row>
    <row r="160" spans="1:3" x14ac:dyDescent="0.25">
      <c r="A160" s="191" t="s">
        <v>749</v>
      </c>
      <c r="B160" s="183">
        <v>0.66111111111111098</v>
      </c>
      <c r="C160" s="183">
        <v>4.9473684210526302E-2</v>
      </c>
    </row>
    <row r="161" spans="1:3" x14ac:dyDescent="0.25">
      <c r="A161" s="191" t="s">
        <v>750</v>
      </c>
      <c r="B161" s="183">
        <v>0.7</v>
      </c>
      <c r="C161" s="183">
        <v>4.9473684210526302E-2</v>
      </c>
    </row>
    <row r="162" spans="1:3" x14ac:dyDescent="0.25">
      <c r="A162" s="191" t="s">
        <v>751</v>
      </c>
      <c r="B162" s="183">
        <v>0.35</v>
      </c>
      <c r="C162" s="183">
        <v>5.2105263157894703E-2</v>
      </c>
    </row>
    <row r="163" spans="1:3" x14ac:dyDescent="0.25">
      <c r="A163" s="191" t="s">
        <v>752</v>
      </c>
      <c r="B163" s="183">
        <v>0.38888888888888901</v>
      </c>
      <c r="C163" s="183">
        <v>5.2105263157894703E-2</v>
      </c>
    </row>
    <row r="164" spans="1:3" x14ac:dyDescent="0.25">
      <c r="A164" s="191" t="s">
        <v>753</v>
      </c>
      <c r="B164" s="183">
        <v>0.42777777777777798</v>
      </c>
      <c r="C164" s="183">
        <v>5.2105263157894703E-2</v>
      </c>
    </row>
    <row r="165" spans="1:3" x14ac:dyDescent="0.25">
      <c r="A165" s="191" t="s">
        <v>754</v>
      </c>
      <c r="B165" s="183">
        <v>0.46666666666666701</v>
      </c>
      <c r="C165" s="183">
        <v>5.2105263157894703E-2</v>
      </c>
    </row>
    <row r="166" spans="1:3" x14ac:dyDescent="0.25">
      <c r="A166" s="191" t="s">
        <v>755</v>
      </c>
      <c r="B166" s="183">
        <v>0.50555555555555598</v>
      </c>
      <c r="C166" s="183">
        <v>5.2105263157894703E-2</v>
      </c>
    </row>
    <row r="167" spans="1:3" x14ac:dyDescent="0.25">
      <c r="A167" s="191" t="s">
        <v>756</v>
      </c>
      <c r="B167" s="183">
        <v>0.54444444444444395</v>
      </c>
      <c r="C167" s="183">
        <v>5.2105263157894703E-2</v>
      </c>
    </row>
    <row r="168" spans="1:3" x14ac:dyDescent="0.25">
      <c r="A168" s="191" t="s">
        <v>757</v>
      </c>
      <c r="B168" s="183">
        <v>0.58333333333333304</v>
      </c>
      <c r="C168" s="183">
        <v>5.2105263157894703E-2</v>
      </c>
    </row>
    <row r="169" spans="1:3" x14ac:dyDescent="0.25">
      <c r="A169" s="191" t="s">
        <v>758</v>
      </c>
      <c r="B169" s="183">
        <v>0.62222222222222201</v>
      </c>
      <c r="C169" s="183">
        <v>5.2105263157894703E-2</v>
      </c>
    </row>
    <row r="170" spans="1:3" x14ac:dyDescent="0.25">
      <c r="A170" s="191" t="s">
        <v>759</v>
      </c>
      <c r="B170" s="183">
        <v>0.66111111111111098</v>
      </c>
      <c r="C170" s="183">
        <v>5.2105263157894703E-2</v>
      </c>
    </row>
    <row r="171" spans="1:3" x14ac:dyDescent="0.25">
      <c r="A171" s="191" t="s">
        <v>760</v>
      </c>
      <c r="B171" s="183">
        <v>0.7</v>
      </c>
      <c r="C171" s="183">
        <v>5.2105263157894703E-2</v>
      </c>
    </row>
    <row r="172" spans="1:3" x14ac:dyDescent="0.25">
      <c r="A172" s="191" t="s">
        <v>761</v>
      </c>
      <c r="B172" s="183">
        <v>0.35</v>
      </c>
      <c r="C172" s="183">
        <v>5.4736842105263202E-2</v>
      </c>
    </row>
    <row r="173" spans="1:3" x14ac:dyDescent="0.25">
      <c r="A173" s="191" t="s">
        <v>762</v>
      </c>
      <c r="B173" s="183">
        <v>0.38888888888888901</v>
      </c>
      <c r="C173" s="183">
        <v>5.4736842105263202E-2</v>
      </c>
    </row>
    <row r="174" spans="1:3" x14ac:dyDescent="0.25">
      <c r="A174" s="191" t="s">
        <v>763</v>
      </c>
      <c r="B174" s="183">
        <v>0.42777777777777798</v>
      </c>
      <c r="C174" s="183">
        <v>5.4736842105263202E-2</v>
      </c>
    </row>
    <row r="175" spans="1:3" x14ac:dyDescent="0.25">
      <c r="A175" s="191" t="s">
        <v>764</v>
      </c>
      <c r="B175" s="183">
        <v>0.46666666666666701</v>
      </c>
      <c r="C175" s="183">
        <v>5.4736842105263202E-2</v>
      </c>
    </row>
    <row r="176" spans="1:3" x14ac:dyDescent="0.25">
      <c r="A176" s="191" t="s">
        <v>765</v>
      </c>
      <c r="B176" s="183">
        <v>0.50555555555555598</v>
      </c>
      <c r="C176" s="183">
        <v>5.4736842105263202E-2</v>
      </c>
    </row>
    <row r="177" spans="1:3" x14ac:dyDescent="0.25">
      <c r="A177" s="191" t="s">
        <v>766</v>
      </c>
      <c r="B177" s="183">
        <v>0.54444444444444395</v>
      </c>
      <c r="C177" s="183">
        <v>5.4736842105263202E-2</v>
      </c>
    </row>
    <row r="178" spans="1:3" x14ac:dyDescent="0.25">
      <c r="A178" s="191" t="s">
        <v>767</v>
      </c>
      <c r="B178" s="183">
        <v>0.58333333333333304</v>
      </c>
      <c r="C178" s="183">
        <v>5.4736842105263202E-2</v>
      </c>
    </row>
    <row r="179" spans="1:3" x14ac:dyDescent="0.25">
      <c r="A179" s="191" t="s">
        <v>768</v>
      </c>
      <c r="B179" s="183">
        <v>0.62222222222222201</v>
      </c>
      <c r="C179" s="183">
        <v>5.4736842105263202E-2</v>
      </c>
    </row>
    <row r="180" spans="1:3" x14ac:dyDescent="0.25">
      <c r="A180" s="191" t="s">
        <v>769</v>
      </c>
      <c r="B180" s="183">
        <v>0.66111111111111098</v>
      </c>
      <c r="C180" s="183">
        <v>5.4736842105263202E-2</v>
      </c>
    </row>
    <row r="181" spans="1:3" x14ac:dyDescent="0.25">
      <c r="A181" s="191" t="s">
        <v>770</v>
      </c>
      <c r="B181" s="183">
        <v>0.7</v>
      </c>
      <c r="C181" s="183">
        <v>5.4736842105263202E-2</v>
      </c>
    </row>
    <row r="182" spans="1:3" x14ac:dyDescent="0.25">
      <c r="A182" s="191" t="s">
        <v>771</v>
      </c>
      <c r="B182" s="183">
        <v>0.35</v>
      </c>
      <c r="C182" s="183">
        <v>5.7368421052631603E-2</v>
      </c>
    </row>
    <row r="183" spans="1:3" x14ac:dyDescent="0.25">
      <c r="A183" s="191" t="s">
        <v>772</v>
      </c>
      <c r="B183" s="183">
        <v>0.38888888888888901</v>
      </c>
      <c r="C183" s="183">
        <v>5.7368421052631603E-2</v>
      </c>
    </row>
    <row r="184" spans="1:3" x14ac:dyDescent="0.25">
      <c r="A184" s="191" t="s">
        <v>773</v>
      </c>
      <c r="B184" s="183">
        <v>0.42777777777777798</v>
      </c>
      <c r="C184" s="183">
        <v>5.7368421052631603E-2</v>
      </c>
    </row>
    <row r="185" spans="1:3" x14ac:dyDescent="0.25">
      <c r="A185" s="191" t="s">
        <v>774</v>
      </c>
      <c r="B185" s="183">
        <v>0.46666666666666701</v>
      </c>
      <c r="C185" s="183">
        <v>5.7368421052631603E-2</v>
      </c>
    </row>
    <row r="186" spans="1:3" x14ac:dyDescent="0.25">
      <c r="A186" s="191" t="s">
        <v>775</v>
      </c>
      <c r="B186" s="183">
        <v>0.50555555555555598</v>
      </c>
      <c r="C186" s="183">
        <v>5.7368421052631603E-2</v>
      </c>
    </row>
    <row r="187" spans="1:3" x14ac:dyDescent="0.25">
      <c r="A187" s="191" t="s">
        <v>776</v>
      </c>
      <c r="B187" s="183">
        <v>0.54444444444444395</v>
      </c>
      <c r="C187" s="183">
        <v>5.7368421052631603E-2</v>
      </c>
    </row>
    <row r="188" spans="1:3" x14ac:dyDescent="0.25">
      <c r="A188" s="191" t="s">
        <v>777</v>
      </c>
      <c r="B188" s="183">
        <v>0.58333333333333304</v>
      </c>
      <c r="C188" s="183">
        <v>5.7368421052631603E-2</v>
      </c>
    </row>
    <row r="189" spans="1:3" x14ac:dyDescent="0.25">
      <c r="A189" s="191" t="s">
        <v>778</v>
      </c>
      <c r="B189" s="183">
        <v>0.62222222222222201</v>
      </c>
      <c r="C189" s="183">
        <v>5.7368421052631603E-2</v>
      </c>
    </row>
    <row r="190" spans="1:3" x14ac:dyDescent="0.25">
      <c r="A190" s="191" t="s">
        <v>779</v>
      </c>
      <c r="B190" s="183">
        <v>0.66111111111111098</v>
      </c>
      <c r="C190" s="183">
        <v>5.7368421052631603E-2</v>
      </c>
    </row>
    <row r="191" spans="1:3" x14ac:dyDescent="0.25">
      <c r="A191" s="191" t="s">
        <v>780</v>
      </c>
      <c r="B191" s="183">
        <v>0.7</v>
      </c>
      <c r="C191" s="183">
        <v>5.7368421052631603E-2</v>
      </c>
    </row>
    <row r="192" spans="1:3" x14ac:dyDescent="0.25">
      <c r="A192" s="191" t="s">
        <v>781</v>
      </c>
      <c r="B192" s="183">
        <v>0.35</v>
      </c>
      <c r="C192" s="183">
        <v>0.06</v>
      </c>
    </row>
    <row r="193" spans="1:3" x14ac:dyDescent="0.25">
      <c r="A193" s="191" t="s">
        <v>782</v>
      </c>
      <c r="B193" s="183">
        <v>0.38888888888888901</v>
      </c>
      <c r="C193" s="183">
        <v>0.06</v>
      </c>
    </row>
    <row r="194" spans="1:3" x14ac:dyDescent="0.25">
      <c r="A194" s="191" t="s">
        <v>783</v>
      </c>
      <c r="B194" s="183">
        <v>0.42777777777777798</v>
      </c>
      <c r="C194" s="183">
        <v>0.06</v>
      </c>
    </row>
    <row r="195" spans="1:3" x14ac:dyDescent="0.25">
      <c r="A195" s="191" t="s">
        <v>784</v>
      </c>
      <c r="B195" s="183">
        <v>0.46666666666666701</v>
      </c>
      <c r="C195" s="183">
        <v>0.06</v>
      </c>
    </row>
    <row r="196" spans="1:3" x14ac:dyDescent="0.25">
      <c r="A196" s="191" t="s">
        <v>785</v>
      </c>
      <c r="B196" s="183">
        <v>0.50555555555555598</v>
      </c>
      <c r="C196" s="183">
        <v>0.06</v>
      </c>
    </row>
    <row r="197" spans="1:3" x14ac:dyDescent="0.25">
      <c r="A197" s="191" t="s">
        <v>786</v>
      </c>
      <c r="B197" s="183">
        <v>0.54444444444444395</v>
      </c>
      <c r="C197" s="183">
        <v>0.06</v>
      </c>
    </row>
    <row r="198" spans="1:3" x14ac:dyDescent="0.25">
      <c r="A198" s="191" t="s">
        <v>787</v>
      </c>
      <c r="B198" s="183">
        <v>0.58333333333333304</v>
      </c>
      <c r="C198" s="183">
        <v>0.06</v>
      </c>
    </row>
    <row r="199" spans="1:3" x14ac:dyDescent="0.25">
      <c r="A199" s="191" t="s">
        <v>788</v>
      </c>
      <c r="B199" s="183">
        <v>0.62222222222222201</v>
      </c>
      <c r="C199" s="183">
        <v>0.06</v>
      </c>
    </row>
    <row r="200" spans="1:3" x14ac:dyDescent="0.25">
      <c r="A200" s="191" t="s">
        <v>789</v>
      </c>
      <c r="B200" s="183">
        <v>0.66111111111111098</v>
      </c>
      <c r="C200" s="183">
        <v>0.06</v>
      </c>
    </row>
    <row r="201" spans="1:3" x14ac:dyDescent="0.25">
      <c r="A201" s="191" t="s">
        <v>790</v>
      </c>
      <c r="B201" s="183">
        <v>0.7</v>
      </c>
      <c r="C201" s="183">
        <v>0.06</v>
      </c>
    </row>
  </sheetData>
  <pageMargins left="0.7" right="0.7" top="0.75" bottom="0.75" header="0.3" footer="0.3"/>
  <pageSetup orientation="portrait" horizontalDpi="1200" verticalDpi="1200"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AH337"/>
  <sheetViews>
    <sheetView zoomScale="70" zoomScaleNormal="70" workbookViewId="0">
      <selection activeCell="U4" sqref="U4"/>
    </sheetView>
  </sheetViews>
  <sheetFormatPr defaultColWidth="9.140625" defaultRowHeight="15" x14ac:dyDescent="0.25"/>
  <cols>
    <col min="1" max="2" width="9.140625" style="22"/>
    <col min="3" max="3" width="9.140625" style="3"/>
    <col min="4" max="4" width="9.140625" style="183"/>
    <col min="5" max="9" width="9.140625" style="3"/>
    <col min="10" max="11" width="9.140625" style="183"/>
    <col min="12" max="12" width="9.140625" style="3"/>
    <col min="13" max="14" width="9.140625" style="22"/>
    <col min="15" max="15" width="9.140625" style="3"/>
    <col min="16" max="16" width="11.85546875" style="3" customWidth="1"/>
    <col min="17" max="17" width="9.140625" style="3"/>
    <col min="18" max="18" width="9.140625" style="183"/>
    <col min="19" max="16384" width="9.140625" style="3"/>
  </cols>
  <sheetData>
    <row r="1" spans="1:34" x14ac:dyDescent="0.25">
      <c r="C1" s="4"/>
      <c r="D1" s="183" t="s">
        <v>485</v>
      </c>
      <c r="E1" s="4" t="s">
        <v>64</v>
      </c>
      <c r="F1" s="4" t="s">
        <v>65</v>
      </c>
      <c r="G1" s="4" t="s">
        <v>66</v>
      </c>
      <c r="H1" s="4" t="s">
        <v>67</v>
      </c>
      <c r="Y1" s="3" t="s">
        <v>430</v>
      </c>
      <c r="AE1" s="3" t="s">
        <v>434</v>
      </c>
    </row>
    <row r="2" spans="1:34" x14ac:dyDescent="0.25">
      <c r="A2" s="183" t="s">
        <v>61</v>
      </c>
      <c r="B2" s="183" t="s">
        <v>31</v>
      </c>
      <c r="C2" s="183" t="s">
        <v>19</v>
      </c>
      <c r="D2" s="217">
        <v>1</v>
      </c>
      <c r="E2" s="133">
        <v>0</v>
      </c>
      <c r="F2" s="133">
        <v>1</v>
      </c>
      <c r="G2" s="188">
        <v>0.2888249</v>
      </c>
      <c r="H2" s="188">
        <v>1.9796190000000002E-2</v>
      </c>
      <c r="I2" s="191"/>
      <c r="J2" s="191"/>
      <c r="K2" s="191"/>
      <c r="L2" s="102"/>
      <c r="N2" s="183"/>
      <c r="O2" s="27" t="s">
        <v>568</v>
      </c>
      <c r="P2" s="183"/>
      <c r="Q2" s="183"/>
      <c r="S2" s="183"/>
      <c r="T2" s="183"/>
      <c r="U2" s="183"/>
      <c r="V2" s="183"/>
      <c r="Y2" s="22">
        <v>2.7072261111004303E-2</v>
      </c>
      <c r="Z2" s="22">
        <v>0.99326974021417935</v>
      </c>
      <c r="AA2" s="22">
        <v>0.42271430694594797</v>
      </c>
      <c r="AB2" s="22">
        <v>5.0595078365627634E-2</v>
      </c>
      <c r="AE2" s="22">
        <v>2.7072261111004303E-2</v>
      </c>
      <c r="AF2" s="22">
        <v>0.99326974021417935</v>
      </c>
      <c r="AG2" s="22">
        <v>0.42271430694594797</v>
      </c>
      <c r="AH2" s="22">
        <v>5.0595078365627634E-2</v>
      </c>
    </row>
    <row r="3" spans="1:34" x14ac:dyDescent="0.25">
      <c r="A3" s="183" t="s">
        <v>61</v>
      </c>
      <c r="B3" s="183" t="s">
        <v>31</v>
      </c>
      <c r="C3" s="183" t="s">
        <v>20</v>
      </c>
      <c r="D3" s="217">
        <v>1</v>
      </c>
      <c r="E3" s="133">
        <v>0</v>
      </c>
      <c r="F3" s="133">
        <v>1</v>
      </c>
      <c r="G3" s="188">
        <v>0.2888249</v>
      </c>
      <c r="H3" s="188">
        <v>1.9796190000000002E-2</v>
      </c>
      <c r="I3" s="191"/>
      <c r="J3" s="191"/>
      <c r="K3" s="191"/>
      <c r="L3" s="102"/>
      <c r="N3" s="183"/>
      <c r="O3" s="133" t="s">
        <v>569</v>
      </c>
      <c r="P3" s="217" t="s">
        <v>570</v>
      </c>
      <c r="Q3" s="217" t="s">
        <v>485</v>
      </c>
      <c r="R3" s="133" t="s">
        <v>64</v>
      </c>
      <c r="S3" s="133" t="s">
        <v>65</v>
      </c>
      <c r="T3" s="133" t="s">
        <v>66</v>
      </c>
      <c r="U3" s="133" t="s">
        <v>67</v>
      </c>
      <c r="V3" s="183"/>
      <c r="Y3" s="22">
        <v>2.7072261111004303E-2</v>
      </c>
      <c r="Z3" s="22">
        <v>0.99326974021417935</v>
      </c>
      <c r="AA3" s="22">
        <v>0.42271430694594797</v>
      </c>
      <c r="AB3" s="22">
        <v>5.0595078365627634E-2</v>
      </c>
      <c r="AE3" s="22">
        <v>2.7072261111004303E-2</v>
      </c>
      <c r="AF3" s="22">
        <v>0.99326974021417935</v>
      </c>
      <c r="AG3" s="22">
        <v>0.42271430694594797</v>
      </c>
      <c r="AH3" s="22">
        <v>5.0595078365627634E-2</v>
      </c>
    </row>
    <row r="4" spans="1:34" x14ac:dyDescent="0.25">
      <c r="A4" s="183" t="s">
        <v>61</v>
      </c>
      <c r="B4" s="183" t="s">
        <v>31</v>
      </c>
      <c r="C4" s="183" t="s">
        <v>21</v>
      </c>
      <c r="D4" s="217">
        <v>1</v>
      </c>
      <c r="E4" s="133">
        <v>0</v>
      </c>
      <c r="F4" s="133">
        <v>1</v>
      </c>
      <c r="G4" s="188">
        <v>0.2888249</v>
      </c>
      <c r="H4" s="188">
        <v>1.9796190000000002E-2</v>
      </c>
      <c r="I4" s="191"/>
      <c r="J4" s="191"/>
      <c r="K4" s="191"/>
      <c r="L4" s="102"/>
      <c r="N4" s="183" t="s">
        <v>582</v>
      </c>
      <c r="O4" s="133" t="s">
        <v>571</v>
      </c>
      <c r="P4" s="217" t="s">
        <v>575</v>
      </c>
      <c r="Q4" s="217">
        <v>1</v>
      </c>
      <c r="R4" s="133">
        <v>0</v>
      </c>
      <c r="S4" s="133">
        <v>1</v>
      </c>
      <c r="T4" s="188">
        <v>0.2888249</v>
      </c>
      <c r="U4" s="188">
        <v>1.9796190000000002E-2</v>
      </c>
      <c r="V4" s="183"/>
      <c r="Y4" s="22">
        <v>2.7072261111004303E-2</v>
      </c>
      <c r="Z4" s="22">
        <v>0.99326974021417935</v>
      </c>
      <c r="AA4" s="22">
        <v>0.42271430694594797</v>
      </c>
      <c r="AB4" s="22">
        <v>5.0595078365627634E-2</v>
      </c>
      <c r="AE4" s="22">
        <v>2.7072261111004303E-2</v>
      </c>
      <c r="AF4" s="22">
        <v>0.99326974021417935</v>
      </c>
      <c r="AG4" s="22">
        <v>0.42271430694594797</v>
      </c>
      <c r="AH4" s="22">
        <v>5.0595078365627634E-2</v>
      </c>
    </row>
    <row r="5" spans="1:34" x14ac:dyDescent="0.25">
      <c r="A5" s="183" t="s">
        <v>61</v>
      </c>
      <c r="B5" s="183" t="s">
        <v>31</v>
      </c>
      <c r="C5" s="183" t="s">
        <v>22</v>
      </c>
      <c r="D5" s="217">
        <v>1</v>
      </c>
      <c r="E5" s="133">
        <v>0</v>
      </c>
      <c r="F5" s="133">
        <v>1</v>
      </c>
      <c r="G5" s="188">
        <v>0.2888249</v>
      </c>
      <c r="H5" s="188">
        <v>1.9796190000000002E-2</v>
      </c>
      <c r="I5" s="191"/>
      <c r="J5" s="191"/>
      <c r="K5" s="191"/>
      <c r="L5" s="102"/>
      <c r="N5" s="183" t="s">
        <v>581</v>
      </c>
      <c r="O5" s="133" t="s">
        <v>572</v>
      </c>
      <c r="P5" s="217" t="s">
        <v>576</v>
      </c>
      <c r="Q5" s="217">
        <v>1</v>
      </c>
      <c r="R5" s="133">
        <v>0</v>
      </c>
      <c r="S5" s="133">
        <v>1</v>
      </c>
      <c r="T5" s="188">
        <v>0.14862101</v>
      </c>
      <c r="U5" s="188">
        <v>4.4471129999999998E-2</v>
      </c>
      <c r="V5" s="183"/>
      <c r="Y5" s="22">
        <v>2.9313504447006252E-2</v>
      </c>
      <c r="Z5" s="22">
        <v>0.98886830769118483</v>
      </c>
      <c r="AA5" s="22">
        <v>0.24676177603351304</v>
      </c>
      <c r="AB5" s="22">
        <v>2.4946823585895402E-2</v>
      </c>
      <c r="AE5" s="22">
        <v>2.9313504447006252E-2</v>
      </c>
      <c r="AF5" s="22">
        <v>0.98886830769118483</v>
      </c>
      <c r="AG5" s="22">
        <v>0.24676177603351304</v>
      </c>
      <c r="AH5" s="22">
        <v>2.4946823585895402E-2</v>
      </c>
    </row>
    <row r="6" spans="1:34" x14ac:dyDescent="0.25">
      <c r="A6" s="183" t="s">
        <v>61</v>
      </c>
      <c r="B6" s="183" t="s">
        <v>31</v>
      </c>
      <c r="C6" s="183" t="s">
        <v>23</v>
      </c>
      <c r="D6" s="217">
        <v>1</v>
      </c>
      <c r="E6" s="133">
        <v>0</v>
      </c>
      <c r="F6" s="133">
        <v>1</v>
      </c>
      <c r="G6" s="188">
        <v>0.2888249</v>
      </c>
      <c r="H6" s="188">
        <v>1.9796190000000002E-2</v>
      </c>
      <c r="I6" s="191"/>
      <c r="J6" s="191"/>
      <c r="K6" s="191"/>
      <c r="L6" s="102"/>
      <c r="N6" s="183" t="s">
        <v>582</v>
      </c>
      <c r="O6" s="133" t="s">
        <v>573</v>
      </c>
      <c r="P6" s="217" t="s">
        <v>577</v>
      </c>
      <c r="Q6" s="217">
        <v>2</v>
      </c>
      <c r="R6" s="176">
        <v>0</v>
      </c>
      <c r="S6" s="42">
        <v>0</v>
      </c>
      <c r="T6" s="42">
        <v>0</v>
      </c>
      <c r="U6" s="133">
        <v>3.2</v>
      </c>
      <c r="V6" s="183"/>
      <c r="Y6" s="22">
        <v>2.9313504447006252E-2</v>
      </c>
      <c r="Z6" s="22">
        <v>0.98886830769118483</v>
      </c>
      <c r="AA6" s="22">
        <v>0.24676177603351304</v>
      </c>
      <c r="AB6" s="22">
        <v>2.4946823585895402E-2</v>
      </c>
      <c r="AE6" s="22">
        <v>2.9313504447006252E-2</v>
      </c>
      <c r="AF6" s="22">
        <v>0.98886830769118483</v>
      </c>
      <c r="AG6" s="22">
        <v>0.24676177603351304</v>
      </c>
      <c r="AH6" s="22">
        <v>2.4946823585895402E-2</v>
      </c>
    </row>
    <row r="7" spans="1:34" x14ac:dyDescent="0.25">
      <c r="A7" s="183" t="s">
        <v>61</v>
      </c>
      <c r="B7" s="183" t="s">
        <v>31</v>
      </c>
      <c r="C7" s="183" t="s">
        <v>24</v>
      </c>
      <c r="D7" s="217">
        <v>1</v>
      </c>
      <c r="E7" s="133">
        <v>0</v>
      </c>
      <c r="F7" s="133">
        <v>1</v>
      </c>
      <c r="G7" s="188">
        <v>0.2888249</v>
      </c>
      <c r="H7" s="188">
        <v>1.9796190000000002E-2</v>
      </c>
      <c r="I7" s="191"/>
      <c r="J7" s="191"/>
      <c r="K7" s="191"/>
      <c r="L7" s="102"/>
      <c r="N7" s="183" t="s">
        <v>581</v>
      </c>
      <c r="O7" s="133" t="s">
        <v>574</v>
      </c>
      <c r="P7" s="217" t="s">
        <v>578</v>
      </c>
      <c r="Q7" s="217">
        <v>2</v>
      </c>
      <c r="R7" s="176">
        <v>0</v>
      </c>
      <c r="S7" s="42">
        <v>0</v>
      </c>
      <c r="T7" s="42">
        <v>0</v>
      </c>
      <c r="U7" s="133">
        <v>4.5</v>
      </c>
      <c r="V7" s="183"/>
      <c r="Y7" s="22">
        <v>2.9313504447006252E-2</v>
      </c>
      <c r="Z7" s="22">
        <v>0.98886830769118483</v>
      </c>
      <c r="AA7" s="22">
        <v>0.24676177603351304</v>
      </c>
      <c r="AB7" s="22">
        <v>2.4946823585895402E-2</v>
      </c>
      <c r="AE7" s="22">
        <v>2.9313504447006252E-2</v>
      </c>
      <c r="AF7" s="22">
        <v>0.98886830769118483</v>
      </c>
      <c r="AG7" s="22">
        <v>0.24676177603351304</v>
      </c>
      <c r="AH7" s="22">
        <v>2.4946823585895402E-2</v>
      </c>
    </row>
    <row r="8" spans="1:34" x14ac:dyDescent="0.25">
      <c r="A8" s="183" t="s">
        <v>61</v>
      </c>
      <c r="B8" s="183" t="s">
        <v>31</v>
      </c>
      <c r="C8" s="183" t="s">
        <v>25</v>
      </c>
      <c r="D8" s="217">
        <v>1</v>
      </c>
      <c r="E8" s="133">
        <v>0</v>
      </c>
      <c r="F8" s="133">
        <v>1</v>
      </c>
      <c r="G8" s="188">
        <v>0.2888249</v>
      </c>
      <c r="H8" s="188">
        <v>1.9796190000000002E-2</v>
      </c>
      <c r="I8" s="191"/>
      <c r="J8" s="191"/>
      <c r="K8" s="191"/>
      <c r="L8" s="102"/>
      <c r="N8" s="183"/>
      <c r="O8" s="183"/>
      <c r="P8" s="183"/>
      <c r="Q8" s="183"/>
      <c r="S8" s="183"/>
      <c r="T8" s="183"/>
      <c r="U8" s="183"/>
      <c r="V8" s="183"/>
      <c r="Y8" s="22">
        <v>2.9313504447006252E-2</v>
      </c>
      <c r="Z8" s="22">
        <v>0.98886830769118483</v>
      </c>
      <c r="AA8" s="22">
        <v>0.24676177603351304</v>
      </c>
      <c r="AB8" s="22">
        <v>2.4946823585895402E-2</v>
      </c>
      <c r="AE8" s="22">
        <v>2.9313504447006252E-2</v>
      </c>
      <c r="AF8" s="22">
        <v>0.98886830769118483</v>
      </c>
      <c r="AG8" s="22">
        <v>0.24676177603351304</v>
      </c>
      <c r="AH8" s="22">
        <v>2.4946823585895402E-2</v>
      </c>
    </row>
    <row r="9" spans="1:34" x14ac:dyDescent="0.25">
      <c r="A9" s="183" t="s">
        <v>61</v>
      </c>
      <c r="B9" s="183" t="s">
        <v>31</v>
      </c>
      <c r="C9" s="183" t="s">
        <v>26</v>
      </c>
      <c r="D9" s="217">
        <v>1</v>
      </c>
      <c r="E9" s="133">
        <v>0</v>
      </c>
      <c r="F9" s="133">
        <v>1</v>
      </c>
      <c r="G9" s="188">
        <v>0.2888249</v>
      </c>
      <c r="H9" s="188">
        <v>1.9796190000000002E-2</v>
      </c>
      <c r="I9" s="191"/>
      <c r="J9" s="191"/>
      <c r="K9" s="191"/>
      <c r="L9" s="102"/>
      <c r="N9" s="183"/>
      <c r="O9" s="183"/>
      <c r="P9" s="183"/>
      <c r="Q9" s="183"/>
      <c r="S9" s="183"/>
      <c r="T9" s="183"/>
      <c r="U9" s="183"/>
      <c r="V9" s="183"/>
      <c r="Y9" s="22">
        <v>2.9313504447006252E-2</v>
      </c>
      <c r="Z9" s="22">
        <v>0.98886830769118483</v>
      </c>
      <c r="AA9" s="22">
        <v>0.24676177603351304</v>
      </c>
      <c r="AB9" s="22">
        <v>2.4946823585895402E-2</v>
      </c>
      <c r="AE9" s="22">
        <v>2.9313504447006252E-2</v>
      </c>
      <c r="AF9" s="22">
        <v>0.98886830769118483</v>
      </c>
      <c r="AG9" s="22">
        <v>0.24676177603351304</v>
      </c>
      <c r="AH9" s="22">
        <v>2.4946823585895402E-2</v>
      </c>
    </row>
    <row r="10" spans="1:34" x14ac:dyDescent="0.25">
      <c r="A10" s="183" t="s">
        <v>61</v>
      </c>
      <c r="B10" s="183" t="s">
        <v>31</v>
      </c>
      <c r="C10" s="183" t="s">
        <v>27</v>
      </c>
      <c r="D10" s="217">
        <v>1</v>
      </c>
      <c r="E10" s="133">
        <v>0</v>
      </c>
      <c r="F10" s="133">
        <v>1</v>
      </c>
      <c r="G10" s="188">
        <v>0.2888249</v>
      </c>
      <c r="H10" s="188">
        <v>1.9796190000000002E-2</v>
      </c>
      <c r="I10" s="191"/>
      <c r="J10" s="191"/>
      <c r="K10" s="191"/>
      <c r="L10" s="102"/>
      <c r="N10" s="183"/>
      <c r="O10" s="183"/>
      <c r="P10" s="183"/>
      <c r="Q10" s="183"/>
      <c r="S10" s="183"/>
      <c r="T10" s="183"/>
      <c r="U10" s="183"/>
      <c r="V10" s="183"/>
      <c r="Y10" s="22">
        <v>2.7072261111004303E-2</v>
      </c>
      <c r="Z10" s="22">
        <v>0.99326974021417935</v>
      </c>
      <c r="AA10" s="22">
        <v>0.42271430694594797</v>
      </c>
      <c r="AB10" s="22">
        <v>5.0595078365627634E-2</v>
      </c>
      <c r="AE10" s="22">
        <v>2.7072261111004303E-2</v>
      </c>
      <c r="AF10" s="22">
        <v>0.99326974021417935</v>
      </c>
      <c r="AG10" s="22">
        <v>0.42271430694594797</v>
      </c>
      <c r="AH10" s="22">
        <v>5.0595078365627634E-2</v>
      </c>
    </row>
    <row r="11" spans="1:34" x14ac:dyDescent="0.25">
      <c r="A11" s="183" t="s">
        <v>61</v>
      </c>
      <c r="B11" s="183" t="s">
        <v>31</v>
      </c>
      <c r="C11" s="183" t="s">
        <v>28</v>
      </c>
      <c r="D11" s="217">
        <v>1</v>
      </c>
      <c r="E11" s="133">
        <v>0</v>
      </c>
      <c r="F11" s="133">
        <v>1</v>
      </c>
      <c r="G11" s="188">
        <v>0.2888249</v>
      </c>
      <c r="H11" s="188">
        <v>1.9796190000000002E-2</v>
      </c>
      <c r="I11" s="191"/>
      <c r="J11" s="191"/>
      <c r="K11" s="191"/>
      <c r="L11" s="102"/>
      <c r="N11" s="183"/>
      <c r="O11" s="183"/>
      <c r="P11" s="183"/>
      <c r="Q11" s="183"/>
      <c r="S11" s="183"/>
      <c r="T11" s="183"/>
      <c r="U11" s="183"/>
      <c r="V11" s="183"/>
      <c r="Y11" s="22">
        <v>2.7072261111004303E-2</v>
      </c>
      <c r="Z11" s="22">
        <v>0.99326974021417935</v>
      </c>
      <c r="AA11" s="22">
        <v>0.42271430694594797</v>
      </c>
      <c r="AB11" s="22">
        <v>5.0595078365627634E-2</v>
      </c>
      <c r="AE11" s="22">
        <v>2.7072261111004303E-2</v>
      </c>
      <c r="AF11" s="22">
        <v>0.99326974021417935</v>
      </c>
      <c r="AG11" s="22">
        <v>0.42271430694594797</v>
      </c>
      <c r="AH11" s="22">
        <v>5.0595078365627634E-2</v>
      </c>
    </row>
    <row r="12" spans="1:34" x14ac:dyDescent="0.25">
      <c r="A12" s="183" t="s">
        <v>61</v>
      </c>
      <c r="B12" s="183" t="s">
        <v>31</v>
      </c>
      <c r="C12" s="183" t="s">
        <v>29</v>
      </c>
      <c r="D12" s="217">
        <v>1</v>
      </c>
      <c r="E12" s="133">
        <v>0</v>
      </c>
      <c r="F12" s="133">
        <v>1</v>
      </c>
      <c r="G12" s="188">
        <v>0.2888249</v>
      </c>
      <c r="H12" s="188">
        <v>1.9796190000000002E-2</v>
      </c>
      <c r="I12" s="191"/>
      <c r="J12" s="191"/>
      <c r="K12" s="191"/>
      <c r="L12" s="102"/>
      <c r="N12" s="183"/>
      <c r="O12" s="27" t="s">
        <v>579</v>
      </c>
      <c r="P12" s="183"/>
      <c r="Q12" s="183"/>
      <c r="S12" s="183"/>
      <c r="T12" s="183"/>
      <c r="U12" s="183"/>
      <c r="V12" s="183"/>
      <c r="Y12" s="22">
        <v>2.7072261111004303E-2</v>
      </c>
      <c r="Z12" s="22">
        <v>0.99326974021417935</v>
      </c>
      <c r="AA12" s="22">
        <v>0.42271430694594797</v>
      </c>
      <c r="AB12" s="22">
        <v>5.0595078365627634E-2</v>
      </c>
      <c r="AE12" s="22">
        <v>2.7072261111004303E-2</v>
      </c>
      <c r="AF12" s="22">
        <v>0.99326974021417935</v>
      </c>
      <c r="AG12" s="22">
        <v>0.42271430694594797</v>
      </c>
      <c r="AH12" s="22">
        <v>5.0595078365627634E-2</v>
      </c>
    </row>
    <row r="13" spans="1:34" x14ac:dyDescent="0.25">
      <c r="A13" s="183" t="s">
        <v>61</v>
      </c>
      <c r="B13" s="183" t="s">
        <v>31</v>
      </c>
      <c r="C13" s="183" t="s">
        <v>30</v>
      </c>
      <c r="D13" s="217">
        <v>1</v>
      </c>
      <c r="E13" s="133">
        <v>0</v>
      </c>
      <c r="F13" s="133">
        <v>1</v>
      </c>
      <c r="G13" s="188">
        <v>0.2888249</v>
      </c>
      <c r="H13" s="188">
        <v>1.9796190000000002E-2</v>
      </c>
      <c r="I13" s="191"/>
      <c r="J13" s="191"/>
      <c r="K13" s="191"/>
      <c r="L13" s="102"/>
      <c r="N13" s="183"/>
      <c r="O13" s="133" t="s">
        <v>569</v>
      </c>
      <c r="P13" s="217" t="s">
        <v>570</v>
      </c>
      <c r="Q13" s="217" t="s">
        <v>485</v>
      </c>
      <c r="R13" s="133" t="s">
        <v>64</v>
      </c>
      <c r="S13" s="133" t="s">
        <v>65</v>
      </c>
      <c r="T13" s="133" t="s">
        <v>66</v>
      </c>
      <c r="U13" s="133" t="s">
        <v>67</v>
      </c>
      <c r="V13" s="183"/>
      <c r="Y13" s="22">
        <v>2.7072261111004303E-2</v>
      </c>
      <c r="Z13" s="22">
        <v>0.99326974021417935</v>
      </c>
      <c r="AA13" s="22">
        <v>0.42271430694594797</v>
      </c>
      <c r="AB13" s="22">
        <v>5.0595078365627634E-2</v>
      </c>
      <c r="AE13" s="22">
        <v>2.7072261111004303E-2</v>
      </c>
      <c r="AF13" s="22">
        <v>0.99326974021417935</v>
      </c>
      <c r="AG13" s="22">
        <v>0.42271430694594797</v>
      </c>
      <c r="AH13" s="22">
        <v>5.0595078365627634E-2</v>
      </c>
    </row>
    <row r="14" spans="1:34" x14ac:dyDescent="0.25">
      <c r="A14" s="183" t="s">
        <v>31</v>
      </c>
      <c r="B14" s="183" t="s">
        <v>32</v>
      </c>
      <c r="C14" s="183" t="s">
        <v>19</v>
      </c>
      <c r="D14" s="217">
        <v>1</v>
      </c>
      <c r="E14" s="133">
        <v>0</v>
      </c>
      <c r="F14" s="133">
        <v>1</v>
      </c>
      <c r="G14" s="188">
        <v>0.2888249</v>
      </c>
      <c r="H14" s="188">
        <v>1.9796190000000002E-2</v>
      </c>
      <c r="N14" s="183" t="s">
        <v>582</v>
      </c>
      <c r="O14" s="133" t="s">
        <v>571</v>
      </c>
      <c r="P14" s="217" t="s">
        <v>584</v>
      </c>
      <c r="Q14" s="217">
        <v>1</v>
      </c>
      <c r="R14" s="133">
        <v>0</v>
      </c>
      <c r="S14" s="133">
        <v>1</v>
      </c>
      <c r="T14" s="133">
        <v>0.42240899999999998</v>
      </c>
      <c r="U14" s="133">
        <v>4.8959999999999997E-2</v>
      </c>
      <c r="V14" s="183"/>
      <c r="Y14" s="22">
        <v>2.7072261111004303E-2</v>
      </c>
      <c r="Z14" s="22">
        <v>0.99326974021417935</v>
      </c>
      <c r="AA14" s="22">
        <v>0.42271430694594797</v>
      </c>
      <c r="AB14" s="22">
        <v>5.0595078365627634E-2</v>
      </c>
      <c r="AE14" s="22">
        <v>2.7072261111004303E-2</v>
      </c>
      <c r="AF14" s="22">
        <v>0.99326974021417935</v>
      </c>
      <c r="AG14" s="22">
        <v>0.42271430694594797</v>
      </c>
      <c r="AH14" s="22">
        <v>5.0595078365627634E-2</v>
      </c>
    </row>
    <row r="15" spans="1:34" ht="18.95" customHeight="1" x14ac:dyDescent="0.25">
      <c r="A15" s="183" t="s">
        <v>31</v>
      </c>
      <c r="B15" s="183" t="s">
        <v>32</v>
      </c>
      <c r="C15" s="183" t="s">
        <v>20</v>
      </c>
      <c r="D15" s="217">
        <v>1</v>
      </c>
      <c r="E15" s="133">
        <v>0</v>
      </c>
      <c r="F15" s="133">
        <v>1</v>
      </c>
      <c r="G15" s="188">
        <v>0.2888249</v>
      </c>
      <c r="H15" s="188">
        <v>1.9796190000000002E-2</v>
      </c>
      <c r="N15" s="183" t="s">
        <v>581</v>
      </c>
      <c r="O15" s="133" t="s">
        <v>572</v>
      </c>
      <c r="P15" s="217" t="s">
        <v>576</v>
      </c>
      <c r="Q15" s="217">
        <v>1</v>
      </c>
      <c r="R15" s="133">
        <v>0</v>
      </c>
      <c r="S15" s="133">
        <v>1</v>
      </c>
      <c r="T15" s="133">
        <v>0.42240899999999998</v>
      </c>
      <c r="U15" s="133">
        <v>4.8959999999999997E-2</v>
      </c>
      <c r="V15" s="183"/>
      <c r="Y15" s="22">
        <v>2.7072261111004303E-2</v>
      </c>
      <c r="Z15" s="22">
        <v>0.99326974021417935</v>
      </c>
      <c r="AA15" s="22">
        <v>0.42271430694594797</v>
      </c>
      <c r="AB15" s="22">
        <v>5.0595078365627634E-2</v>
      </c>
      <c r="AE15" s="22">
        <v>2.7072261111004303E-2</v>
      </c>
      <c r="AF15" s="22">
        <v>0.99326974021417935</v>
      </c>
      <c r="AG15" s="22">
        <v>0.42271430694594797</v>
      </c>
      <c r="AH15" s="22">
        <v>5.0595078365627634E-2</v>
      </c>
    </row>
    <row r="16" spans="1:34" x14ac:dyDescent="0.25">
      <c r="A16" s="183" t="s">
        <v>31</v>
      </c>
      <c r="B16" s="183" t="s">
        <v>32</v>
      </c>
      <c r="C16" s="183" t="s">
        <v>21</v>
      </c>
      <c r="D16" s="217">
        <v>1</v>
      </c>
      <c r="E16" s="133">
        <v>0</v>
      </c>
      <c r="F16" s="133">
        <v>1</v>
      </c>
      <c r="G16" s="188">
        <v>0.2888249</v>
      </c>
      <c r="H16" s="188">
        <v>1.9796190000000002E-2</v>
      </c>
      <c r="N16" s="183" t="s">
        <v>582</v>
      </c>
      <c r="O16" s="133" t="s">
        <v>573</v>
      </c>
      <c r="P16" s="217" t="s">
        <v>580</v>
      </c>
      <c r="Q16" s="217">
        <v>2</v>
      </c>
      <c r="R16" s="176">
        <v>0</v>
      </c>
      <c r="S16" s="42">
        <v>0</v>
      </c>
      <c r="T16" s="42">
        <v>0</v>
      </c>
      <c r="U16" s="218">
        <v>2.5</v>
      </c>
      <c r="Y16" s="22">
        <v>2.7072261111004303E-2</v>
      </c>
      <c r="Z16" s="22">
        <v>0.99326974021417935</v>
      </c>
      <c r="AA16" s="22">
        <v>0.42271430694594797</v>
      </c>
      <c r="AB16" s="22">
        <v>5.0595078365627634E-2</v>
      </c>
      <c r="AE16" s="22">
        <v>2.7072261111004303E-2</v>
      </c>
      <c r="AF16" s="22">
        <v>0.99326974021417935</v>
      </c>
      <c r="AG16" s="22">
        <v>0.42271430694594797</v>
      </c>
      <c r="AH16" s="22">
        <v>5.0595078365627634E-2</v>
      </c>
    </row>
    <row r="17" spans="1:34" x14ac:dyDescent="0.25">
      <c r="A17" s="183" t="s">
        <v>31</v>
      </c>
      <c r="B17" s="183" t="s">
        <v>32</v>
      </c>
      <c r="C17" s="183" t="s">
        <v>22</v>
      </c>
      <c r="D17" s="217">
        <v>1</v>
      </c>
      <c r="E17" s="133">
        <v>0</v>
      </c>
      <c r="F17" s="133">
        <v>1</v>
      </c>
      <c r="G17" s="188">
        <v>0.2888249</v>
      </c>
      <c r="H17" s="188">
        <v>1.9796190000000002E-2</v>
      </c>
      <c r="N17" s="183" t="s">
        <v>581</v>
      </c>
      <c r="O17" s="133" t="s">
        <v>574</v>
      </c>
      <c r="P17" s="217" t="s">
        <v>583</v>
      </c>
      <c r="Q17" s="217"/>
      <c r="R17" s="176"/>
      <c r="S17" s="42"/>
      <c r="T17" s="42"/>
      <c r="U17" s="133"/>
      <c r="V17" s="183"/>
      <c r="Y17" s="22">
        <v>2.9313504447006252E-2</v>
      </c>
      <c r="Z17" s="22">
        <v>0.98886830769118483</v>
      </c>
      <c r="AA17" s="22">
        <v>0.24676177603351304</v>
      </c>
      <c r="AB17" s="22">
        <v>2.4946823585895402E-2</v>
      </c>
      <c r="AE17" s="22">
        <v>2.9313504447006252E-2</v>
      </c>
      <c r="AF17" s="22">
        <v>0.98886830769118483</v>
      </c>
      <c r="AG17" s="22">
        <v>0.24676177603351304</v>
      </c>
      <c r="AH17" s="22">
        <v>2.4946823585895402E-2</v>
      </c>
    </row>
    <row r="18" spans="1:34" x14ac:dyDescent="0.25">
      <c r="A18" s="183" t="s">
        <v>31</v>
      </c>
      <c r="B18" s="183" t="s">
        <v>32</v>
      </c>
      <c r="C18" s="183" t="s">
        <v>23</v>
      </c>
      <c r="D18" s="217">
        <v>1</v>
      </c>
      <c r="E18" s="133">
        <v>0</v>
      </c>
      <c r="F18" s="133">
        <v>1</v>
      </c>
      <c r="G18" s="188">
        <v>0.2888249</v>
      </c>
      <c r="H18" s="188">
        <v>1.9796190000000002E-2</v>
      </c>
      <c r="N18" s="183"/>
      <c r="O18" s="183"/>
      <c r="P18" s="183"/>
      <c r="Q18" s="183"/>
      <c r="S18" s="183"/>
      <c r="T18" s="183"/>
      <c r="U18" s="183"/>
      <c r="V18" s="183"/>
      <c r="Y18" s="22">
        <v>2.9313504447006252E-2</v>
      </c>
      <c r="Z18" s="22">
        <v>0.98886830769118483</v>
      </c>
      <c r="AA18" s="22">
        <v>0.24676177603351304</v>
      </c>
      <c r="AB18" s="22">
        <v>2.4946823585895402E-2</v>
      </c>
      <c r="AE18" s="22">
        <v>2.9313504447006252E-2</v>
      </c>
      <c r="AF18" s="22">
        <v>0.98886830769118483</v>
      </c>
      <c r="AG18" s="22">
        <v>0.24676177603351304</v>
      </c>
      <c r="AH18" s="22">
        <v>2.4946823585895402E-2</v>
      </c>
    </row>
    <row r="19" spans="1:34" x14ac:dyDescent="0.25">
      <c r="A19" s="183" t="s">
        <v>31</v>
      </c>
      <c r="B19" s="183" t="s">
        <v>32</v>
      </c>
      <c r="C19" s="183" t="s">
        <v>24</v>
      </c>
      <c r="D19" s="217">
        <v>1</v>
      </c>
      <c r="E19" s="133">
        <v>0</v>
      </c>
      <c r="F19" s="133">
        <v>1</v>
      </c>
      <c r="G19" s="188">
        <v>0.2888249</v>
      </c>
      <c r="H19" s="188">
        <v>1.9796190000000002E-2</v>
      </c>
      <c r="N19" s="183"/>
      <c r="O19" s="183"/>
      <c r="P19" s="183"/>
      <c r="Q19" s="183"/>
      <c r="S19" s="183"/>
      <c r="T19" s="183"/>
      <c r="U19" s="183"/>
      <c r="V19" s="183"/>
      <c r="Y19" s="22">
        <v>2.9313504447006252E-2</v>
      </c>
      <c r="Z19" s="22">
        <v>0.98886830769118483</v>
      </c>
      <c r="AA19" s="22">
        <v>0.24676177603351304</v>
      </c>
      <c r="AB19" s="22">
        <v>2.4946823585895402E-2</v>
      </c>
      <c r="AE19" s="22">
        <v>2.9313504447006252E-2</v>
      </c>
      <c r="AF19" s="22">
        <v>0.98886830769118483</v>
      </c>
      <c r="AG19" s="22">
        <v>0.24676177603351304</v>
      </c>
      <c r="AH19" s="22">
        <v>2.4946823585895402E-2</v>
      </c>
    </row>
    <row r="20" spans="1:34" x14ac:dyDescent="0.25">
      <c r="A20" s="183" t="s">
        <v>31</v>
      </c>
      <c r="B20" s="183" t="s">
        <v>32</v>
      </c>
      <c r="C20" s="183" t="s">
        <v>25</v>
      </c>
      <c r="D20" s="217">
        <v>1</v>
      </c>
      <c r="E20" s="133">
        <v>0</v>
      </c>
      <c r="F20" s="133">
        <v>1</v>
      </c>
      <c r="G20" s="188">
        <v>0.2888249</v>
      </c>
      <c r="H20" s="188">
        <v>1.9796190000000002E-2</v>
      </c>
      <c r="Q20" s="183"/>
      <c r="S20" s="183"/>
      <c r="T20" s="188"/>
      <c r="U20" s="188"/>
      <c r="Y20" s="22">
        <v>2.9313504447006252E-2</v>
      </c>
      <c r="Z20" s="22">
        <v>0.98886830769118483</v>
      </c>
      <c r="AA20" s="22">
        <v>0.24676177603351304</v>
      </c>
      <c r="AB20" s="22">
        <v>2.4946823585895402E-2</v>
      </c>
      <c r="AE20" s="22">
        <v>2.9313504447006252E-2</v>
      </c>
      <c r="AF20" s="22">
        <v>0.98886830769118483</v>
      </c>
      <c r="AG20" s="22">
        <v>0.24676177603351304</v>
      </c>
      <c r="AH20" s="22">
        <v>2.4946823585895402E-2</v>
      </c>
    </row>
    <row r="21" spans="1:34" x14ac:dyDescent="0.25">
      <c r="A21" s="183" t="s">
        <v>31</v>
      </c>
      <c r="B21" s="183" t="s">
        <v>32</v>
      </c>
      <c r="C21" s="183" t="s">
        <v>26</v>
      </c>
      <c r="D21" s="217">
        <v>1</v>
      </c>
      <c r="E21" s="133">
        <v>0</v>
      </c>
      <c r="F21" s="133">
        <v>1</v>
      </c>
      <c r="G21" s="188">
        <v>0.2888249</v>
      </c>
      <c r="H21" s="188">
        <v>1.9796190000000002E-2</v>
      </c>
      <c r="M21" s="188"/>
      <c r="N21" s="188"/>
      <c r="Q21" s="183"/>
      <c r="S21" s="183"/>
      <c r="T21" s="188"/>
      <c r="U21" s="188"/>
      <c r="Y21" s="22">
        <v>2.9313504447006252E-2</v>
      </c>
      <c r="Z21" s="22">
        <v>0.98886830769118483</v>
      </c>
      <c r="AA21" s="22">
        <v>0.24676177603351304</v>
      </c>
      <c r="AB21" s="22">
        <v>2.4946823585895402E-2</v>
      </c>
      <c r="AE21" s="22">
        <v>2.9313504447006252E-2</v>
      </c>
      <c r="AF21" s="22">
        <v>0.98886830769118483</v>
      </c>
      <c r="AG21" s="22">
        <v>0.24676177603351304</v>
      </c>
      <c r="AH21" s="22">
        <v>2.4946823585895402E-2</v>
      </c>
    </row>
    <row r="22" spans="1:34" x14ac:dyDescent="0.25">
      <c r="A22" s="183" t="s">
        <v>31</v>
      </c>
      <c r="B22" s="183" t="s">
        <v>32</v>
      </c>
      <c r="C22" s="183" t="s">
        <v>27</v>
      </c>
      <c r="D22" s="217">
        <v>1</v>
      </c>
      <c r="E22" s="133">
        <v>0</v>
      </c>
      <c r="F22" s="133">
        <v>1</v>
      </c>
      <c r="G22" s="188">
        <v>0.2888249</v>
      </c>
      <c r="H22" s="188">
        <v>1.9796190000000002E-2</v>
      </c>
      <c r="M22" s="188"/>
      <c r="N22" s="188"/>
      <c r="Q22" s="183"/>
      <c r="S22" s="183"/>
      <c r="T22" s="188"/>
      <c r="U22" s="188"/>
      <c r="Y22" s="22">
        <v>2.7072261111004303E-2</v>
      </c>
      <c r="Z22" s="22">
        <v>0.99326974021417935</v>
      </c>
      <c r="AA22" s="22">
        <v>0.42271430694594797</v>
      </c>
      <c r="AB22" s="22">
        <v>5.0595078365627634E-2</v>
      </c>
      <c r="AE22" s="22">
        <v>2.7072261111004303E-2</v>
      </c>
      <c r="AF22" s="22">
        <v>0.99326974021417935</v>
      </c>
      <c r="AG22" s="22">
        <v>0.42271430694594797</v>
      </c>
      <c r="AH22" s="22">
        <v>5.0595078365627634E-2</v>
      </c>
    </row>
    <row r="23" spans="1:34" x14ac:dyDescent="0.25">
      <c r="A23" s="183" t="s">
        <v>31</v>
      </c>
      <c r="B23" s="183" t="s">
        <v>32</v>
      </c>
      <c r="C23" s="183" t="s">
        <v>28</v>
      </c>
      <c r="D23" s="217">
        <v>1</v>
      </c>
      <c r="E23" s="133">
        <v>0</v>
      </c>
      <c r="F23" s="133">
        <v>1</v>
      </c>
      <c r="G23" s="188">
        <v>0.2888249</v>
      </c>
      <c r="H23" s="188">
        <v>1.9796190000000002E-2</v>
      </c>
      <c r="M23" s="188"/>
      <c r="N23" s="188"/>
      <c r="Q23" s="183"/>
      <c r="S23" s="183"/>
      <c r="T23" s="188"/>
      <c r="U23" s="188"/>
      <c r="Y23" s="22">
        <v>2.7072261111004303E-2</v>
      </c>
      <c r="Z23" s="22">
        <v>0.99326974021417935</v>
      </c>
      <c r="AA23" s="22">
        <v>0.42271430694594797</v>
      </c>
      <c r="AB23" s="22">
        <v>5.0595078365627634E-2</v>
      </c>
      <c r="AE23" s="22">
        <v>2.7072261111004303E-2</v>
      </c>
      <c r="AF23" s="22">
        <v>0.99326974021417935</v>
      </c>
      <c r="AG23" s="22">
        <v>0.42271430694594797</v>
      </c>
      <c r="AH23" s="22">
        <v>5.0595078365627634E-2</v>
      </c>
    </row>
    <row r="24" spans="1:34" x14ac:dyDescent="0.25">
      <c r="A24" s="183" t="s">
        <v>31</v>
      </c>
      <c r="B24" s="183" t="s">
        <v>32</v>
      </c>
      <c r="C24" s="183" t="s">
        <v>29</v>
      </c>
      <c r="D24" s="217">
        <v>1</v>
      </c>
      <c r="E24" s="133">
        <v>0</v>
      </c>
      <c r="F24" s="133">
        <v>1</v>
      </c>
      <c r="G24" s="188">
        <v>0.2888249</v>
      </c>
      <c r="H24" s="188">
        <v>1.9796190000000002E-2</v>
      </c>
      <c r="Q24" s="183"/>
      <c r="S24" s="183"/>
      <c r="T24" s="188"/>
      <c r="U24" s="188"/>
      <c r="Y24" s="22">
        <v>2.7072261111004303E-2</v>
      </c>
      <c r="Z24" s="22">
        <v>0.99326974021417935</v>
      </c>
      <c r="AA24" s="22">
        <v>0.42271430694594797</v>
      </c>
      <c r="AB24" s="22">
        <v>5.0595078365627634E-2</v>
      </c>
      <c r="AE24" s="22">
        <v>2.7072261111004303E-2</v>
      </c>
      <c r="AF24" s="22">
        <v>0.99326974021417935</v>
      </c>
      <c r="AG24" s="22">
        <v>0.42271430694594797</v>
      </c>
      <c r="AH24" s="22">
        <v>5.0595078365627634E-2</v>
      </c>
    </row>
    <row r="25" spans="1:34" x14ac:dyDescent="0.25">
      <c r="A25" s="183" t="s">
        <v>31</v>
      </c>
      <c r="B25" s="183" t="s">
        <v>32</v>
      </c>
      <c r="C25" s="183" t="s">
        <v>30</v>
      </c>
      <c r="D25" s="217">
        <v>1</v>
      </c>
      <c r="E25" s="133">
        <v>0</v>
      </c>
      <c r="F25" s="133">
        <v>1</v>
      </c>
      <c r="G25" s="188">
        <v>0.2888249</v>
      </c>
      <c r="H25" s="188">
        <v>1.9796190000000002E-2</v>
      </c>
      <c r="Q25" s="183"/>
      <c r="S25" s="183"/>
      <c r="T25" s="188"/>
      <c r="U25" s="188"/>
      <c r="Y25" s="22">
        <v>2.7072261111004303E-2</v>
      </c>
      <c r="Z25" s="22">
        <v>0.99326974021417935</v>
      </c>
      <c r="AA25" s="22">
        <v>0.42271430694594797</v>
      </c>
      <c r="AB25" s="22">
        <v>5.0595078365627634E-2</v>
      </c>
      <c r="AE25" s="22">
        <v>2.7072261111004303E-2</v>
      </c>
      <c r="AF25" s="22">
        <v>0.99326974021417935</v>
      </c>
      <c r="AG25" s="22">
        <v>0.42271430694594797</v>
      </c>
      <c r="AH25" s="22">
        <v>5.0595078365627634E-2</v>
      </c>
    </row>
    <row r="26" spans="1:34" x14ac:dyDescent="0.25">
      <c r="A26" s="183" t="s">
        <v>7</v>
      </c>
      <c r="B26" s="183" t="s">
        <v>33</v>
      </c>
      <c r="C26" s="183" t="s">
        <v>19</v>
      </c>
      <c r="D26" s="217">
        <v>1</v>
      </c>
      <c r="E26" s="133">
        <v>0</v>
      </c>
      <c r="F26" s="133">
        <v>1</v>
      </c>
      <c r="G26" s="188">
        <v>0.2888249</v>
      </c>
      <c r="H26" s="188">
        <v>1.9796190000000002E-2</v>
      </c>
      <c r="Q26" s="183"/>
      <c r="S26" s="183"/>
      <c r="T26" s="188"/>
      <c r="U26" s="188"/>
      <c r="Y26" s="22">
        <v>2.7072261111004303E-2</v>
      </c>
      <c r="Z26" s="22">
        <v>0.99326974021417935</v>
      </c>
      <c r="AA26" s="22">
        <v>0.42271430694594797</v>
      </c>
      <c r="AB26" s="22">
        <v>5.0595078365627634E-2</v>
      </c>
      <c r="AE26" s="22">
        <v>2.7072261111004303E-2</v>
      </c>
      <c r="AF26" s="22">
        <v>0.99326974021417935</v>
      </c>
      <c r="AG26" s="22">
        <v>0.42271430694594797</v>
      </c>
      <c r="AH26" s="22">
        <v>5.0595078365627634E-2</v>
      </c>
    </row>
    <row r="27" spans="1:34" x14ac:dyDescent="0.25">
      <c r="A27" s="183" t="s">
        <v>7</v>
      </c>
      <c r="B27" s="183" t="s">
        <v>33</v>
      </c>
      <c r="C27" s="183" t="s">
        <v>20</v>
      </c>
      <c r="D27" s="217">
        <v>1</v>
      </c>
      <c r="E27" s="133">
        <v>0</v>
      </c>
      <c r="F27" s="133">
        <v>1</v>
      </c>
      <c r="G27" s="188">
        <v>0.2888249</v>
      </c>
      <c r="H27" s="188">
        <v>1.9796190000000002E-2</v>
      </c>
      <c r="Q27" s="183"/>
      <c r="S27" s="183"/>
      <c r="T27" s="188"/>
      <c r="U27" s="188"/>
      <c r="Y27" s="22">
        <v>2.7072261111004303E-2</v>
      </c>
      <c r="Z27" s="22">
        <v>0.99326974021417935</v>
      </c>
      <c r="AA27" s="22">
        <v>0.42271430694594797</v>
      </c>
      <c r="AB27" s="22">
        <v>5.0595078365627634E-2</v>
      </c>
      <c r="AE27" s="22">
        <v>2.7072261111004303E-2</v>
      </c>
      <c r="AF27" s="22">
        <v>0.99326974021417935</v>
      </c>
      <c r="AG27" s="22">
        <v>0.42271430694594797</v>
      </c>
      <c r="AH27" s="22">
        <v>5.0595078365627634E-2</v>
      </c>
    </row>
    <row r="28" spans="1:34" x14ac:dyDescent="0.25">
      <c r="A28" s="183" t="s">
        <v>7</v>
      </c>
      <c r="B28" s="183" t="s">
        <v>33</v>
      </c>
      <c r="C28" s="183" t="s">
        <v>21</v>
      </c>
      <c r="D28" s="217">
        <v>1</v>
      </c>
      <c r="E28" s="133">
        <v>0</v>
      </c>
      <c r="F28" s="133">
        <v>1</v>
      </c>
      <c r="G28" s="188">
        <v>0.2888249</v>
      </c>
      <c r="H28" s="188">
        <v>1.9796190000000002E-2</v>
      </c>
      <c r="Q28" s="183"/>
      <c r="S28" s="183"/>
      <c r="T28" s="188"/>
      <c r="U28" s="188"/>
      <c r="Y28" s="22">
        <v>2.7072261111004303E-2</v>
      </c>
      <c r="Z28" s="22">
        <v>0.99326974021417935</v>
      </c>
      <c r="AA28" s="22">
        <v>0.42271430694594797</v>
      </c>
      <c r="AB28" s="22">
        <v>5.0595078365627634E-2</v>
      </c>
      <c r="AE28" s="22">
        <v>2.7072261111004303E-2</v>
      </c>
      <c r="AF28" s="22">
        <v>0.99326974021417935</v>
      </c>
      <c r="AG28" s="22">
        <v>0.42271430694594797</v>
      </c>
      <c r="AH28" s="22">
        <v>5.0595078365627634E-2</v>
      </c>
    </row>
    <row r="29" spans="1:34" x14ac:dyDescent="0.25">
      <c r="A29" s="183" t="s">
        <v>7</v>
      </c>
      <c r="B29" s="183" t="s">
        <v>33</v>
      </c>
      <c r="C29" s="183" t="s">
        <v>22</v>
      </c>
      <c r="D29" s="217">
        <v>1</v>
      </c>
      <c r="E29" s="133">
        <v>0</v>
      </c>
      <c r="F29" s="133">
        <v>1</v>
      </c>
      <c r="G29" s="188">
        <v>0.2888249</v>
      </c>
      <c r="H29" s="188">
        <v>1.9796190000000002E-2</v>
      </c>
      <c r="Y29" s="22">
        <v>2.9313504447006252E-2</v>
      </c>
      <c r="Z29" s="22">
        <v>0.98886830769118483</v>
      </c>
      <c r="AA29" s="22">
        <v>0.24676177603351304</v>
      </c>
      <c r="AB29" s="22">
        <v>2.4946823585895402E-2</v>
      </c>
      <c r="AE29" s="22">
        <v>2.9313504447006252E-2</v>
      </c>
      <c r="AF29" s="22">
        <v>0.98886830769118483</v>
      </c>
      <c r="AG29" s="22">
        <v>0.24676177603351304</v>
      </c>
      <c r="AH29" s="22">
        <v>2.4946823585895402E-2</v>
      </c>
    </row>
    <row r="30" spans="1:34" x14ac:dyDescent="0.25">
      <c r="A30" s="183" t="s">
        <v>7</v>
      </c>
      <c r="B30" s="183" t="s">
        <v>33</v>
      </c>
      <c r="C30" s="183" t="s">
        <v>23</v>
      </c>
      <c r="D30" s="217">
        <v>1</v>
      </c>
      <c r="E30" s="133">
        <v>0</v>
      </c>
      <c r="F30" s="133">
        <v>1</v>
      </c>
      <c r="G30" s="188">
        <v>0.2888249</v>
      </c>
      <c r="H30" s="188">
        <v>1.9796190000000002E-2</v>
      </c>
      <c r="Y30" s="22">
        <v>2.9313504447006252E-2</v>
      </c>
      <c r="Z30" s="22">
        <v>0.98886830769118483</v>
      </c>
      <c r="AA30" s="22">
        <v>0.24676177603351304</v>
      </c>
      <c r="AB30" s="22">
        <v>2.4946823585895402E-2</v>
      </c>
      <c r="AE30" s="22">
        <v>2.9313504447006252E-2</v>
      </c>
      <c r="AF30" s="22">
        <v>0.98886830769118483</v>
      </c>
      <c r="AG30" s="22">
        <v>0.24676177603351304</v>
      </c>
      <c r="AH30" s="22">
        <v>2.4946823585895402E-2</v>
      </c>
    </row>
    <row r="31" spans="1:34" x14ac:dyDescent="0.25">
      <c r="A31" s="183" t="s">
        <v>7</v>
      </c>
      <c r="B31" s="183" t="s">
        <v>33</v>
      </c>
      <c r="C31" s="183" t="s">
        <v>24</v>
      </c>
      <c r="D31" s="217">
        <v>1</v>
      </c>
      <c r="E31" s="133">
        <v>0</v>
      </c>
      <c r="F31" s="133">
        <v>1</v>
      </c>
      <c r="G31" s="188">
        <v>0.2888249</v>
      </c>
      <c r="H31" s="188">
        <v>1.9796190000000002E-2</v>
      </c>
      <c r="Y31" s="22">
        <v>2.9313504447006252E-2</v>
      </c>
      <c r="Z31" s="22">
        <v>0.98886830769118483</v>
      </c>
      <c r="AA31" s="22">
        <v>0.24676177603351304</v>
      </c>
      <c r="AB31" s="22">
        <v>2.4946823585895402E-2</v>
      </c>
      <c r="AE31" s="22">
        <v>2.9313504447006252E-2</v>
      </c>
      <c r="AF31" s="22">
        <v>0.98886830769118483</v>
      </c>
      <c r="AG31" s="22">
        <v>0.24676177603351304</v>
      </c>
      <c r="AH31" s="22">
        <v>2.4946823585895402E-2</v>
      </c>
    </row>
    <row r="32" spans="1:34" x14ac:dyDescent="0.25">
      <c r="A32" s="183" t="s">
        <v>7</v>
      </c>
      <c r="B32" s="183" t="s">
        <v>33</v>
      </c>
      <c r="C32" s="183" t="s">
        <v>25</v>
      </c>
      <c r="D32" s="217">
        <v>1</v>
      </c>
      <c r="E32" s="133">
        <v>0</v>
      </c>
      <c r="F32" s="133">
        <v>1</v>
      </c>
      <c r="G32" s="188">
        <v>0.2888249</v>
      </c>
      <c r="H32" s="188">
        <v>1.9796190000000002E-2</v>
      </c>
      <c r="Y32" s="22">
        <v>2.9313504447006252E-2</v>
      </c>
      <c r="Z32" s="22">
        <v>0.98886830769118483</v>
      </c>
      <c r="AA32" s="22">
        <v>0.24676177603351304</v>
      </c>
      <c r="AB32" s="22">
        <v>2.4946823585895402E-2</v>
      </c>
      <c r="AE32" s="22">
        <v>2.9313504447006252E-2</v>
      </c>
      <c r="AF32" s="22">
        <v>0.98886830769118483</v>
      </c>
      <c r="AG32" s="22">
        <v>0.24676177603351304</v>
      </c>
      <c r="AH32" s="22">
        <v>2.4946823585895402E-2</v>
      </c>
    </row>
    <row r="33" spans="1:34" x14ac:dyDescent="0.25">
      <c r="A33" s="183" t="s">
        <v>7</v>
      </c>
      <c r="B33" s="183" t="s">
        <v>33</v>
      </c>
      <c r="C33" s="183" t="s">
        <v>26</v>
      </c>
      <c r="D33" s="217">
        <v>1</v>
      </c>
      <c r="E33" s="133">
        <v>0</v>
      </c>
      <c r="F33" s="133">
        <v>1</v>
      </c>
      <c r="G33" s="188">
        <v>0.2888249</v>
      </c>
      <c r="H33" s="188">
        <v>1.9796190000000002E-2</v>
      </c>
      <c r="Y33" s="22">
        <v>2.9313504447006252E-2</v>
      </c>
      <c r="Z33" s="22">
        <v>0.98886830769118483</v>
      </c>
      <c r="AA33" s="22">
        <v>0.24676177603351304</v>
      </c>
      <c r="AB33" s="22">
        <v>2.4946823585895402E-2</v>
      </c>
      <c r="AE33" s="22">
        <v>2.9313504447006252E-2</v>
      </c>
      <c r="AF33" s="22">
        <v>0.98886830769118483</v>
      </c>
      <c r="AG33" s="22">
        <v>0.24676177603351304</v>
      </c>
      <c r="AH33" s="22">
        <v>2.4946823585895402E-2</v>
      </c>
    </row>
    <row r="34" spans="1:34" x14ac:dyDescent="0.25">
      <c r="A34" s="183" t="s">
        <v>7</v>
      </c>
      <c r="B34" s="183" t="s">
        <v>33</v>
      </c>
      <c r="C34" s="183" t="s">
        <v>27</v>
      </c>
      <c r="D34" s="217">
        <v>1</v>
      </c>
      <c r="E34" s="133">
        <v>0</v>
      </c>
      <c r="F34" s="133">
        <v>1</v>
      </c>
      <c r="G34" s="188">
        <v>0.2888249</v>
      </c>
      <c r="H34" s="188">
        <v>1.9796190000000002E-2</v>
      </c>
      <c r="Y34" s="22">
        <v>2.7072261111004303E-2</v>
      </c>
      <c r="Z34" s="22">
        <v>0.99326974021417935</v>
      </c>
      <c r="AA34" s="22">
        <v>0.42271430694594797</v>
      </c>
      <c r="AB34" s="22">
        <v>5.0595078365627634E-2</v>
      </c>
      <c r="AE34" s="22">
        <v>2.7072261111004303E-2</v>
      </c>
      <c r="AF34" s="22">
        <v>0.99326974021417935</v>
      </c>
      <c r="AG34" s="22">
        <v>0.42271430694594797</v>
      </c>
      <c r="AH34" s="22">
        <v>5.0595078365627634E-2</v>
      </c>
    </row>
    <row r="35" spans="1:34" x14ac:dyDescent="0.25">
      <c r="A35" s="183" t="s">
        <v>7</v>
      </c>
      <c r="B35" s="183" t="s">
        <v>33</v>
      </c>
      <c r="C35" s="183" t="s">
        <v>28</v>
      </c>
      <c r="D35" s="217">
        <v>1</v>
      </c>
      <c r="E35" s="133">
        <v>0</v>
      </c>
      <c r="F35" s="133">
        <v>1</v>
      </c>
      <c r="G35" s="188">
        <v>0.2888249</v>
      </c>
      <c r="H35" s="188">
        <v>1.9796190000000002E-2</v>
      </c>
      <c r="Y35" s="22">
        <v>2.7072261111004303E-2</v>
      </c>
      <c r="Z35" s="22">
        <v>0.99326974021417935</v>
      </c>
      <c r="AA35" s="22">
        <v>0.42271430694594797</v>
      </c>
      <c r="AB35" s="22">
        <v>5.0595078365627634E-2</v>
      </c>
      <c r="AE35" s="22">
        <v>2.7072261111004303E-2</v>
      </c>
      <c r="AF35" s="22">
        <v>0.99326974021417935</v>
      </c>
      <c r="AG35" s="22">
        <v>0.42271430694594797</v>
      </c>
      <c r="AH35" s="22">
        <v>5.0595078365627634E-2</v>
      </c>
    </row>
    <row r="36" spans="1:34" x14ac:dyDescent="0.25">
      <c r="A36" s="183" t="s">
        <v>7</v>
      </c>
      <c r="B36" s="183" t="s">
        <v>33</v>
      </c>
      <c r="C36" s="183" t="s">
        <v>29</v>
      </c>
      <c r="D36" s="217">
        <v>1</v>
      </c>
      <c r="E36" s="133">
        <v>0</v>
      </c>
      <c r="F36" s="133">
        <v>1</v>
      </c>
      <c r="G36" s="188">
        <v>0.2888249</v>
      </c>
      <c r="H36" s="188">
        <v>1.9796190000000002E-2</v>
      </c>
      <c r="Y36" s="22">
        <v>2.7072261111004303E-2</v>
      </c>
      <c r="Z36" s="22">
        <v>0.99326974021417935</v>
      </c>
      <c r="AA36" s="22">
        <v>0.42271430694594797</v>
      </c>
      <c r="AB36" s="22">
        <v>5.0595078365627634E-2</v>
      </c>
      <c r="AE36" s="22">
        <v>2.7072261111004303E-2</v>
      </c>
      <c r="AF36" s="22">
        <v>0.99326974021417935</v>
      </c>
      <c r="AG36" s="22">
        <v>0.42271430694594797</v>
      </c>
      <c r="AH36" s="22">
        <v>5.0595078365627634E-2</v>
      </c>
    </row>
    <row r="37" spans="1:34" x14ac:dyDescent="0.25">
      <c r="A37" s="183" t="s">
        <v>7</v>
      </c>
      <c r="B37" s="183" t="s">
        <v>33</v>
      </c>
      <c r="C37" s="183" t="s">
        <v>30</v>
      </c>
      <c r="D37" s="217">
        <v>1</v>
      </c>
      <c r="E37" s="133">
        <v>0</v>
      </c>
      <c r="F37" s="133">
        <v>1</v>
      </c>
      <c r="G37" s="188">
        <v>0.2888249</v>
      </c>
      <c r="H37" s="188">
        <v>1.9796190000000002E-2</v>
      </c>
      <c r="Y37" s="22">
        <v>2.7072261111004303E-2</v>
      </c>
      <c r="Z37" s="22">
        <v>0.99326974021417935</v>
      </c>
      <c r="AA37" s="22">
        <v>0.42271430694594797</v>
      </c>
      <c r="AB37" s="22">
        <v>5.0595078365627634E-2</v>
      </c>
      <c r="AE37" s="22">
        <v>2.7072261111004303E-2</v>
      </c>
      <c r="AF37" s="22">
        <v>0.99326974021417935</v>
      </c>
      <c r="AG37" s="22">
        <v>0.42271430694594797</v>
      </c>
      <c r="AH37" s="22">
        <v>5.0595078365627634E-2</v>
      </c>
    </row>
    <row r="38" spans="1:34" x14ac:dyDescent="0.25">
      <c r="A38" s="183" t="s">
        <v>33</v>
      </c>
      <c r="B38" s="183" t="s">
        <v>8</v>
      </c>
      <c r="C38" s="183" t="s">
        <v>19</v>
      </c>
      <c r="D38" s="217">
        <v>1</v>
      </c>
      <c r="E38" s="133">
        <v>0</v>
      </c>
      <c r="F38" s="133">
        <v>1</v>
      </c>
      <c r="G38" s="188">
        <v>0.2888249</v>
      </c>
      <c r="H38" s="188">
        <v>1.9796190000000002E-2</v>
      </c>
      <c r="Y38" s="22">
        <v>2.7072261111004303E-2</v>
      </c>
      <c r="Z38" s="22">
        <v>0.99326974021417935</v>
      </c>
      <c r="AA38" s="22">
        <v>0.42271430694594797</v>
      </c>
      <c r="AB38" s="22">
        <v>5.0595078365627634E-2</v>
      </c>
      <c r="AE38" s="22">
        <v>2.7072261111004303E-2</v>
      </c>
      <c r="AF38" s="22">
        <v>0.99326974021417935</v>
      </c>
      <c r="AG38" s="22">
        <v>0.42271430694594797</v>
      </c>
      <c r="AH38" s="22">
        <v>5.0595078365627634E-2</v>
      </c>
    </row>
    <row r="39" spans="1:34" x14ac:dyDescent="0.25">
      <c r="A39" s="183" t="s">
        <v>33</v>
      </c>
      <c r="B39" s="183" t="s">
        <v>8</v>
      </c>
      <c r="C39" s="183" t="s">
        <v>20</v>
      </c>
      <c r="D39" s="217">
        <v>1</v>
      </c>
      <c r="E39" s="133">
        <v>0</v>
      </c>
      <c r="F39" s="133">
        <v>1</v>
      </c>
      <c r="G39" s="188">
        <v>0.2888249</v>
      </c>
      <c r="H39" s="188">
        <v>1.9796190000000002E-2</v>
      </c>
      <c r="Y39" s="22">
        <v>2.7072261111004303E-2</v>
      </c>
      <c r="Z39" s="22">
        <v>0.99326974021417935</v>
      </c>
      <c r="AA39" s="22">
        <v>0.42271430694594797</v>
      </c>
      <c r="AB39" s="22">
        <v>5.0595078365627634E-2</v>
      </c>
      <c r="AE39" s="22">
        <v>2.7072261111004303E-2</v>
      </c>
      <c r="AF39" s="22">
        <v>0.99326974021417935</v>
      </c>
      <c r="AG39" s="22">
        <v>0.42271430694594797</v>
      </c>
      <c r="AH39" s="22">
        <v>5.0595078365627634E-2</v>
      </c>
    </row>
    <row r="40" spans="1:34" x14ac:dyDescent="0.25">
      <c r="A40" s="183" t="s">
        <v>33</v>
      </c>
      <c r="B40" s="183" t="s">
        <v>8</v>
      </c>
      <c r="C40" s="183" t="s">
        <v>21</v>
      </c>
      <c r="D40" s="217">
        <v>1</v>
      </c>
      <c r="E40" s="133">
        <v>0</v>
      </c>
      <c r="F40" s="133">
        <v>1</v>
      </c>
      <c r="G40" s="188">
        <v>0.2888249</v>
      </c>
      <c r="H40" s="188">
        <v>1.9796190000000002E-2</v>
      </c>
      <c r="Y40" s="22">
        <v>2.7072261111004303E-2</v>
      </c>
      <c r="Z40" s="22">
        <v>0.99326974021417935</v>
      </c>
      <c r="AA40" s="22">
        <v>0.42271430694594797</v>
      </c>
      <c r="AB40" s="22">
        <v>5.0595078365627634E-2</v>
      </c>
      <c r="AE40" s="22">
        <v>2.7072261111004303E-2</v>
      </c>
      <c r="AF40" s="22">
        <v>0.99326974021417935</v>
      </c>
      <c r="AG40" s="22">
        <v>0.42271430694594797</v>
      </c>
      <c r="AH40" s="22">
        <v>5.0595078365627634E-2</v>
      </c>
    </row>
    <row r="41" spans="1:34" x14ac:dyDescent="0.25">
      <c r="A41" s="183" t="s">
        <v>33</v>
      </c>
      <c r="B41" s="183" t="s">
        <v>8</v>
      </c>
      <c r="C41" s="183" t="s">
        <v>22</v>
      </c>
      <c r="D41" s="217">
        <v>1</v>
      </c>
      <c r="E41" s="133">
        <v>0</v>
      </c>
      <c r="F41" s="133">
        <v>1</v>
      </c>
      <c r="G41" s="188">
        <v>0.2888249</v>
      </c>
      <c r="H41" s="188">
        <v>1.9796190000000002E-2</v>
      </c>
      <c r="Y41" s="22">
        <v>2.9313504447006252E-2</v>
      </c>
      <c r="Z41" s="22">
        <v>0.98886830769118483</v>
      </c>
      <c r="AA41" s="22">
        <v>0.24676177603351304</v>
      </c>
      <c r="AB41" s="22">
        <v>2.4946823585895402E-2</v>
      </c>
      <c r="AE41" s="22">
        <v>2.9313504447006252E-2</v>
      </c>
      <c r="AF41" s="22">
        <v>0.98886830769118483</v>
      </c>
      <c r="AG41" s="22">
        <v>0.24676177603351304</v>
      </c>
      <c r="AH41" s="22">
        <v>2.4946823585895402E-2</v>
      </c>
    </row>
    <row r="42" spans="1:34" x14ac:dyDescent="0.25">
      <c r="A42" s="183" t="s">
        <v>33</v>
      </c>
      <c r="B42" s="183" t="s">
        <v>8</v>
      </c>
      <c r="C42" s="183" t="s">
        <v>23</v>
      </c>
      <c r="D42" s="217">
        <v>1</v>
      </c>
      <c r="E42" s="133">
        <v>0</v>
      </c>
      <c r="F42" s="133">
        <v>1</v>
      </c>
      <c r="G42" s="188">
        <v>0.2888249</v>
      </c>
      <c r="H42" s="188">
        <v>1.9796190000000002E-2</v>
      </c>
      <c r="Y42" s="22">
        <v>2.9313504447006252E-2</v>
      </c>
      <c r="Z42" s="22">
        <v>0.98886830769118483</v>
      </c>
      <c r="AA42" s="22">
        <v>0.24676177603351304</v>
      </c>
      <c r="AB42" s="22">
        <v>2.4946823585895402E-2</v>
      </c>
      <c r="AE42" s="22">
        <v>2.9313504447006252E-2</v>
      </c>
      <c r="AF42" s="22">
        <v>0.98886830769118483</v>
      </c>
      <c r="AG42" s="22">
        <v>0.24676177603351304</v>
      </c>
      <c r="AH42" s="22">
        <v>2.4946823585895402E-2</v>
      </c>
    </row>
    <row r="43" spans="1:34" x14ac:dyDescent="0.25">
      <c r="A43" s="183" t="s">
        <v>33</v>
      </c>
      <c r="B43" s="183" t="s">
        <v>8</v>
      </c>
      <c r="C43" s="183" t="s">
        <v>24</v>
      </c>
      <c r="D43" s="217">
        <v>1</v>
      </c>
      <c r="E43" s="133">
        <v>0</v>
      </c>
      <c r="F43" s="133">
        <v>1</v>
      </c>
      <c r="G43" s="188">
        <v>0.2888249</v>
      </c>
      <c r="H43" s="188">
        <v>1.9796190000000002E-2</v>
      </c>
      <c r="Y43" s="22">
        <v>2.9313504447006252E-2</v>
      </c>
      <c r="Z43" s="22">
        <v>0.98886830769118483</v>
      </c>
      <c r="AA43" s="22">
        <v>0.24676177603351304</v>
      </c>
      <c r="AB43" s="22">
        <v>2.4946823585895402E-2</v>
      </c>
      <c r="AE43" s="22">
        <v>2.9313504447006252E-2</v>
      </c>
      <c r="AF43" s="22">
        <v>0.98886830769118483</v>
      </c>
      <c r="AG43" s="22">
        <v>0.24676177603351304</v>
      </c>
      <c r="AH43" s="22">
        <v>2.4946823585895402E-2</v>
      </c>
    </row>
    <row r="44" spans="1:34" x14ac:dyDescent="0.25">
      <c r="A44" s="183" t="s">
        <v>33</v>
      </c>
      <c r="B44" s="183" t="s">
        <v>8</v>
      </c>
      <c r="C44" s="183" t="s">
        <v>25</v>
      </c>
      <c r="D44" s="217">
        <v>1</v>
      </c>
      <c r="E44" s="133">
        <v>0</v>
      </c>
      <c r="F44" s="133">
        <v>1</v>
      </c>
      <c r="G44" s="188">
        <v>0.2888249</v>
      </c>
      <c r="H44" s="188">
        <v>1.9796190000000002E-2</v>
      </c>
      <c r="Y44" s="22">
        <v>2.9313504447006252E-2</v>
      </c>
      <c r="Z44" s="22">
        <v>0.98886830769118483</v>
      </c>
      <c r="AA44" s="22">
        <v>0.24676177603351304</v>
      </c>
      <c r="AB44" s="22">
        <v>2.4946823585895402E-2</v>
      </c>
      <c r="AE44" s="22">
        <v>2.9313504447006252E-2</v>
      </c>
      <c r="AF44" s="22">
        <v>0.98886830769118483</v>
      </c>
      <c r="AG44" s="22">
        <v>0.24676177603351304</v>
      </c>
      <c r="AH44" s="22">
        <v>2.4946823585895402E-2</v>
      </c>
    </row>
    <row r="45" spans="1:34" x14ac:dyDescent="0.25">
      <c r="A45" s="183" t="s">
        <v>33</v>
      </c>
      <c r="B45" s="183" t="s">
        <v>8</v>
      </c>
      <c r="C45" s="183" t="s">
        <v>26</v>
      </c>
      <c r="D45" s="217">
        <v>1</v>
      </c>
      <c r="E45" s="133">
        <v>0</v>
      </c>
      <c r="F45" s="133">
        <v>1</v>
      </c>
      <c r="G45" s="188">
        <v>0.2888249</v>
      </c>
      <c r="H45" s="188">
        <v>1.9796190000000002E-2</v>
      </c>
      <c r="Y45" s="22">
        <v>2.9313504447006252E-2</v>
      </c>
      <c r="Z45" s="22">
        <v>0.98886830769118483</v>
      </c>
      <c r="AA45" s="22">
        <v>0.24676177603351304</v>
      </c>
      <c r="AB45" s="22">
        <v>2.4946823585895402E-2</v>
      </c>
      <c r="AE45" s="22">
        <v>2.9313504447006252E-2</v>
      </c>
      <c r="AF45" s="22">
        <v>0.98886830769118483</v>
      </c>
      <c r="AG45" s="22">
        <v>0.24676177603351304</v>
      </c>
      <c r="AH45" s="22">
        <v>2.4946823585895402E-2</v>
      </c>
    </row>
    <row r="46" spans="1:34" x14ac:dyDescent="0.25">
      <c r="A46" s="183" t="s">
        <v>33</v>
      </c>
      <c r="B46" s="183" t="s">
        <v>8</v>
      </c>
      <c r="C46" s="183" t="s">
        <v>27</v>
      </c>
      <c r="D46" s="217">
        <v>1</v>
      </c>
      <c r="E46" s="133">
        <v>0</v>
      </c>
      <c r="F46" s="133">
        <v>1</v>
      </c>
      <c r="G46" s="188">
        <v>0.2888249</v>
      </c>
      <c r="H46" s="188">
        <v>1.9796190000000002E-2</v>
      </c>
      <c r="Y46" s="22">
        <v>2.7072261111004303E-2</v>
      </c>
      <c r="Z46" s="22">
        <v>0.99326974021417935</v>
      </c>
      <c r="AA46" s="22">
        <v>0.42271430694594797</v>
      </c>
      <c r="AB46" s="22">
        <v>5.0595078365627634E-2</v>
      </c>
      <c r="AE46" s="22">
        <v>2.7072261111004303E-2</v>
      </c>
      <c r="AF46" s="22">
        <v>0.99326974021417935</v>
      </c>
      <c r="AG46" s="22">
        <v>0.42271430694594797</v>
      </c>
      <c r="AH46" s="22">
        <v>5.0595078365627634E-2</v>
      </c>
    </row>
    <row r="47" spans="1:34" x14ac:dyDescent="0.25">
      <c r="A47" s="183" t="s">
        <v>33</v>
      </c>
      <c r="B47" s="183" t="s">
        <v>8</v>
      </c>
      <c r="C47" s="183" t="s">
        <v>28</v>
      </c>
      <c r="D47" s="217">
        <v>1</v>
      </c>
      <c r="E47" s="133">
        <v>0</v>
      </c>
      <c r="F47" s="133">
        <v>1</v>
      </c>
      <c r="G47" s="188">
        <v>0.2888249</v>
      </c>
      <c r="H47" s="188">
        <v>1.9796190000000002E-2</v>
      </c>
      <c r="Y47" s="22">
        <v>2.7072261111004303E-2</v>
      </c>
      <c r="Z47" s="22">
        <v>0.99326974021417935</v>
      </c>
      <c r="AA47" s="22">
        <v>0.42271430694594797</v>
      </c>
      <c r="AB47" s="22">
        <v>5.0595078365627634E-2</v>
      </c>
      <c r="AE47" s="22">
        <v>2.7072261111004303E-2</v>
      </c>
      <c r="AF47" s="22">
        <v>0.99326974021417935</v>
      </c>
      <c r="AG47" s="22">
        <v>0.42271430694594797</v>
      </c>
      <c r="AH47" s="22">
        <v>5.0595078365627634E-2</v>
      </c>
    </row>
    <row r="48" spans="1:34" x14ac:dyDescent="0.25">
      <c r="A48" s="183" t="s">
        <v>33</v>
      </c>
      <c r="B48" s="183" t="s">
        <v>8</v>
      </c>
      <c r="C48" s="183" t="s">
        <v>29</v>
      </c>
      <c r="D48" s="217">
        <v>1</v>
      </c>
      <c r="E48" s="133">
        <v>0</v>
      </c>
      <c r="F48" s="133">
        <v>1</v>
      </c>
      <c r="G48" s="188">
        <v>0.2888249</v>
      </c>
      <c r="H48" s="188">
        <v>1.9796190000000002E-2</v>
      </c>
      <c r="Y48" s="22">
        <v>2.7072261111004303E-2</v>
      </c>
      <c r="Z48" s="22">
        <v>0.99326974021417935</v>
      </c>
      <c r="AA48" s="22">
        <v>0.42271430694594797</v>
      </c>
      <c r="AB48" s="22">
        <v>5.0595078365627634E-2</v>
      </c>
      <c r="AE48" s="22">
        <v>2.7072261111004303E-2</v>
      </c>
      <c r="AF48" s="22">
        <v>0.99326974021417935</v>
      </c>
      <c r="AG48" s="22">
        <v>0.42271430694594797</v>
      </c>
      <c r="AH48" s="22">
        <v>5.0595078365627634E-2</v>
      </c>
    </row>
    <row r="49" spans="1:34" x14ac:dyDescent="0.25">
      <c r="A49" s="183" t="s">
        <v>33</v>
      </c>
      <c r="B49" s="183" t="s">
        <v>8</v>
      </c>
      <c r="C49" s="183" t="s">
        <v>30</v>
      </c>
      <c r="D49" s="217">
        <v>1</v>
      </c>
      <c r="E49" s="133">
        <v>0</v>
      </c>
      <c r="F49" s="133">
        <v>1</v>
      </c>
      <c r="G49" s="188">
        <v>0.2888249</v>
      </c>
      <c r="H49" s="188">
        <v>1.9796190000000002E-2</v>
      </c>
      <c r="Y49" s="22">
        <v>2.7072261111004303E-2</v>
      </c>
      <c r="Z49" s="22">
        <v>0.99326974021417935</v>
      </c>
      <c r="AA49" s="22">
        <v>0.42271430694594797</v>
      </c>
      <c r="AB49" s="22">
        <v>5.0595078365627634E-2</v>
      </c>
      <c r="AE49" s="22">
        <v>2.7072261111004303E-2</v>
      </c>
      <c r="AF49" s="22">
        <v>0.99326974021417935</v>
      </c>
      <c r="AG49" s="22">
        <v>0.42271430694594797</v>
      </c>
      <c r="AH49" s="22">
        <v>5.0595078365627634E-2</v>
      </c>
    </row>
    <row r="50" spans="1:34" x14ac:dyDescent="0.25">
      <c r="A50" s="183" t="s">
        <v>8</v>
      </c>
      <c r="B50" s="183" t="s">
        <v>34</v>
      </c>
      <c r="C50" s="183" t="s">
        <v>19</v>
      </c>
      <c r="D50" s="217">
        <v>1</v>
      </c>
      <c r="E50" s="133">
        <v>0</v>
      </c>
      <c r="F50" s="133">
        <v>1</v>
      </c>
      <c r="G50" s="188">
        <v>0.2888249</v>
      </c>
      <c r="H50" s="188">
        <v>1.9796190000000002E-2</v>
      </c>
      <c r="Y50" s="22">
        <v>2.7072261111004303E-2</v>
      </c>
      <c r="Z50" s="22">
        <v>0.99326974021417935</v>
      </c>
      <c r="AA50" s="22">
        <v>0.42271430694594797</v>
      </c>
      <c r="AB50" s="22">
        <v>5.0595078365627634E-2</v>
      </c>
      <c r="AE50" s="22">
        <v>2.7072261111004303E-2</v>
      </c>
      <c r="AF50" s="22">
        <v>0.99326974021417935</v>
      </c>
      <c r="AG50" s="22">
        <v>0.42271430694594797</v>
      </c>
      <c r="AH50" s="22">
        <v>5.0595078365627634E-2</v>
      </c>
    </row>
    <row r="51" spans="1:34" x14ac:dyDescent="0.25">
      <c r="A51" s="183" t="s">
        <v>8</v>
      </c>
      <c r="B51" s="183" t="s">
        <v>34</v>
      </c>
      <c r="C51" s="183" t="s">
        <v>20</v>
      </c>
      <c r="D51" s="217">
        <v>1</v>
      </c>
      <c r="E51" s="133">
        <v>0</v>
      </c>
      <c r="F51" s="133">
        <v>1</v>
      </c>
      <c r="G51" s="188">
        <v>0.2888249</v>
      </c>
      <c r="H51" s="188">
        <v>1.9796190000000002E-2</v>
      </c>
      <c r="Y51" s="22">
        <v>2.7072261111004303E-2</v>
      </c>
      <c r="Z51" s="22">
        <v>0.99326974021417935</v>
      </c>
      <c r="AA51" s="22">
        <v>0.42271430694594797</v>
      </c>
      <c r="AB51" s="22">
        <v>5.0595078365627634E-2</v>
      </c>
      <c r="AE51" s="22">
        <v>2.7072261111004303E-2</v>
      </c>
      <c r="AF51" s="22">
        <v>0.99326974021417935</v>
      </c>
      <c r="AG51" s="22">
        <v>0.42271430694594797</v>
      </c>
      <c r="AH51" s="22">
        <v>5.0595078365627634E-2</v>
      </c>
    </row>
    <row r="52" spans="1:34" x14ac:dyDescent="0.25">
      <c r="A52" s="183" t="s">
        <v>8</v>
      </c>
      <c r="B52" s="183" t="s">
        <v>34</v>
      </c>
      <c r="C52" s="183" t="s">
        <v>21</v>
      </c>
      <c r="D52" s="217">
        <v>1</v>
      </c>
      <c r="E52" s="133">
        <v>0</v>
      </c>
      <c r="F52" s="133">
        <v>1</v>
      </c>
      <c r="G52" s="188">
        <v>0.2888249</v>
      </c>
      <c r="H52" s="188">
        <v>1.9796190000000002E-2</v>
      </c>
      <c r="Y52" s="22">
        <v>2.7072261111004303E-2</v>
      </c>
      <c r="Z52" s="22">
        <v>0.99326974021417935</v>
      </c>
      <c r="AA52" s="22">
        <v>0.42271430694594797</v>
      </c>
      <c r="AB52" s="22">
        <v>5.0595078365627634E-2</v>
      </c>
      <c r="AE52" s="22">
        <v>2.7072261111004303E-2</v>
      </c>
      <c r="AF52" s="22">
        <v>0.99326974021417935</v>
      </c>
      <c r="AG52" s="22">
        <v>0.42271430694594797</v>
      </c>
      <c r="AH52" s="22">
        <v>5.0595078365627634E-2</v>
      </c>
    </row>
    <row r="53" spans="1:34" x14ac:dyDescent="0.25">
      <c r="A53" s="183" t="s">
        <v>8</v>
      </c>
      <c r="B53" s="183" t="s">
        <v>34</v>
      </c>
      <c r="C53" s="183" t="s">
        <v>22</v>
      </c>
      <c r="D53" s="217">
        <v>1</v>
      </c>
      <c r="E53" s="133">
        <v>0</v>
      </c>
      <c r="F53" s="133">
        <v>1</v>
      </c>
      <c r="G53" s="188">
        <v>0.2888249</v>
      </c>
      <c r="H53" s="188">
        <v>1.9796190000000002E-2</v>
      </c>
      <c r="Y53" s="22">
        <v>2.9313504447006252E-2</v>
      </c>
      <c r="Z53" s="22">
        <v>0.98886830769118483</v>
      </c>
      <c r="AA53" s="22">
        <v>0.24676177603351304</v>
      </c>
      <c r="AB53" s="22">
        <v>2.4946823585895402E-2</v>
      </c>
      <c r="AE53" s="22">
        <v>2.9313504447006252E-2</v>
      </c>
      <c r="AF53" s="22">
        <v>0.98886830769118483</v>
      </c>
      <c r="AG53" s="22">
        <v>0.24676177603351304</v>
      </c>
      <c r="AH53" s="22">
        <v>2.4946823585895402E-2</v>
      </c>
    </row>
    <row r="54" spans="1:34" x14ac:dyDescent="0.25">
      <c r="A54" s="183" t="s">
        <v>8</v>
      </c>
      <c r="B54" s="183" t="s">
        <v>34</v>
      </c>
      <c r="C54" s="183" t="s">
        <v>23</v>
      </c>
      <c r="D54" s="217">
        <v>1</v>
      </c>
      <c r="E54" s="133">
        <v>0</v>
      </c>
      <c r="F54" s="133">
        <v>1</v>
      </c>
      <c r="G54" s="188">
        <v>0.2888249</v>
      </c>
      <c r="H54" s="188">
        <v>1.9796190000000002E-2</v>
      </c>
      <c r="Y54" s="22">
        <v>2.9313504447006252E-2</v>
      </c>
      <c r="Z54" s="22">
        <v>0.98886830769118483</v>
      </c>
      <c r="AA54" s="22">
        <v>0.24676177603351304</v>
      </c>
      <c r="AB54" s="22">
        <v>2.4946823585895402E-2</v>
      </c>
      <c r="AE54" s="22">
        <v>2.9313504447006252E-2</v>
      </c>
      <c r="AF54" s="22">
        <v>0.98886830769118483</v>
      </c>
      <c r="AG54" s="22">
        <v>0.24676177603351304</v>
      </c>
      <c r="AH54" s="22">
        <v>2.4946823585895402E-2</v>
      </c>
    </row>
    <row r="55" spans="1:34" x14ac:dyDescent="0.25">
      <c r="A55" s="183" t="s">
        <v>8</v>
      </c>
      <c r="B55" s="183" t="s">
        <v>34</v>
      </c>
      <c r="C55" s="183" t="s">
        <v>24</v>
      </c>
      <c r="D55" s="217">
        <v>1</v>
      </c>
      <c r="E55" s="133">
        <v>0</v>
      </c>
      <c r="F55" s="133">
        <v>1</v>
      </c>
      <c r="G55" s="188">
        <v>0.2888249</v>
      </c>
      <c r="H55" s="188">
        <v>1.9796190000000002E-2</v>
      </c>
      <c r="Y55" s="22">
        <v>2.9313504447006252E-2</v>
      </c>
      <c r="Z55" s="22">
        <v>0.98886830769118483</v>
      </c>
      <c r="AA55" s="22">
        <v>0.24676177603351304</v>
      </c>
      <c r="AB55" s="22">
        <v>2.4946823585895402E-2</v>
      </c>
      <c r="AE55" s="22">
        <v>2.9313504447006252E-2</v>
      </c>
      <c r="AF55" s="22">
        <v>0.98886830769118483</v>
      </c>
      <c r="AG55" s="22">
        <v>0.24676177603351304</v>
      </c>
      <c r="AH55" s="22">
        <v>2.4946823585895402E-2</v>
      </c>
    </row>
    <row r="56" spans="1:34" x14ac:dyDescent="0.25">
      <c r="A56" s="183" t="s">
        <v>8</v>
      </c>
      <c r="B56" s="183" t="s">
        <v>34</v>
      </c>
      <c r="C56" s="183" t="s">
        <v>25</v>
      </c>
      <c r="D56" s="217">
        <v>1</v>
      </c>
      <c r="E56" s="133">
        <v>0</v>
      </c>
      <c r="F56" s="133">
        <v>1</v>
      </c>
      <c r="G56" s="188">
        <v>0.2888249</v>
      </c>
      <c r="H56" s="188">
        <v>1.9796190000000002E-2</v>
      </c>
      <c r="Y56" s="22">
        <v>2.9313504447006252E-2</v>
      </c>
      <c r="Z56" s="22">
        <v>0.98886830769118483</v>
      </c>
      <c r="AA56" s="22">
        <v>0.24676177603351304</v>
      </c>
      <c r="AB56" s="22">
        <v>2.4946823585895402E-2</v>
      </c>
      <c r="AE56" s="22">
        <v>2.9313504447006252E-2</v>
      </c>
      <c r="AF56" s="22">
        <v>0.98886830769118483</v>
      </c>
      <c r="AG56" s="22">
        <v>0.24676177603351304</v>
      </c>
      <c r="AH56" s="22">
        <v>2.4946823585895402E-2</v>
      </c>
    </row>
    <row r="57" spans="1:34" x14ac:dyDescent="0.25">
      <c r="A57" s="183" t="s">
        <v>8</v>
      </c>
      <c r="B57" s="183" t="s">
        <v>34</v>
      </c>
      <c r="C57" s="183" t="s">
        <v>26</v>
      </c>
      <c r="D57" s="217">
        <v>1</v>
      </c>
      <c r="E57" s="133">
        <v>0</v>
      </c>
      <c r="F57" s="133">
        <v>1</v>
      </c>
      <c r="G57" s="188">
        <v>0.2888249</v>
      </c>
      <c r="H57" s="188">
        <v>1.9796190000000002E-2</v>
      </c>
      <c r="Y57" s="22">
        <v>2.9313504447006252E-2</v>
      </c>
      <c r="Z57" s="22">
        <v>0.98886830769118483</v>
      </c>
      <c r="AA57" s="22">
        <v>0.24676177603351304</v>
      </c>
      <c r="AB57" s="22">
        <v>2.4946823585895402E-2</v>
      </c>
      <c r="AE57" s="22">
        <v>2.9313504447006252E-2</v>
      </c>
      <c r="AF57" s="22">
        <v>0.98886830769118483</v>
      </c>
      <c r="AG57" s="22">
        <v>0.24676177603351304</v>
      </c>
      <c r="AH57" s="22">
        <v>2.4946823585895402E-2</v>
      </c>
    </row>
    <row r="58" spans="1:34" x14ac:dyDescent="0.25">
      <c r="A58" s="183" t="s">
        <v>8</v>
      </c>
      <c r="B58" s="183" t="s">
        <v>34</v>
      </c>
      <c r="C58" s="183" t="s">
        <v>27</v>
      </c>
      <c r="D58" s="217">
        <v>1</v>
      </c>
      <c r="E58" s="133">
        <v>0</v>
      </c>
      <c r="F58" s="133">
        <v>1</v>
      </c>
      <c r="G58" s="188">
        <v>0.2888249</v>
      </c>
      <c r="H58" s="188">
        <v>1.9796190000000002E-2</v>
      </c>
      <c r="Y58" s="22">
        <v>2.7072261111004303E-2</v>
      </c>
      <c r="Z58" s="22">
        <v>0.99326974021417935</v>
      </c>
      <c r="AA58" s="22">
        <v>0.42271430694594797</v>
      </c>
      <c r="AB58" s="22">
        <v>5.0595078365627634E-2</v>
      </c>
      <c r="AE58" s="22">
        <v>2.7072261111004303E-2</v>
      </c>
      <c r="AF58" s="22">
        <v>0.99326974021417935</v>
      </c>
      <c r="AG58" s="22">
        <v>0.42271430694594797</v>
      </c>
      <c r="AH58" s="22">
        <v>5.0595078365627634E-2</v>
      </c>
    </row>
    <row r="59" spans="1:34" x14ac:dyDescent="0.25">
      <c r="A59" s="183" t="s">
        <v>8</v>
      </c>
      <c r="B59" s="183" t="s">
        <v>34</v>
      </c>
      <c r="C59" s="183" t="s">
        <v>28</v>
      </c>
      <c r="D59" s="217">
        <v>1</v>
      </c>
      <c r="E59" s="133">
        <v>0</v>
      </c>
      <c r="F59" s="133">
        <v>1</v>
      </c>
      <c r="G59" s="188">
        <v>0.2888249</v>
      </c>
      <c r="H59" s="188">
        <v>1.9796190000000002E-2</v>
      </c>
      <c r="Y59" s="22">
        <v>2.7072261111004303E-2</v>
      </c>
      <c r="Z59" s="22">
        <v>0.99326974021417935</v>
      </c>
      <c r="AA59" s="22">
        <v>0.42271430694594797</v>
      </c>
      <c r="AB59" s="22">
        <v>5.0595078365627634E-2</v>
      </c>
      <c r="AE59" s="22">
        <v>2.7072261111004303E-2</v>
      </c>
      <c r="AF59" s="22">
        <v>0.99326974021417935</v>
      </c>
      <c r="AG59" s="22">
        <v>0.42271430694594797</v>
      </c>
      <c r="AH59" s="22">
        <v>5.0595078365627634E-2</v>
      </c>
    </row>
    <row r="60" spans="1:34" x14ac:dyDescent="0.25">
      <c r="A60" s="183" t="s">
        <v>8</v>
      </c>
      <c r="B60" s="183" t="s">
        <v>34</v>
      </c>
      <c r="C60" s="183" t="s">
        <v>29</v>
      </c>
      <c r="D60" s="217">
        <v>1</v>
      </c>
      <c r="E60" s="133">
        <v>0</v>
      </c>
      <c r="F60" s="133">
        <v>1</v>
      </c>
      <c r="G60" s="188">
        <v>0.2888249</v>
      </c>
      <c r="H60" s="188">
        <v>1.9796190000000002E-2</v>
      </c>
      <c r="Y60" s="22">
        <v>2.7072261111004303E-2</v>
      </c>
      <c r="Z60" s="22">
        <v>0.99326974021417935</v>
      </c>
      <c r="AA60" s="22">
        <v>0.42271430694594797</v>
      </c>
      <c r="AB60" s="22">
        <v>5.0595078365627634E-2</v>
      </c>
      <c r="AE60" s="22">
        <v>2.7072261111004303E-2</v>
      </c>
      <c r="AF60" s="22">
        <v>0.99326974021417935</v>
      </c>
      <c r="AG60" s="22">
        <v>0.42271430694594797</v>
      </c>
      <c r="AH60" s="22">
        <v>5.0595078365627634E-2</v>
      </c>
    </row>
    <row r="61" spans="1:34" x14ac:dyDescent="0.25">
      <c r="A61" s="183" t="s">
        <v>8</v>
      </c>
      <c r="B61" s="183" t="s">
        <v>34</v>
      </c>
      <c r="C61" s="183" t="s">
        <v>30</v>
      </c>
      <c r="D61" s="217">
        <v>1</v>
      </c>
      <c r="E61" s="133">
        <v>0</v>
      </c>
      <c r="F61" s="133">
        <v>1</v>
      </c>
      <c r="G61" s="188">
        <v>0.2888249</v>
      </c>
      <c r="H61" s="188">
        <v>1.9796190000000002E-2</v>
      </c>
      <c r="Y61" s="22">
        <v>2.7072261111004303E-2</v>
      </c>
      <c r="Z61" s="22">
        <v>0.99326974021417935</v>
      </c>
      <c r="AA61" s="22">
        <v>0.42271430694594797</v>
      </c>
      <c r="AB61" s="22">
        <v>5.0595078365627634E-2</v>
      </c>
      <c r="AE61" s="22">
        <v>2.7072261111004303E-2</v>
      </c>
      <c r="AF61" s="22">
        <v>0.99326974021417935</v>
      </c>
      <c r="AG61" s="22">
        <v>0.42271430694594797</v>
      </c>
      <c r="AH61" s="22">
        <v>5.0595078365627634E-2</v>
      </c>
    </row>
    <row r="62" spans="1:34" x14ac:dyDescent="0.25">
      <c r="A62" s="183" t="s">
        <v>32</v>
      </c>
      <c r="B62" s="183" t="s">
        <v>33</v>
      </c>
      <c r="C62" s="183" t="s">
        <v>19</v>
      </c>
      <c r="D62" s="217">
        <v>1</v>
      </c>
      <c r="E62" s="133">
        <v>0</v>
      </c>
      <c r="F62" s="133">
        <v>1</v>
      </c>
      <c r="G62" s="188">
        <v>0.2888249</v>
      </c>
      <c r="H62" s="188">
        <v>1.9796190000000002E-2</v>
      </c>
      <c r="Y62" s="22">
        <v>2.7072261111004303E-2</v>
      </c>
      <c r="Z62" s="22">
        <v>0.99326974021417935</v>
      </c>
      <c r="AA62" s="22">
        <v>0.42271430694594797</v>
      </c>
      <c r="AB62" s="22">
        <v>5.0595078365627634E-2</v>
      </c>
      <c r="AE62" s="22">
        <v>1.1877607920541323E-3</v>
      </c>
      <c r="AF62" s="22">
        <v>1.0039966489678811</v>
      </c>
      <c r="AG62" s="22">
        <v>0.48147111034433049</v>
      </c>
      <c r="AH62" s="22">
        <v>0.10105983856283134</v>
      </c>
    </row>
    <row r="63" spans="1:34" x14ac:dyDescent="0.25">
      <c r="A63" s="183" t="s">
        <v>32</v>
      </c>
      <c r="B63" s="183" t="s">
        <v>33</v>
      </c>
      <c r="C63" s="183" t="s">
        <v>20</v>
      </c>
      <c r="D63" s="217">
        <v>1</v>
      </c>
      <c r="E63" s="133">
        <v>0</v>
      </c>
      <c r="F63" s="133">
        <v>1</v>
      </c>
      <c r="G63" s="188">
        <v>0.2888249</v>
      </c>
      <c r="H63" s="188">
        <v>1.9796190000000002E-2</v>
      </c>
      <c r="Y63" s="22">
        <v>2.7072261111004303E-2</v>
      </c>
      <c r="Z63" s="22">
        <v>0.99326974021417935</v>
      </c>
      <c r="AA63" s="22">
        <v>0.42271430694594797</v>
      </c>
      <c r="AB63" s="22">
        <v>5.0595078365627634E-2</v>
      </c>
      <c r="AE63" s="22">
        <v>1.1877607920541323E-3</v>
      </c>
      <c r="AF63" s="22">
        <v>1.0039966489678811</v>
      </c>
      <c r="AG63" s="22">
        <v>0.48147111034433049</v>
      </c>
      <c r="AH63" s="22">
        <v>0.10105983856283134</v>
      </c>
    </row>
    <row r="64" spans="1:34" x14ac:dyDescent="0.25">
      <c r="A64" s="183" t="s">
        <v>32</v>
      </c>
      <c r="B64" s="183" t="s">
        <v>33</v>
      </c>
      <c r="C64" s="183" t="s">
        <v>21</v>
      </c>
      <c r="D64" s="217">
        <v>1</v>
      </c>
      <c r="E64" s="133">
        <v>0</v>
      </c>
      <c r="F64" s="133">
        <v>1</v>
      </c>
      <c r="G64" s="188">
        <v>0.2888249</v>
      </c>
      <c r="H64" s="188">
        <v>1.9796190000000002E-2</v>
      </c>
      <c r="Y64" s="22">
        <v>2.7072261111004303E-2</v>
      </c>
      <c r="Z64" s="22">
        <v>0.99326974021417935</v>
      </c>
      <c r="AA64" s="22">
        <v>0.42271430694594797</v>
      </c>
      <c r="AB64" s="22">
        <v>5.0595078365627634E-2</v>
      </c>
      <c r="AE64" s="22">
        <v>1.1877607920541323E-3</v>
      </c>
      <c r="AF64" s="22">
        <v>1.0039966489678811</v>
      </c>
      <c r="AG64" s="22">
        <v>0.48147111034433049</v>
      </c>
      <c r="AH64" s="22">
        <v>0.10105983856283134</v>
      </c>
    </row>
    <row r="65" spans="1:34" x14ac:dyDescent="0.25">
      <c r="A65" s="183" t="s">
        <v>32</v>
      </c>
      <c r="B65" s="183" t="s">
        <v>33</v>
      </c>
      <c r="C65" s="183" t="s">
        <v>22</v>
      </c>
      <c r="D65" s="217">
        <v>1</v>
      </c>
      <c r="E65" s="133">
        <v>0</v>
      </c>
      <c r="F65" s="133">
        <v>1</v>
      </c>
      <c r="G65" s="188">
        <v>0.2888249</v>
      </c>
      <c r="H65" s="188">
        <v>1.9796190000000002E-2</v>
      </c>
      <c r="Y65" s="22">
        <v>2.9313504447006252E-2</v>
      </c>
      <c r="Z65" s="22">
        <v>0.98886830769118483</v>
      </c>
      <c r="AA65" s="22">
        <v>0.24676177603351304</v>
      </c>
      <c r="AB65" s="22">
        <v>2.4946823585895402E-2</v>
      </c>
      <c r="AE65" s="22">
        <v>1.5942437461412402E-2</v>
      </c>
      <c r="AF65" s="22">
        <v>0.99091357130520463</v>
      </c>
      <c r="AG65" s="22">
        <v>0.16772169711848881</v>
      </c>
      <c r="AH65" s="22">
        <v>3.1354216893132524E-2</v>
      </c>
    </row>
    <row r="66" spans="1:34" x14ac:dyDescent="0.25">
      <c r="A66" s="183" t="s">
        <v>32</v>
      </c>
      <c r="B66" s="183" t="s">
        <v>33</v>
      </c>
      <c r="C66" s="183" t="s">
        <v>23</v>
      </c>
      <c r="D66" s="217">
        <v>1</v>
      </c>
      <c r="E66" s="133">
        <v>0</v>
      </c>
      <c r="F66" s="133">
        <v>1</v>
      </c>
      <c r="G66" s="188">
        <v>0.2888249</v>
      </c>
      <c r="H66" s="188">
        <v>1.9796190000000002E-2</v>
      </c>
      <c r="Y66" s="22">
        <v>2.9313504447006252E-2</v>
      </c>
      <c r="Z66" s="22">
        <v>0.98886830769118483</v>
      </c>
      <c r="AA66" s="22">
        <v>0.24676177603351304</v>
      </c>
      <c r="AB66" s="22">
        <v>2.4946823585895402E-2</v>
      </c>
      <c r="AE66" s="22">
        <v>1.5942437461412402E-2</v>
      </c>
      <c r="AF66" s="22">
        <v>0.99091357130520463</v>
      </c>
      <c r="AG66" s="22">
        <v>0.16772169711848881</v>
      </c>
      <c r="AH66" s="22">
        <v>3.1354216893132524E-2</v>
      </c>
    </row>
    <row r="67" spans="1:34" x14ac:dyDescent="0.25">
      <c r="A67" s="183" t="s">
        <v>32</v>
      </c>
      <c r="B67" s="183" t="s">
        <v>33</v>
      </c>
      <c r="C67" s="183" t="s">
        <v>24</v>
      </c>
      <c r="D67" s="217">
        <v>1</v>
      </c>
      <c r="E67" s="133">
        <v>0</v>
      </c>
      <c r="F67" s="133">
        <v>1</v>
      </c>
      <c r="G67" s="188">
        <v>0.2888249</v>
      </c>
      <c r="H67" s="188">
        <v>1.9796190000000002E-2</v>
      </c>
      <c r="Y67" s="22">
        <v>2.9313504447006252E-2</v>
      </c>
      <c r="Z67" s="22">
        <v>0.98886830769118483</v>
      </c>
      <c r="AA67" s="22">
        <v>0.24676177603351304</v>
      </c>
      <c r="AB67" s="22">
        <v>2.4946823585895402E-2</v>
      </c>
      <c r="AE67" s="22">
        <v>1.5942437461412402E-2</v>
      </c>
      <c r="AF67" s="22">
        <v>0.99091357130520463</v>
      </c>
      <c r="AG67" s="22">
        <v>0.16772169711848881</v>
      </c>
      <c r="AH67" s="22">
        <v>3.1354216893132524E-2</v>
      </c>
    </row>
    <row r="68" spans="1:34" x14ac:dyDescent="0.25">
      <c r="A68" s="183" t="s">
        <v>32</v>
      </c>
      <c r="B68" s="183" t="s">
        <v>33</v>
      </c>
      <c r="C68" s="183" t="s">
        <v>25</v>
      </c>
      <c r="D68" s="217">
        <v>1</v>
      </c>
      <c r="E68" s="133">
        <v>0</v>
      </c>
      <c r="F68" s="133">
        <v>1</v>
      </c>
      <c r="G68" s="188">
        <v>0.2888249</v>
      </c>
      <c r="H68" s="188">
        <v>1.9796190000000002E-2</v>
      </c>
      <c r="Y68" s="22">
        <v>2.9313504447006252E-2</v>
      </c>
      <c r="Z68" s="22">
        <v>0.98886830769118483</v>
      </c>
      <c r="AA68" s="22">
        <v>0.24676177603351304</v>
      </c>
      <c r="AB68" s="22">
        <v>2.4946823585895402E-2</v>
      </c>
      <c r="AE68" s="22">
        <v>1.5942437461412402E-2</v>
      </c>
      <c r="AF68" s="22">
        <v>0.99091357130520463</v>
      </c>
      <c r="AG68" s="22">
        <v>0.16772169711848881</v>
      </c>
      <c r="AH68" s="22">
        <v>3.1354216893132524E-2</v>
      </c>
    </row>
    <row r="69" spans="1:34" x14ac:dyDescent="0.25">
      <c r="A69" s="183" t="s">
        <v>32</v>
      </c>
      <c r="B69" s="183" t="s">
        <v>33</v>
      </c>
      <c r="C69" s="183" t="s">
        <v>26</v>
      </c>
      <c r="D69" s="217">
        <v>1</v>
      </c>
      <c r="E69" s="133">
        <v>0</v>
      </c>
      <c r="F69" s="133">
        <v>1</v>
      </c>
      <c r="G69" s="188">
        <v>0.2888249</v>
      </c>
      <c r="H69" s="188">
        <v>1.9796190000000002E-2</v>
      </c>
      <c r="Y69" s="22">
        <v>2.9313504447006252E-2</v>
      </c>
      <c r="Z69" s="22">
        <v>0.98886830769118483</v>
      </c>
      <c r="AA69" s="22">
        <v>0.24676177603351304</v>
      </c>
      <c r="AB69" s="22">
        <v>2.4946823585895402E-2</v>
      </c>
      <c r="AE69" s="22">
        <v>1.5942437461412402E-2</v>
      </c>
      <c r="AF69" s="22">
        <v>0.99091357130520463</v>
      </c>
      <c r="AG69" s="22">
        <v>0.16772169711848881</v>
      </c>
      <c r="AH69" s="22">
        <v>3.1354216893132524E-2</v>
      </c>
    </row>
    <row r="70" spans="1:34" x14ac:dyDescent="0.25">
      <c r="A70" s="183" t="s">
        <v>32</v>
      </c>
      <c r="B70" s="183" t="s">
        <v>33</v>
      </c>
      <c r="C70" s="183" t="s">
        <v>27</v>
      </c>
      <c r="D70" s="217">
        <v>1</v>
      </c>
      <c r="E70" s="133">
        <v>0</v>
      </c>
      <c r="F70" s="133">
        <v>1</v>
      </c>
      <c r="G70" s="188">
        <v>0.2888249</v>
      </c>
      <c r="H70" s="188">
        <v>1.9796190000000002E-2</v>
      </c>
      <c r="Y70" s="22">
        <v>2.7072261111004303E-2</v>
      </c>
      <c r="Z70" s="22">
        <v>0.99326974021417935</v>
      </c>
      <c r="AA70" s="22">
        <v>0.42271430694594797</v>
      </c>
      <c r="AB70" s="22">
        <v>5.0595078365627634E-2</v>
      </c>
      <c r="AE70" s="22">
        <v>1.1877607920541323E-3</v>
      </c>
      <c r="AF70" s="22">
        <v>1.0039966489678811</v>
      </c>
      <c r="AG70" s="22">
        <v>0.48147111034433049</v>
      </c>
      <c r="AH70" s="22">
        <v>0.10105983856283134</v>
      </c>
    </row>
    <row r="71" spans="1:34" x14ac:dyDescent="0.25">
      <c r="A71" s="183" t="s">
        <v>32</v>
      </c>
      <c r="B71" s="183" t="s">
        <v>33</v>
      </c>
      <c r="C71" s="183" t="s">
        <v>28</v>
      </c>
      <c r="D71" s="217">
        <v>1</v>
      </c>
      <c r="E71" s="133">
        <v>0</v>
      </c>
      <c r="F71" s="133">
        <v>1</v>
      </c>
      <c r="G71" s="188">
        <v>0.2888249</v>
      </c>
      <c r="H71" s="188">
        <v>1.9796190000000002E-2</v>
      </c>
      <c r="Y71" s="22">
        <v>2.7072261111004303E-2</v>
      </c>
      <c r="Z71" s="22">
        <v>0.99326974021417935</v>
      </c>
      <c r="AA71" s="22">
        <v>0.42271430694594797</v>
      </c>
      <c r="AB71" s="22">
        <v>5.0595078365627634E-2</v>
      </c>
      <c r="AE71" s="22">
        <v>1.1877607920541323E-3</v>
      </c>
      <c r="AF71" s="22">
        <v>1.0039966489678811</v>
      </c>
      <c r="AG71" s="22">
        <v>0.48147111034433049</v>
      </c>
      <c r="AH71" s="22">
        <v>0.10105983856283134</v>
      </c>
    </row>
    <row r="72" spans="1:34" x14ac:dyDescent="0.25">
      <c r="A72" s="183" t="s">
        <v>32</v>
      </c>
      <c r="B72" s="183" t="s">
        <v>33</v>
      </c>
      <c r="C72" s="183" t="s">
        <v>29</v>
      </c>
      <c r="D72" s="217">
        <v>1</v>
      </c>
      <c r="E72" s="133">
        <v>0</v>
      </c>
      <c r="F72" s="133">
        <v>1</v>
      </c>
      <c r="G72" s="188">
        <v>0.2888249</v>
      </c>
      <c r="H72" s="188">
        <v>1.9796190000000002E-2</v>
      </c>
      <c r="Y72" s="22">
        <v>2.7072261111004303E-2</v>
      </c>
      <c r="Z72" s="22">
        <v>0.99326974021417935</v>
      </c>
      <c r="AA72" s="22">
        <v>0.42271430694594797</v>
      </c>
      <c r="AB72" s="22">
        <v>5.0595078365627634E-2</v>
      </c>
      <c r="AE72" s="22">
        <v>1.1877607920541323E-3</v>
      </c>
      <c r="AF72" s="22">
        <v>1.0039966489678811</v>
      </c>
      <c r="AG72" s="22">
        <v>0.48147111034433049</v>
      </c>
      <c r="AH72" s="22">
        <v>0.10105983856283134</v>
      </c>
    </row>
    <row r="73" spans="1:34" x14ac:dyDescent="0.25">
      <c r="A73" s="183" t="s">
        <v>32</v>
      </c>
      <c r="B73" s="183" t="s">
        <v>33</v>
      </c>
      <c r="C73" s="183" t="s">
        <v>30</v>
      </c>
      <c r="D73" s="217">
        <v>1</v>
      </c>
      <c r="E73" s="133">
        <v>0</v>
      </c>
      <c r="F73" s="133">
        <v>1</v>
      </c>
      <c r="G73" s="188">
        <v>0.2888249</v>
      </c>
      <c r="H73" s="188">
        <v>1.9796190000000002E-2</v>
      </c>
      <c r="Y73" s="22">
        <v>2.7072261111004303E-2</v>
      </c>
      <c r="Z73" s="22">
        <v>0.99326974021417935</v>
      </c>
      <c r="AA73" s="22">
        <v>0.42271430694594797</v>
      </c>
      <c r="AB73" s="22">
        <v>5.0595078365627634E-2</v>
      </c>
      <c r="AE73" s="22">
        <v>1.1877607920541323E-3</v>
      </c>
      <c r="AF73" s="22">
        <v>1.0039966489678811</v>
      </c>
      <c r="AG73" s="22">
        <v>0.48147111034433049</v>
      </c>
      <c r="AH73" s="22">
        <v>0.10105983856283134</v>
      </c>
    </row>
    <row r="74" spans="1:34" x14ac:dyDescent="0.25">
      <c r="A74" s="183" t="s">
        <v>34</v>
      </c>
      <c r="B74" s="183" t="s">
        <v>36</v>
      </c>
      <c r="C74" s="183" t="s">
        <v>19</v>
      </c>
      <c r="D74" s="217">
        <v>1</v>
      </c>
      <c r="E74" s="133">
        <v>0</v>
      </c>
      <c r="F74" s="133">
        <v>1</v>
      </c>
      <c r="G74" s="188">
        <v>0.2888249</v>
      </c>
      <c r="H74" s="188">
        <v>1.9796190000000002E-2</v>
      </c>
      <c r="Y74" s="22">
        <v>2.7072261111004303E-2</v>
      </c>
      <c r="Z74" s="22">
        <v>0.99326974021417935</v>
      </c>
      <c r="AA74" s="22">
        <v>0.42271430694594797</v>
      </c>
      <c r="AB74" s="22">
        <v>5.0595078365627634E-2</v>
      </c>
      <c r="AE74" s="22">
        <v>2.7072261111004303E-2</v>
      </c>
      <c r="AF74" s="22">
        <v>0.99326974021417935</v>
      </c>
      <c r="AG74" s="22">
        <v>0.42271430694594797</v>
      </c>
      <c r="AH74" s="22">
        <v>5.0595078365627634E-2</v>
      </c>
    </row>
    <row r="75" spans="1:34" x14ac:dyDescent="0.25">
      <c r="A75" s="183" t="s">
        <v>34</v>
      </c>
      <c r="B75" s="183" t="s">
        <v>36</v>
      </c>
      <c r="C75" s="183" t="s">
        <v>20</v>
      </c>
      <c r="D75" s="217">
        <v>1</v>
      </c>
      <c r="E75" s="133">
        <v>0</v>
      </c>
      <c r="F75" s="133">
        <v>1</v>
      </c>
      <c r="G75" s="188">
        <v>0.2888249</v>
      </c>
      <c r="H75" s="188">
        <v>1.9796190000000002E-2</v>
      </c>
      <c r="Y75" s="22">
        <v>2.7072261111004303E-2</v>
      </c>
      <c r="Z75" s="22">
        <v>0.99326974021417935</v>
      </c>
      <c r="AA75" s="22">
        <v>0.42271430694594797</v>
      </c>
      <c r="AB75" s="22">
        <v>5.0595078365627634E-2</v>
      </c>
      <c r="AE75" s="22">
        <v>2.7072261111004303E-2</v>
      </c>
      <c r="AF75" s="22">
        <v>0.99326974021417935</v>
      </c>
      <c r="AG75" s="22">
        <v>0.42271430694594797</v>
      </c>
      <c r="AH75" s="22">
        <v>5.0595078365627634E-2</v>
      </c>
    </row>
    <row r="76" spans="1:34" x14ac:dyDescent="0.25">
      <c r="A76" s="183" t="s">
        <v>34</v>
      </c>
      <c r="B76" s="183" t="s">
        <v>36</v>
      </c>
      <c r="C76" s="183" t="s">
        <v>21</v>
      </c>
      <c r="D76" s="217">
        <v>1</v>
      </c>
      <c r="E76" s="133">
        <v>0</v>
      </c>
      <c r="F76" s="133">
        <v>1</v>
      </c>
      <c r="G76" s="188">
        <v>0.2888249</v>
      </c>
      <c r="H76" s="188">
        <v>1.9796190000000002E-2</v>
      </c>
      <c r="Y76" s="22">
        <v>2.7072261111004303E-2</v>
      </c>
      <c r="Z76" s="22">
        <v>0.99326974021417935</v>
      </c>
      <c r="AA76" s="22">
        <v>0.42271430694594797</v>
      </c>
      <c r="AB76" s="22">
        <v>5.0595078365627634E-2</v>
      </c>
      <c r="AE76" s="22">
        <v>2.7072261111004303E-2</v>
      </c>
      <c r="AF76" s="22">
        <v>0.99326974021417935</v>
      </c>
      <c r="AG76" s="22">
        <v>0.42271430694594797</v>
      </c>
      <c r="AH76" s="22">
        <v>5.0595078365627634E-2</v>
      </c>
    </row>
    <row r="77" spans="1:34" x14ac:dyDescent="0.25">
      <c r="A77" s="183" t="s">
        <v>34</v>
      </c>
      <c r="B77" s="183" t="s">
        <v>36</v>
      </c>
      <c r="C77" s="183" t="s">
        <v>22</v>
      </c>
      <c r="D77" s="217">
        <v>1</v>
      </c>
      <c r="E77" s="133">
        <v>0</v>
      </c>
      <c r="F77" s="133">
        <v>1</v>
      </c>
      <c r="G77" s="188">
        <v>0.2888249</v>
      </c>
      <c r="H77" s="188">
        <v>1.9796190000000002E-2</v>
      </c>
      <c r="Y77" s="22">
        <v>2.9313504447006252E-2</v>
      </c>
      <c r="Z77" s="22">
        <v>0.98886830769118483</v>
      </c>
      <c r="AA77" s="22">
        <v>0.24676177603351304</v>
      </c>
      <c r="AB77" s="22">
        <v>2.4946823585895402E-2</v>
      </c>
      <c r="AE77" s="22">
        <v>2.9313504447006252E-2</v>
      </c>
      <c r="AF77" s="22">
        <v>0.98886830769118483</v>
      </c>
      <c r="AG77" s="22">
        <v>0.24676177603351304</v>
      </c>
      <c r="AH77" s="22">
        <v>2.4946823585895402E-2</v>
      </c>
    </row>
    <row r="78" spans="1:34" x14ac:dyDescent="0.25">
      <c r="A78" s="183" t="s">
        <v>34</v>
      </c>
      <c r="B78" s="183" t="s">
        <v>36</v>
      </c>
      <c r="C78" s="183" t="s">
        <v>23</v>
      </c>
      <c r="D78" s="217">
        <v>1</v>
      </c>
      <c r="E78" s="133">
        <v>0</v>
      </c>
      <c r="F78" s="133">
        <v>1</v>
      </c>
      <c r="G78" s="188">
        <v>0.2888249</v>
      </c>
      <c r="H78" s="188">
        <v>1.9796190000000002E-2</v>
      </c>
      <c r="Y78" s="22">
        <v>2.9313504447006252E-2</v>
      </c>
      <c r="Z78" s="22">
        <v>0.98886830769118483</v>
      </c>
      <c r="AA78" s="22">
        <v>0.24676177603351304</v>
      </c>
      <c r="AB78" s="22">
        <v>2.4946823585895402E-2</v>
      </c>
      <c r="AE78" s="22">
        <v>2.9313504447006252E-2</v>
      </c>
      <c r="AF78" s="22">
        <v>0.98886830769118483</v>
      </c>
      <c r="AG78" s="22">
        <v>0.24676177603351304</v>
      </c>
      <c r="AH78" s="22">
        <v>2.4946823585895402E-2</v>
      </c>
    </row>
    <row r="79" spans="1:34" x14ac:dyDescent="0.25">
      <c r="A79" s="183" t="s">
        <v>34</v>
      </c>
      <c r="B79" s="183" t="s">
        <v>36</v>
      </c>
      <c r="C79" s="183" t="s">
        <v>24</v>
      </c>
      <c r="D79" s="217">
        <v>1</v>
      </c>
      <c r="E79" s="133">
        <v>0</v>
      </c>
      <c r="F79" s="133">
        <v>1</v>
      </c>
      <c r="G79" s="188">
        <v>0.2888249</v>
      </c>
      <c r="H79" s="188">
        <v>1.9796190000000002E-2</v>
      </c>
      <c r="Y79" s="22">
        <v>2.9313504447006252E-2</v>
      </c>
      <c r="Z79" s="22">
        <v>0.98886830769118483</v>
      </c>
      <c r="AA79" s="22">
        <v>0.24676177603351304</v>
      </c>
      <c r="AB79" s="22">
        <v>2.4946823585895402E-2</v>
      </c>
      <c r="AE79" s="22">
        <v>2.9313504447006252E-2</v>
      </c>
      <c r="AF79" s="22">
        <v>0.98886830769118483</v>
      </c>
      <c r="AG79" s="22">
        <v>0.24676177603351304</v>
      </c>
      <c r="AH79" s="22">
        <v>2.4946823585895402E-2</v>
      </c>
    </row>
    <row r="80" spans="1:34" x14ac:dyDescent="0.25">
      <c r="A80" s="183" t="s">
        <v>34</v>
      </c>
      <c r="B80" s="183" t="s">
        <v>36</v>
      </c>
      <c r="C80" s="183" t="s">
        <v>25</v>
      </c>
      <c r="D80" s="217">
        <v>1</v>
      </c>
      <c r="E80" s="133">
        <v>0</v>
      </c>
      <c r="F80" s="133">
        <v>1</v>
      </c>
      <c r="G80" s="188">
        <v>0.2888249</v>
      </c>
      <c r="H80" s="188">
        <v>1.9796190000000002E-2</v>
      </c>
      <c r="Y80" s="22">
        <v>2.9313504447006252E-2</v>
      </c>
      <c r="Z80" s="22">
        <v>0.98886830769118483</v>
      </c>
      <c r="AA80" s="22">
        <v>0.24676177603351304</v>
      </c>
      <c r="AB80" s="22">
        <v>2.4946823585895402E-2</v>
      </c>
      <c r="AE80" s="22">
        <v>2.9313504447006252E-2</v>
      </c>
      <c r="AF80" s="22">
        <v>0.98886830769118483</v>
      </c>
      <c r="AG80" s="22">
        <v>0.24676177603351304</v>
      </c>
      <c r="AH80" s="22">
        <v>2.4946823585895402E-2</v>
      </c>
    </row>
    <row r="81" spans="1:34" x14ac:dyDescent="0.25">
      <c r="A81" s="183" t="s">
        <v>34</v>
      </c>
      <c r="B81" s="183" t="s">
        <v>36</v>
      </c>
      <c r="C81" s="183" t="s">
        <v>26</v>
      </c>
      <c r="D81" s="217">
        <v>1</v>
      </c>
      <c r="E81" s="133">
        <v>0</v>
      </c>
      <c r="F81" s="133">
        <v>1</v>
      </c>
      <c r="G81" s="188">
        <v>0.2888249</v>
      </c>
      <c r="H81" s="188">
        <v>1.9796190000000002E-2</v>
      </c>
      <c r="Y81" s="22">
        <v>2.9313504447006252E-2</v>
      </c>
      <c r="Z81" s="22">
        <v>0.98886830769118483</v>
      </c>
      <c r="AA81" s="22">
        <v>0.24676177603351304</v>
      </c>
      <c r="AB81" s="22">
        <v>2.4946823585895402E-2</v>
      </c>
      <c r="AE81" s="22">
        <v>2.9313504447006252E-2</v>
      </c>
      <c r="AF81" s="22">
        <v>0.98886830769118483</v>
      </c>
      <c r="AG81" s="22">
        <v>0.24676177603351304</v>
      </c>
      <c r="AH81" s="22">
        <v>2.4946823585895402E-2</v>
      </c>
    </row>
    <row r="82" spans="1:34" x14ac:dyDescent="0.25">
      <c r="A82" s="183" t="s">
        <v>34</v>
      </c>
      <c r="B82" s="183" t="s">
        <v>36</v>
      </c>
      <c r="C82" s="183" t="s">
        <v>27</v>
      </c>
      <c r="D82" s="217">
        <v>1</v>
      </c>
      <c r="E82" s="133">
        <v>0</v>
      </c>
      <c r="F82" s="133">
        <v>1</v>
      </c>
      <c r="G82" s="188">
        <v>0.2888249</v>
      </c>
      <c r="H82" s="188">
        <v>1.9796190000000002E-2</v>
      </c>
      <c r="Y82" s="22">
        <v>2.7072261111004303E-2</v>
      </c>
      <c r="Z82" s="22">
        <v>0.99326974021417935</v>
      </c>
      <c r="AA82" s="22">
        <v>0.42271430694594797</v>
      </c>
      <c r="AB82" s="22">
        <v>5.0595078365627634E-2</v>
      </c>
      <c r="AE82" s="22">
        <v>2.7072261111004303E-2</v>
      </c>
      <c r="AF82" s="22">
        <v>0.99326974021417935</v>
      </c>
      <c r="AG82" s="22">
        <v>0.42271430694594797</v>
      </c>
      <c r="AH82" s="22">
        <v>5.0595078365627634E-2</v>
      </c>
    </row>
    <row r="83" spans="1:34" x14ac:dyDescent="0.25">
      <c r="A83" s="183" t="s">
        <v>34</v>
      </c>
      <c r="B83" s="183" t="s">
        <v>36</v>
      </c>
      <c r="C83" s="183" t="s">
        <v>28</v>
      </c>
      <c r="D83" s="217">
        <v>1</v>
      </c>
      <c r="E83" s="133">
        <v>0</v>
      </c>
      <c r="F83" s="133">
        <v>1</v>
      </c>
      <c r="G83" s="188">
        <v>0.2888249</v>
      </c>
      <c r="H83" s="188">
        <v>1.9796190000000002E-2</v>
      </c>
      <c r="Y83" s="22">
        <v>2.7072261111004303E-2</v>
      </c>
      <c r="Z83" s="22">
        <v>0.99326974021417935</v>
      </c>
      <c r="AA83" s="22">
        <v>0.42271430694594797</v>
      </c>
      <c r="AB83" s="22">
        <v>5.0595078365627634E-2</v>
      </c>
      <c r="AE83" s="22">
        <v>2.7072261111004303E-2</v>
      </c>
      <c r="AF83" s="22">
        <v>0.99326974021417935</v>
      </c>
      <c r="AG83" s="22">
        <v>0.42271430694594797</v>
      </c>
      <c r="AH83" s="22">
        <v>5.0595078365627634E-2</v>
      </c>
    </row>
    <row r="84" spans="1:34" x14ac:dyDescent="0.25">
      <c r="A84" s="183" t="s">
        <v>34</v>
      </c>
      <c r="B84" s="183" t="s">
        <v>36</v>
      </c>
      <c r="C84" s="183" t="s">
        <v>29</v>
      </c>
      <c r="D84" s="217">
        <v>1</v>
      </c>
      <c r="E84" s="133">
        <v>0</v>
      </c>
      <c r="F84" s="133">
        <v>1</v>
      </c>
      <c r="G84" s="188">
        <v>0.2888249</v>
      </c>
      <c r="H84" s="188">
        <v>1.9796190000000002E-2</v>
      </c>
      <c r="Y84" s="22">
        <v>2.7072261111004303E-2</v>
      </c>
      <c r="Z84" s="22">
        <v>0.99326974021417935</v>
      </c>
      <c r="AA84" s="22">
        <v>0.42271430694594797</v>
      </c>
      <c r="AB84" s="22">
        <v>5.0595078365627634E-2</v>
      </c>
      <c r="AE84" s="22">
        <v>2.7072261111004303E-2</v>
      </c>
      <c r="AF84" s="22">
        <v>0.99326974021417935</v>
      </c>
      <c r="AG84" s="22">
        <v>0.42271430694594797</v>
      </c>
      <c r="AH84" s="22">
        <v>5.0595078365627634E-2</v>
      </c>
    </row>
    <row r="85" spans="1:34" x14ac:dyDescent="0.25">
      <c r="A85" s="183" t="s">
        <v>34</v>
      </c>
      <c r="B85" s="183" t="s">
        <v>36</v>
      </c>
      <c r="C85" s="183" t="s">
        <v>30</v>
      </c>
      <c r="D85" s="217">
        <v>1</v>
      </c>
      <c r="E85" s="133">
        <v>0</v>
      </c>
      <c r="F85" s="133">
        <v>1</v>
      </c>
      <c r="G85" s="188">
        <v>0.2888249</v>
      </c>
      <c r="H85" s="188">
        <v>1.9796190000000002E-2</v>
      </c>
      <c r="Y85" s="22">
        <v>2.7072261111004303E-2</v>
      </c>
      <c r="Z85" s="22">
        <v>0.99326974021417935</v>
      </c>
      <c r="AA85" s="22">
        <v>0.42271430694594797</v>
      </c>
      <c r="AB85" s="22">
        <v>5.0595078365627634E-2</v>
      </c>
      <c r="AE85" s="22">
        <v>2.7072261111004303E-2</v>
      </c>
      <c r="AF85" s="22">
        <v>0.99326974021417935</v>
      </c>
      <c r="AG85" s="22">
        <v>0.42271430694594797</v>
      </c>
      <c r="AH85" s="22">
        <v>5.0595078365627634E-2</v>
      </c>
    </row>
    <row r="86" spans="1:34" x14ac:dyDescent="0.25">
      <c r="A86" s="183" t="s">
        <v>36</v>
      </c>
      <c r="B86" s="183" t="s">
        <v>39</v>
      </c>
      <c r="C86" s="183" t="s">
        <v>19</v>
      </c>
      <c r="D86" s="217">
        <v>1</v>
      </c>
      <c r="E86" s="133">
        <v>0</v>
      </c>
      <c r="F86" s="133">
        <v>1</v>
      </c>
      <c r="G86" s="188">
        <v>0.2888249</v>
      </c>
      <c r="H86" s="188">
        <v>1.9796190000000002E-2</v>
      </c>
      <c r="Y86" s="22">
        <v>2.7072261111004303E-2</v>
      </c>
      <c r="Z86" s="22">
        <v>0.99326974021417935</v>
      </c>
      <c r="AA86" s="22">
        <v>0.42271430694594797</v>
      </c>
      <c r="AB86" s="22">
        <v>5.0595078365627634E-2</v>
      </c>
      <c r="AE86" s="22">
        <v>1.1877607920541323E-3</v>
      </c>
      <c r="AF86" s="22">
        <v>1.0039966489678811</v>
      </c>
      <c r="AG86" s="22">
        <v>0.48147111034433049</v>
      </c>
      <c r="AH86" s="22">
        <v>0.10105983856283134</v>
      </c>
    </row>
    <row r="87" spans="1:34" x14ac:dyDescent="0.25">
      <c r="A87" s="183" t="s">
        <v>36</v>
      </c>
      <c r="B87" s="183" t="s">
        <v>39</v>
      </c>
      <c r="C87" s="183" t="s">
        <v>20</v>
      </c>
      <c r="D87" s="217">
        <v>1</v>
      </c>
      <c r="E87" s="133">
        <v>0</v>
      </c>
      <c r="F87" s="133">
        <v>1</v>
      </c>
      <c r="G87" s="188">
        <v>0.2888249</v>
      </c>
      <c r="H87" s="188">
        <v>1.9796190000000002E-2</v>
      </c>
      <c r="Y87" s="22">
        <v>2.7072261111004303E-2</v>
      </c>
      <c r="Z87" s="22">
        <v>0.99326974021417935</v>
      </c>
      <c r="AA87" s="22">
        <v>0.42271430694594797</v>
      </c>
      <c r="AB87" s="22">
        <v>5.0595078365627634E-2</v>
      </c>
      <c r="AE87" s="22">
        <v>1.1877607920541323E-3</v>
      </c>
      <c r="AF87" s="22">
        <v>1.0039966489678811</v>
      </c>
      <c r="AG87" s="22">
        <v>0.48147111034433049</v>
      </c>
      <c r="AH87" s="22">
        <v>0.10105983856283134</v>
      </c>
    </row>
    <row r="88" spans="1:34" x14ac:dyDescent="0.25">
      <c r="A88" s="183" t="s">
        <v>36</v>
      </c>
      <c r="B88" s="183" t="s">
        <v>39</v>
      </c>
      <c r="C88" s="183" t="s">
        <v>21</v>
      </c>
      <c r="D88" s="217">
        <v>1</v>
      </c>
      <c r="E88" s="133">
        <v>0</v>
      </c>
      <c r="F88" s="133">
        <v>1</v>
      </c>
      <c r="G88" s="188">
        <v>0.2888249</v>
      </c>
      <c r="H88" s="188">
        <v>1.9796190000000002E-2</v>
      </c>
      <c r="Y88" s="22">
        <v>2.7072261111004303E-2</v>
      </c>
      <c r="Z88" s="22">
        <v>0.99326974021417935</v>
      </c>
      <c r="AA88" s="22">
        <v>0.42271430694594797</v>
      </c>
      <c r="AB88" s="22">
        <v>5.0595078365627634E-2</v>
      </c>
      <c r="AE88" s="22">
        <v>1.1877607920541323E-3</v>
      </c>
      <c r="AF88" s="22">
        <v>1.0039966489678811</v>
      </c>
      <c r="AG88" s="22">
        <v>0.48147111034433049</v>
      </c>
      <c r="AH88" s="22">
        <v>0.10105983856283134</v>
      </c>
    </row>
    <row r="89" spans="1:34" x14ac:dyDescent="0.25">
      <c r="A89" s="183" t="s">
        <v>36</v>
      </c>
      <c r="B89" s="183" t="s">
        <v>39</v>
      </c>
      <c r="C89" s="183" t="s">
        <v>22</v>
      </c>
      <c r="D89" s="217">
        <v>1</v>
      </c>
      <c r="E89" s="133">
        <v>0</v>
      </c>
      <c r="F89" s="133">
        <v>1</v>
      </c>
      <c r="G89" s="188">
        <v>0.2888249</v>
      </c>
      <c r="H89" s="188">
        <v>1.9796190000000002E-2</v>
      </c>
      <c r="Y89" s="22">
        <v>2.9313504447006252E-2</v>
      </c>
      <c r="Z89" s="22">
        <v>0.98886830769118483</v>
      </c>
      <c r="AA89" s="22">
        <v>0.24676177603351304</v>
      </c>
      <c r="AB89" s="22">
        <v>2.4946823585895402E-2</v>
      </c>
      <c r="AE89" s="22">
        <v>1.5942437461412402E-2</v>
      </c>
      <c r="AF89" s="22">
        <v>0.99091357130520463</v>
      </c>
      <c r="AG89" s="22">
        <v>0.16772169711848881</v>
      </c>
      <c r="AH89" s="22">
        <v>3.1354216893132524E-2</v>
      </c>
    </row>
    <row r="90" spans="1:34" x14ac:dyDescent="0.25">
      <c r="A90" s="183" t="s">
        <v>36</v>
      </c>
      <c r="B90" s="183" t="s">
        <v>39</v>
      </c>
      <c r="C90" s="183" t="s">
        <v>23</v>
      </c>
      <c r="D90" s="217">
        <v>1</v>
      </c>
      <c r="E90" s="133">
        <v>0</v>
      </c>
      <c r="F90" s="133">
        <v>1</v>
      </c>
      <c r="G90" s="188">
        <v>0.2888249</v>
      </c>
      <c r="H90" s="188">
        <v>1.9796190000000002E-2</v>
      </c>
      <c r="Y90" s="22">
        <v>2.9313504447006252E-2</v>
      </c>
      <c r="Z90" s="22">
        <v>0.98886830769118483</v>
      </c>
      <c r="AA90" s="22">
        <v>0.24676177603351304</v>
      </c>
      <c r="AB90" s="22">
        <v>2.4946823585895402E-2</v>
      </c>
      <c r="AE90" s="22">
        <v>1.5942437461412402E-2</v>
      </c>
      <c r="AF90" s="22">
        <v>0.99091357130520463</v>
      </c>
      <c r="AG90" s="22">
        <v>0.16772169711848881</v>
      </c>
      <c r="AH90" s="22">
        <v>3.1354216893132524E-2</v>
      </c>
    </row>
    <row r="91" spans="1:34" x14ac:dyDescent="0.25">
      <c r="A91" s="183" t="s">
        <v>36</v>
      </c>
      <c r="B91" s="183" t="s">
        <v>39</v>
      </c>
      <c r="C91" s="183" t="s">
        <v>24</v>
      </c>
      <c r="D91" s="217">
        <v>1</v>
      </c>
      <c r="E91" s="133">
        <v>0</v>
      </c>
      <c r="F91" s="133">
        <v>1</v>
      </c>
      <c r="G91" s="188">
        <v>0.2888249</v>
      </c>
      <c r="H91" s="188">
        <v>1.9796190000000002E-2</v>
      </c>
      <c r="Y91" s="22">
        <v>2.9313504447006252E-2</v>
      </c>
      <c r="Z91" s="22">
        <v>0.98886830769118483</v>
      </c>
      <c r="AA91" s="22">
        <v>0.24676177603351304</v>
      </c>
      <c r="AB91" s="22">
        <v>2.4946823585895402E-2</v>
      </c>
      <c r="AE91" s="22">
        <v>1.5942437461412402E-2</v>
      </c>
      <c r="AF91" s="22">
        <v>0.99091357130520463</v>
      </c>
      <c r="AG91" s="22">
        <v>0.16772169711848881</v>
      </c>
      <c r="AH91" s="22">
        <v>3.1354216893132524E-2</v>
      </c>
    </row>
    <row r="92" spans="1:34" x14ac:dyDescent="0.25">
      <c r="A92" s="183" t="s">
        <v>36</v>
      </c>
      <c r="B92" s="183" t="s">
        <v>39</v>
      </c>
      <c r="C92" s="183" t="s">
        <v>25</v>
      </c>
      <c r="D92" s="217">
        <v>1</v>
      </c>
      <c r="E92" s="133">
        <v>0</v>
      </c>
      <c r="F92" s="133">
        <v>1</v>
      </c>
      <c r="G92" s="188">
        <v>0.2888249</v>
      </c>
      <c r="H92" s="188">
        <v>1.9796190000000002E-2</v>
      </c>
      <c r="Y92" s="22">
        <v>2.9313504447006252E-2</v>
      </c>
      <c r="Z92" s="22">
        <v>0.98886830769118483</v>
      </c>
      <c r="AA92" s="22">
        <v>0.24676177603351304</v>
      </c>
      <c r="AB92" s="22">
        <v>2.4946823585895402E-2</v>
      </c>
      <c r="AE92" s="22">
        <v>1.5942437461412402E-2</v>
      </c>
      <c r="AF92" s="22">
        <v>0.99091357130520463</v>
      </c>
      <c r="AG92" s="22">
        <v>0.16772169711848881</v>
      </c>
      <c r="AH92" s="22">
        <v>3.1354216893132524E-2</v>
      </c>
    </row>
    <row r="93" spans="1:34" x14ac:dyDescent="0.25">
      <c r="A93" s="183" t="s">
        <v>36</v>
      </c>
      <c r="B93" s="183" t="s">
        <v>39</v>
      </c>
      <c r="C93" s="183" t="s">
        <v>26</v>
      </c>
      <c r="D93" s="217">
        <v>1</v>
      </c>
      <c r="E93" s="133">
        <v>0</v>
      </c>
      <c r="F93" s="133">
        <v>1</v>
      </c>
      <c r="G93" s="188">
        <v>0.2888249</v>
      </c>
      <c r="H93" s="188">
        <v>1.9796190000000002E-2</v>
      </c>
      <c r="Y93" s="22">
        <v>2.9313504447006252E-2</v>
      </c>
      <c r="Z93" s="22">
        <v>0.98886830769118483</v>
      </c>
      <c r="AA93" s="22">
        <v>0.24676177603351304</v>
      </c>
      <c r="AB93" s="22">
        <v>2.4946823585895402E-2</v>
      </c>
      <c r="AE93" s="22">
        <v>1.5942437461412402E-2</v>
      </c>
      <c r="AF93" s="22">
        <v>0.99091357130520463</v>
      </c>
      <c r="AG93" s="22">
        <v>0.16772169711848881</v>
      </c>
      <c r="AH93" s="22">
        <v>3.1354216893132524E-2</v>
      </c>
    </row>
    <row r="94" spans="1:34" x14ac:dyDescent="0.25">
      <c r="A94" s="183" t="s">
        <v>36</v>
      </c>
      <c r="B94" s="183" t="s">
        <v>39</v>
      </c>
      <c r="C94" s="183" t="s">
        <v>27</v>
      </c>
      <c r="D94" s="217">
        <v>1</v>
      </c>
      <c r="E94" s="133">
        <v>0</v>
      </c>
      <c r="F94" s="133">
        <v>1</v>
      </c>
      <c r="G94" s="188">
        <v>0.2888249</v>
      </c>
      <c r="H94" s="188">
        <v>1.9796190000000002E-2</v>
      </c>
      <c r="Y94" s="22">
        <v>2.7072261111004303E-2</v>
      </c>
      <c r="Z94" s="22">
        <v>0.99326974021417935</v>
      </c>
      <c r="AA94" s="22">
        <v>0.42271430694594797</v>
      </c>
      <c r="AB94" s="22">
        <v>5.0595078365627634E-2</v>
      </c>
      <c r="AE94" s="22">
        <v>1.1877607920541323E-3</v>
      </c>
      <c r="AF94" s="22">
        <v>1.0039966489678811</v>
      </c>
      <c r="AG94" s="22">
        <v>0.48147111034433049</v>
      </c>
      <c r="AH94" s="22">
        <v>0.10105983856283134</v>
      </c>
    </row>
    <row r="95" spans="1:34" x14ac:dyDescent="0.25">
      <c r="A95" s="183" t="s">
        <v>36</v>
      </c>
      <c r="B95" s="183" t="s">
        <v>39</v>
      </c>
      <c r="C95" s="183" t="s">
        <v>28</v>
      </c>
      <c r="D95" s="217">
        <v>1</v>
      </c>
      <c r="E95" s="133">
        <v>0</v>
      </c>
      <c r="F95" s="133">
        <v>1</v>
      </c>
      <c r="G95" s="188">
        <v>0.2888249</v>
      </c>
      <c r="H95" s="188">
        <v>1.9796190000000002E-2</v>
      </c>
      <c r="Y95" s="22">
        <v>2.7072261111004303E-2</v>
      </c>
      <c r="Z95" s="22">
        <v>0.99326974021417935</v>
      </c>
      <c r="AA95" s="22">
        <v>0.42271430694594797</v>
      </c>
      <c r="AB95" s="22">
        <v>5.0595078365627634E-2</v>
      </c>
      <c r="AE95" s="22">
        <v>1.1877607920541323E-3</v>
      </c>
      <c r="AF95" s="22">
        <v>1.0039966489678811</v>
      </c>
      <c r="AG95" s="22">
        <v>0.48147111034433049</v>
      </c>
      <c r="AH95" s="22">
        <v>0.10105983856283134</v>
      </c>
    </row>
    <row r="96" spans="1:34" x14ac:dyDescent="0.25">
      <c r="A96" s="183" t="s">
        <v>36</v>
      </c>
      <c r="B96" s="183" t="s">
        <v>39</v>
      </c>
      <c r="C96" s="183" t="s">
        <v>29</v>
      </c>
      <c r="D96" s="217">
        <v>1</v>
      </c>
      <c r="E96" s="133">
        <v>0</v>
      </c>
      <c r="F96" s="133">
        <v>1</v>
      </c>
      <c r="G96" s="188">
        <v>0.2888249</v>
      </c>
      <c r="H96" s="188">
        <v>1.9796190000000002E-2</v>
      </c>
      <c r="Y96" s="22">
        <v>2.7072261111004303E-2</v>
      </c>
      <c r="Z96" s="22">
        <v>0.99326974021417935</v>
      </c>
      <c r="AA96" s="22">
        <v>0.42271430694594797</v>
      </c>
      <c r="AB96" s="22">
        <v>5.0595078365627634E-2</v>
      </c>
      <c r="AE96" s="22">
        <v>1.1877607920541323E-3</v>
      </c>
      <c r="AF96" s="22">
        <v>1.0039966489678811</v>
      </c>
      <c r="AG96" s="22">
        <v>0.48147111034433049</v>
      </c>
      <c r="AH96" s="22">
        <v>0.10105983856283134</v>
      </c>
    </row>
    <row r="97" spans="1:34" x14ac:dyDescent="0.25">
      <c r="A97" s="183" t="s">
        <v>36</v>
      </c>
      <c r="B97" s="183" t="s">
        <v>39</v>
      </c>
      <c r="C97" s="183" t="s">
        <v>30</v>
      </c>
      <c r="D97" s="217">
        <v>1</v>
      </c>
      <c r="E97" s="133">
        <v>0</v>
      </c>
      <c r="F97" s="133">
        <v>1</v>
      </c>
      <c r="G97" s="188">
        <v>0.2888249</v>
      </c>
      <c r="H97" s="188">
        <v>1.9796190000000002E-2</v>
      </c>
      <c r="Y97" s="22">
        <v>2.7072261111004303E-2</v>
      </c>
      <c r="Z97" s="22">
        <v>0.99326974021417935</v>
      </c>
      <c r="AA97" s="22">
        <v>0.42271430694594797</v>
      </c>
      <c r="AB97" s="22">
        <v>5.0595078365627634E-2</v>
      </c>
      <c r="AE97" s="22">
        <v>1.1877607920541323E-3</v>
      </c>
      <c r="AF97" s="22">
        <v>1.0039966489678811</v>
      </c>
      <c r="AG97" s="22">
        <v>0.48147111034433049</v>
      </c>
      <c r="AH97" s="22">
        <v>0.10105983856283134</v>
      </c>
    </row>
    <row r="98" spans="1:34" x14ac:dyDescent="0.25">
      <c r="A98" s="183" t="s">
        <v>39</v>
      </c>
      <c r="B98" s="183" t="s">
        <v>41</v>
      </c>
      <c r="C98" s="183" t="s">
        <v>19</v>
      </c>
      <c r="D98" s="217">
        <v>1</v>
      </c>
      <c r="E98" s="133">
        <v>0</v>
      </c>
      <c r="F98" s="133">
        <v>1</v>
      </c>
      <c r="G98" s="188">
        <v>0.2888249</v>
      </c>
      <c r="H98" s="188">
        <v>1.9796190000000002E-2</v>
      </c>
      <c r="Y98" s="22">
        <v>2.7072261111004303E-2</v>
      </c>
      <c r="Z98" s="22">
        <v>0.99326974021417935</v>
      </c>
      <c r="AA98" s="22">
        <v>0.42271430694594797</v>
      </c>
      <c r="AB98" s="22">
        <v>5.0595078365627634E-2</v>
      </c>
      <c r="AE98" s="22">
        <v>1.1877607920541323E-3</v>
      </c>
      <c r="AF98" s="22">
        <v>1.0039966489678811</v>
      </c>
      <c r="AG98" s="22">
        <v>0.48147111034433049</v>
      </c>
      <c r="AH98" s="22">
        <v>0.10105983856283134</v>
      </c>
    </row>
    <row r="99" spans="1:34" x14ac:dyDescent="0.25">
      <c r="A99" s="183" t="s">
        <v>39</v>
      </c>
      <c r="B99" s="183" t="s">
        <v>41</v>
      </c>
      <c r="C99" s="183" t="s">
        <v>20</v>
      </c>
      <c r="D99" s="217">
        <v>1</v>
      </c>
      <c r="E99" s="133">
        <v>0</v>
      </c>
      <c r="F99" s="133">
        <v>1</v>
      </c>
      <c r="G99" s="188">
        <v>0.2888249</v>
      </c>
      <c r="H99" s="188">
        <v>1.9796190000000002E-2</v>
      </c>
      <c r="Y99" s="22">
        <v>2.7072261111004303E-2</v>
      </c>
      <c r="Z99" s="22">
        <v>0.99326974021417935</v>
      </c>
      <c r="AA99" s="22">
        <v>0.42271430694594797</v>
      </c>
      <c r="AB99" s="22">
        <v>5.0595078365627634E-2</v>
      </c>
      <c r="AE99" s="22">
        <v>1.1877607920541323E-3</v>
      </c>
      <c r="AF99" s="22">
        <v>1.0039966489678811</v>
      </c>
      <c r="AG99" s="22">
        <v>0.48147111034433049</v>
      </c>
      <c r="AH99" s="22">
        <v>0.10105983856283134</v>
      </c>
    </row>
    <row r="100" spans="1:34" x14ac:dyDescent="0.25">
      <c r="A100" s="183" t="s">
        <v>39</v>
      </c>
      <c r="B100" s="183" t="s">
        <v>41</v>
      </c>
      <c r="C100" s="183" t="s">
        <v>21</v>
      </c>
      <c r="D100" s="217">
        <v>1</v>
      </c>
      <c r="E100" s="133">
        <v>0</v>
      </c>
      <c r="F100" s="133">
        <v>1</v>
      </c>
      <c r="G100" s="188">
        <v>0.2888249</v>
      </c>
      <c r="H100" s="188">
        <v>1.9796190000000002E-2</v>
      </c>
      <c r="Y100" s="22">
        <v>2.7072261111004303E-2</v>
      </c>
      <c r="Z100" s="22">
        <v>0.99326974021417935</v>
      </c>
      <c r="AA100" s="22">
        <v>0.42271430694594797</v>
      </c>
      <c r="AB100" s="22">
        <v>5.0595078365627634E-2</v>
      </c>
      <c r="AE100" s="22">
        <v>1.1877607920541323E-3</v>
      </c>
      <c r="AF100" s="22">
        <v>1.0039966489678811</v>
      </c>
      <c r="AG100" s="22">
        <v>0.48147111034433049</v>
      </c>
      <c r="AH100" s="22">
        <v>0.10105983856283134</v>
      </c>
    </row>
    <row r="101" spans="1:34" x14ac:dyDescent="0.25">
      <c r="A101" s="183" t="s">
        <v>39</v>
      </c>
      <c r="B101" s="183" t="s">
        <v>41</v>
      </c>
      <c r="C101" s="183" t="s">
        <v>22</v>
      </c>
      <c r="D101" s="217">
        <v>1</v>
      </c>
      <c r="E101" s="133">
        <v>0</v>
      </c>
      <c r="F101" s="133">
        <v>1</v>
      </c>
      <c r="G101" s="188">
        <v>0.2888249</v>
      </c>
      <c r="H101" s="188">
        <v>1.9796190000000002E-2</v>
      </c>
      <c r="Y101" s="22">
        <v>2.9313504447006252E-2</v>
      </c>
      <c r="Z101" s="22">
        <v>0.98886830769118483</v>
      </c>
      <c r="AA101" s="22">
        <v>0.24676177603351304</v>
      </c>
      <c r="AB101" s="22">
        <v>2.4946823585895402E-2</v>
      </c>
      <c r="AE101" s="22">
        <v>1.5942437461412402E-2</v>
      </c>
      <c r="AF101" s="22">
        <v>0.99091357130520463</v>
      </c>
      <c r="AG101" s="22">
        <v>0.16772169711848881</v>
      </c>
      <c r="AH101" s="22">
        <v>3.1354216893132524E-2</v>
      </c>
    </row>
    <row r="102" spans="1:34" x14ac:dyDescent="0.25">
      <c r="A102" s="183" t="s">
        <v>39</v>
      </c>
      <c r="B102" s="183" t="s">
        <v>41</v>
      </c>
      <c r="C102" s="183" t="s">
        <v>23</v>
      </c>
      <c r="D102" s="217">
        <v>1</v>
      </c>
      <c r="E102" s="133">
        <v>0</v>
      </c>
      <c r="F102" s="133">
        <v>1</v>
      </c>
      <c r="G102" s="188">
        <v>0.2888249</v>
      </c>
      <c r="H102" s="188">
        <v>1.9796190000000002E-2</v>
      </c>
      <c r="Y102" s="22">
        <v>2.9313504447006252E-2</v>
      </c>
      <c r="Z102" s="22">
        <v>0.98886830769118483</v>
      </c>
      <c r="AA102" s="22">
        <v>0.24676177603351304</v>
      </c>
      <c r="AB102" s="22">
        <v>2.4946823585895402E-2</v>
      </c>
      <c r="AE102" s="22">
        <v>1.5942437461412402E-2</v>
      </c>
      <c r="AF102" s="22">
        <v>0.99091357130520463</v>
      </c>
      <c r="AG102" s="22">
        <v>0.16772169711848881</v>
      </c>
      <c r="AH102" s="22">
        <v>3.1354216893132524E-2</v>
      </c>
    </row>
    <row r="103" spans="1:34" x14ac:dyDescent="0.25">
      <c r="A103" s="183" t="s">
        <v>39</v>
      </c>
      <c r="B103" s="183" t="s">
        <v>41</v>
      </c>
      <c r="C103" s="183" t="s">
        <v>24</v>
      </c>
      <c r="D103" s="217">
        <v>1</v>
      </c>
      <c r="E103" s="133">
        <v>0</v>
      </c>
      <c r="F103" s="133">
        <v>1</v>
      </c>
      <c r="G103" s="188">
        <v>0.2888249</v>
      </c>
      <c r="H103" s="188">
        <v>1.9796190000000002E-2</v>
      </c>
      <c r="Y103" s="22">
        <v>2.9313504447006252E-2</v>
      </c>
      <c r="Z103" s="22">
        <v>0.98886830769118483</v>
      </c>
      <c r="AA103" s="22">
        <v>0.24676177603351304</v>
      </c>
      <c r="AB103" s="22">
        <v>2.4946823585895402E-2</v>
      </c>
      <c r="AE103" s="22">
        <v>1.5942437461412402E-2</v>
      </c>
      <c r="AF103" s="22">
        <v>0.99091357130520463</v>
      </c>
      <c r="AG103" s="22">
        <v>0.16772169711848881</v>
      </c>
      <c r="AH103" s="22">
        <v>3.1354216893132524E-2</v>
      </c>
    </row>
    <row r="104" spans="1:34" x14ac:dyDescent="0.25">
      <c r="A104" s="183" t="s">
        <v>39</v>
      </c>
      <c r="B104" s="183" t="s">
        <v>41</v>
      </c>
      <c r="C104" s="183" t="s">
        <v>25</v>
      </c>
      <c r="D104" s="217">
        <v>1</v>
      </c>
      <c r="E104" s="133">
        <v>0</v>
      </c>
      <c r="F104" s="133">
        <v>1</v>
      </c>
      <c r="G104" s="188">
        <v>0.2888249</v>
      </c>
      <c r="H104" s="188">
        <v>1.9796190000000002E-2</v>
      </c>
      <c r="Y104" s="22">
        <v>2.9313504447006252E-2</v>
      </c>
      <c r="Z104" s="22">
        <v>0.98886830769118483</v>
      </c>
      <c r="AA104" s="22">
        <v>0.24676177603351304</v>
      </c>
      <c r="AB104" s="22">
        <v>2.4946823585895402E-2</v>
      </c>
      <c r="AE104" s="22">
        <v>1.5942437461412402E-2</v>
      </c>
      <c r="AF104" s="22">
        <v>0.99091357130520463</v>
      </c>
      <c r="AG104" s="22">
        <v>0.16772169711848881</v>
      </c>
      <c r="AH104" s="22">
        <v>3.1354216893132524E-2</v>
      </c>
    </row>
    <row r="105" spans="1:34" x14ac:dyDescent="0.25">
      <c r="A105" s="183" t="s">
        <v>39</v>
      </c>
      <c r="B105" s="183" t="s">
        <v>41</v>
      </c>
      <c r="C105" s="183" t="s">
        <v>26</v>
      </c>
      <c r="D105" s="217">
        <v>1</v>
      </c>
      <c r="E105" s="133">
        <v>0</v>
      </c>
      <c r="F105" s="133">
        <v>1</v>
      </c>
      <c r="G105" s="188">
        <v>0.2888249</v>
      </c>
      <c r="H105" s="188">
        <v>1.9796190000000002E-2</v>
      </c>
      <c r="Y105" s="22">
        <v>2.9313504447006252E-2</v>
      </c>
      <c r="Z105" s="22">
        <v>0.98886830769118483</v>
      </c>
      <c r="AA105" s="22">
        <v>0.24676177603351304</v>
      </c>
      <c r="AB105" s="22">
        <v>2.4946823585895402E-2</v>
      </c>
      <c r="AE105" s="22">
        <v>1.5942437461412402E-2</v>
      </c>
      <c r="AF105" s="22">
        <v>0.99091357130520463</v>
      </c>
      <c r="AG105" s="22">
        <v>0.16772169711848881</v>
      </c>
      <c r="AH105" s="22">
        <v>3.1354216893132524E-2</v>
      </c>
    </row>
    <row r="106" spans="1:34" x14ac:dyDescent="0.25">
      <c r="A106" s="183" t="s">
        <v>39</v>
      </c>
      <c r="B106" s="183" t="s">
        <v>41</v>
      </c>
      <c r="C106" s="183" t="s">
        <v>27</v>
      </c>
      <c r="D106" s="217">
        <v>1</v>
      </c>
      <c r="E106" s="133">
        <v>0</v>
      </c>
      <c r="F106" s="133">
        <v>1</v>
      </c>
      <c r="G106" s="188">
        <v>0.2888249</v>
      </c>
      <c r="H106" s="188">
        <v>1.9796190000000002E-2</v>
      </c>
      <c r="Y106" s="22">
        <v>2.7072261111004303E-2</v>
      </c>
      <c r="Z106" s="22">
        <v>0.99326974021417935</v>
      </c>
      <c r="AA106" s="22">
        <v>0.42271430694594797</v>
      </c>
      <c r="AB106" s="22">
        <v>5.0595078365627634E-2</v>
      </c>
      <c r="AE106" s="22">
        <v>1.1877607920541323E-3</v>
      </c>
      <c r="AF106" s="22">
        <v>1.0039966489678811</v>
      </c>
      <c r="AG106" s="22">
        <v>0.48147111034433049</v>
      </c>
      <c r="AH106" s="22">
        <v>0.10105983856283134</v>
      </c>
    </row>
    <row r="107" spans="1:34" x14ac:dyDescent="0.25">
      <c r="A107" s="183" t="s">
        <v>39</v>
      </c>
      <c r="B107" s="183" t="s">
        <v>41</v>
      </c>
      <c r="C107" s="183" t="s">
        <v>28</v>
      </c>
      <c r="D107" s="217">
        <v>1</v>
      </c>
      <c r="E107" s="133">
        <v>0</v>
      </c>
      <c r="F107" s="133">
        <v>1</v>
      </c>
      <c r="G107" s="188">
        <v>0.2888249</v>
      </c>
      <c r="H107" s="188">
        <v>1.9796190000000002E-2</v>
      </c>
      <c r="Y107" s="22">
        <v>2.7072261111004303E-2</v>
      </c>
      <c r="Z107" s="22">
        <v>0.99326974021417935</v>
      </c>
      <c r="AA107" s="22">
        <v>0.42271430694594797</v>
      </c>
      <c r="AB107" s="22">
        <v>5.0595078365627634E-2</v>
      </c>
      <c r="AE107" s="22">
        <v>1.1877607920541323E-3</v>
      </c>
      <c r="AF107" s="22">
        <v>1.0039966489678811</v>
      </c>
      <c r="AG107" s="22">
        <v>0.48147111034433049</v>
      </c>
      <c r="AH107" s="22">
        <v>0.10105983856283134</v>
      </c>
    </row>
    <row r="108" spans="1:34" x14ac:dyDescent="0.25">
      <c r="A108" s="183" t="s">
        <v>39</v>
      </c>
      <c r="B108" s="183" t="s">
        <v>41</v>
      </c>
      <c r="C108" s="183" t="s">
        <v>29</v>
      </c>
      <c r="D108" s="217">
        <v>1</v>
      </c>
      <c r="E108" s="133">
        <v>0</v>
      </c>
      <c r="F108" s="133">
        <v>1</v>
      </c>
      <c r="G108" s="188">
        <v>0.2888249</v>
      </c>
      <c r="H108" s="188">
        <v>1.9796190000000002E-2</v>
      </c>
      <c r="Y108" s="22">
        <v>2.7072261111004303E-2</v>
      </c>
      <c r="Z108" s="22">
        <v>0.99326974021417935</v>
      </c>
      <c r="AA108" s="22">
        <v>0.42271430694594797</v>
      </c>
      <c r="AB108" s="22">
        <v>5.0595078365627634E-2</v>
      </c>
      <c r="AE108" s="22">
        <v>1.1877607920541323E-3</v>
      </c>
      <c r="AF108" s="22">
        <v>1.0039966489678811</v>
      </c>
      <c r="AG108" s="22">
        <v>0.48147111034433049</v>
      </c>
      <c r="AH108" s="22">
        <v>0.10105983856283134</v>
      </c>
    </row>
    <row r="109" spans="1:34" x14ac:dyDescent="0.25">
      <c r="A109" s="183" t="s">
        <v>39</v>
      </c>
      <c r="B109" s="183" t="s">
        <v>41</v>
      </c>
      <c r="C109" s="183" t="s">
        <v>30</v>
      </c>
      <c r="D109" s="217">
        <v>1</v>
      </c>
      <c r="E109" s="133">
        <v>0</v>
      </c>
      <c r="F109" s="133">
        <v>1</v>
      </c>
      <c r="G109" s="188">
        <v>0.2888249</v>
      </c>
      <c r="H109" s="188">
        <v>1.9796190000000002E-2</v>
      </c>
      <c r="Y109" s="22">
        <v>2.7072261111004303E-2</v>
      </c>
      <c r="Z109" s="22">
        <v>0.99326974021417935</v>
      </c>
      <c r="AA109" s="22">
        <v>0.42271430694594797</v>
      </c>
      <c r="AB109" s="22">
        <v>5.0595078365627634E-2</v>
      </c>
      <c r="AE109" s="22">
        <v>1.1877607920541323E-3</v>
      </c>
      <c r="AF109" s="22">
        <v>1.0039966489678811</v>
      </c>
      <c r="AG109" s="22">
        <v>0.48147111034433049</v>
      </c>
      <c r="AH109" s="22">
        <v>0.10105983856283134</v>
      </c>
    </row>
    <row r="110" spans="1:34" x14ac:dyDescent="0.25">
      <c r="A110" s="183" t="s">
        <v>41</v>
      </c>
      <c r="B110" s="183" t="s">
        <v>44</v>
      </c>
      <c r="C110" s="183" t="s">
        <v>19</v>
      </c>
      <c r="D110" s="217">
        <v>1</v>
      </c>
      <c r="E110" s="133">
        <v>0</v>
      </c>
      <c r="F110" s="133">
        <v>1</v>
      </c>
      <c r="G110" s="188">
        <v>0.2888249</v>
      </c>
      <c r="H110" s="188">
        <v>1.9796190000000002E-2</v>
      </c>
      <c r="Y110" s="22">
        <v>2.7072261111004303E-2</v>
      </c>
      <c r="Z110" s="22">
        <v>0.99326974021417935</v>
      </c>
      <c r="AA110" s="22">
        <v>0.42271430694594797</v>
      </c>
      <c r="AB110" s="22">
        <v>5.0595078365627634E-2</v>
      </c>
      <c r="AE110" s="22">
        <v>1.1877607920541323E-3</v>
      </c>
      <c r="AF110" s="22">
        <v>1.0039966489678811</v>
      </c>
      <c r="AG110" s="22">
        <v>0.48147111034433049</v>
      </c>
      <c r="AH110" s="22">
        <v>0.10105983856283134</v>
      </c>
    </row>
    <row r="111" spans="1:34" x14ac:dyDescent="0.25">
      <c r="A111" s="183" t="s">
        <v>41</v>
      </c>
      <c r="B111" s="183" t="s">
        <v>44</v>
      </c>
      <c r="C111" s="183" t="s">
        <v>20</v>
      </c>
      <c r="D111" s="217">
        <v>1</v>
      </c>
      <c r="E111" s="133">
        <v>0</v>
      </c>
      <c r="F111" s="133">
        <v>1</v>
      </c>
      <c r="G111" s="188">
        <v>0.2888249</v>
      </c>
      <c r="H111" s="188">
        <v>1.9796190000000002E-2</v>
      </c>
      <c r="Y111" s="22">
        <v>2.7072261111004303E-2</v>
      </c>
      <c r="Z111" s="22">
        <v>0.99326974021417935</v>
      </c>
      <c r="AA111" s="22">
        <v>0.42271430694594797</v>
      </c>
      <c r="AB111" s="22">
        <v>5.0595078365627634E-2</v>
      </c>
      <c r="AE111" s="22">
        <v>1.1877607920541323E-3</v>
      </c>
      <c r="AF111" s="22">
        <v>1.0039966489678811</v>
      </c>
      <c r="AG111" s="22">
        <v>0.48147111034433049</v>
      </c>
      <c r="AH111" s="22">
        <v>0.10105983856283134</v>
      </c>
    </row>
    <row r="112" spans="1:34" x14ac:dyDescent="0.25">
      <c r="A112" s="183" t="s">
        <v>41</v>
      </c>
      <c r="B112" s="183" t="s">
        <v>44</v>
      </c>
      <c r="C112" s="183" t="s">
        <v>21</v>
      </c>
      <c r="D112" s="217">
        <v>1</v>
      </c>
      <c r="E112" s="133">
        <v>0</v>
      </c>
      <c r="F112" s="133">
        <v>1</v>
      </c>
      <c r="G112" s="188">
        <v>0.2888249</v>
      </c>
      <c r="H112" s="188">
        <v>1.9796190000000002E-2</v>
      </c>
      <c r="Y112" s="22">
        <v>2.7072261111004303E-2</v>
      </c>
      <c r="Z112" s="22">
        <v>0.99326974021417935</v>
      </c>
      <c r="AA112" s="22">
        <v>0.42271430694594797</v>
      </c>
      <c r="AB112" s="22">
        <v>5.0595078365627634E-2</v>
      </c>
      <c r="AE112" s="22">
        <v>1.1877607920541323E-3</v>
      </c>
      <c r="AF112" s="22">
        <v>1.0039966489678811</v>
      </c>
      <c r="AG112" s="22">
        <v>0.48147111034433049</v>
      </c>
      <c r="AH112" s="22">
        <v>0.10105983856283134</v>
      </c>
    </row>
    <row r="113" spans="1:34" x14ac:dyDescent="0.25">
      <c r="A113" s="183" t="s">
        <v>41</v>
      </c>
      <c r="B113" s="183" t="s">
        <v>44</v>
      </c>
      <c r="C113" s="183" t="s">
        <v>22</v>
      </c>
      <c r="D113" s="217">
        <v>1</v>
      </c>
      <c r="E113" s="133">
        <v>0</v>
      </c>
      <c r="F113" s="133">
        <v>1</v>
      </c>
      <c r="G113" s="188">
        <v>0.2888249</v>
      </c>
      <c r="H113" s="188">
        <v>1.9796190000000002E-2</v>
      </c>
      <c r="Y113" s="22">
        <v>2.9313504447006252E-2</v>
      </c>
      <c r="Z113" s="22">
        <v>0.98886830769118483</v>
      </c>
      <c r="AA113" s="22">
        <v>0.24676177603351304</v>
      </c>
      <c r="AB113" s="22">
        <v>2.4946823585895402E-2</v>
      </c>
      <c r="AE113" s="22">
        <v>1.5942437461412402E-2</v>
      </c>
      <c r="AF113" s="22">
        <v>0.99091357130520463</v>
      </c>
      <c r="AG113" s="22">
        <v>0.16772169711848881</v>
      </c>
      <c r="AH113" s="22">
        <v>3.1354216893132524E-2</v>
      </c>
    </row>
    <row r="114" spans="1:34" x14ac:dyDescent="0.25">
      <c r="A114" s="183" t="s">
        <v>41</v>
      </c>
      <c r="B114" s="183" t="s">
        <v>44</v>
      </c>
      <c r="C114" s="183" t="s">
        <v>23</v>
      </c>
      <c r="D114" s="217">
        <v>1</v>
      </c>
      <c r="E114" s="133">
        <v>0</v>
      </c>
      <c r="F114" s="133">
        <v>1</v>
      </c>
      <c r="G114" s="188">
        <v>0.2888249</v>
      </c>
      <c r="H114" s="188">
        <v>1.9796190000000002E-2</v>
      </c>
      <c r="Y114" s="22">
        <v>2.9313504447006252E-2</v>
      </c>
      <c r="Z114" s="22">
        <v>0.98886830769118483</v>
      </c>
      <c r="AA114" s="22">
        <v>0.24676177603351304</v>
      </c>
      <c r="AB114" s="22">
        <v>2.4946823585895402E-2</v>
      </c>
      <c r="AE114" s="22">
        <v>1.5942437461412402E-2</v>
      </c>
      <c r="AF114" s="22">
        <v>0.99091357130520463</v>
      </c>
      <c r="AG114" s="22">
        <v>0.16772169711848881</v>
      </c>
      <c r="AH114" s="22">
        <v>3.1354216893132524E-2</v>
      </c>
    </row>
    <row r="115" spans="1:34" x14ac:dyDescent="0.25">
      <c r="A115" s="183" t="s">
        <v>41</v>
      </c>
      <c r="B115" s="183" t="s">
        <v>44</v>
      </c>
      <c r="C115" s="183" t="s">
        <v>24</v>
      </c>
      <c r="D115" s="217">
        <v>1</v>
      </c>
      <c r="E115" s="133">
        <v>0</v>
      </c>
      <c r="F115" s="133">
        <v>1</v>
      </c>
      <c r="G115" s="188">
        <v>0.2888249</v>
      </c>
      <c r="H115" s="188">
        <v>1.9796190000000002E-2</v>
      </c>
      <c r="Y115" s="22">
        <v>2.9313504447006252E-2</v>
      </c>
      <c r="Z115" s="22">
        <v>0.98886830769118483</v>
      </c>
      <c r="AA115" s="22">
        <v>0.24676177603351304</v>
      </c>
      <c r="AB115" s="22">
        <v>2.4946823585895402E-2</v>
      </c>
      <c r="AE115" s="22">
        <v>1.5942437461412402E-2</v>
      </c>
      <c r="AF115" s="22">
        <v>0.99091357130520463</v>
      </c>
      <c r="AG115" s="22">
        <v>0.16772169711848881</v>
      </c>
      <c r="AH115" s="22">
        <v>3.1354216893132524E-2</v>
      </c>
    </row>
    <row r="116" spans="1:34" x14ac:dyDescent="0.25">
      <c r="A116" s="183" t="s">
        <v>41</v>
      </c>
      <c r="B116" s="183" t="s">
        <v>44</v>
      </c>
      <c r="C116" s="183" t="s">
        <v>25</v>
      </c>
      <c r="D116" s="217">
        <v>1</v>
      </c>
      <c r="E116" s="133">
        <v>0</v>
      </c>
      <c r="F116" s="133">
        <v>1</v>
      </c>
      <c r="G116" s="188">
        <v>0.2888249</v>
      </c>
      <c r="H116" s="188">
        <v>1.9796190000000002E-2</v>
      </c>
      <c r="Y116" s="22">
        <v>2.9313504447006252E-2</v>
      </c>
      <c r="Z116" s="22">
        <v>0.98886830769118483</v>
      </c>
      <c r="AA116" s="22">
        <v>0.24676177603351304</v>
      </c>
      <c r="AB116" s="22">
        <v>2.4946823585895402E-2</v>
      </c>
      <c r="AE116" s="22">
        <v>1.5942437461412402E-2</v>
      </c>
      <c r="AF116" s="22">
        <v>0.99091357130520463</v>
      </c>
      <c r="AG116" s="22">
        <v>0.16772169711848881</v>
      </c>
      <c r="AH116" s="22">
        <v>3.1354216893132524E-2</v>
      </c>
    </row>
    <row r="117" spans="1:34" x14ac:dyDescent="0.25">
      <c r="A117" s="183" t="s">
        <v>41</v>
      </c>
      <c r="B117" s="183" t="s">
        <v>44</v>
      </c>
      <c r="C117" s="183" t="s">
        <v>26</v>
      </c>
      <c r="D117" s="217">
        <v>1</v>
      </c>
      <c r="E117" s="133">
        <v>0</v>
      </c>
      <c r="F117" s="133">
        <v>1</v>
      </c>
      <c r="G117" s="188">
        <v>0.2888249</v>
      </c>
      <c r="H117" s="188">
        <v>1.9796190000000002E-2</v>
      </c>
      <c r="Y117" s="22">
        <v>2.9313504447006252E-2</v>
      </c>
      <c r="Z117" s="22">
        <v>0.98886830769118483</v>
      </c>
      <c r="AA117" s="22">
        <v>0.24676177603351304</v>
      </c>
      <c r="AB117" s="22">
        <v>2.4946823585895402E-2</v>
      </c>
      <c r="AE117" s="22">
        <v>1.5942437461412402E-2</v>
      </c>
      <c r="AF117" s="22">
        <v>0.99091357130520463</v>
      </c>
      <c r="AG117" s="22">
        <v>0.16772169711848881</v>
      </c>
      <c r="AH117" s="22">
        <v>3.1354216893132524E-2</v>
      </c>
    </row>
    <row r="118" spans="1:34" x14ac:dyDescent="0.25">
      <c r="A118" s="183" t="s">
        <v>41</v>
      </c>
      <c r="B118" s="183" t="s">
        <v>44</v>
      </c>
      <c r="C118" s="183" t="s">
        <v>27</v>
      </c>
      <c r="D118" s="217">
        <v>1</v>
      </c>
      <c r="E118" s="133">
        <v>0</v>
      </c>
      <c r="F118" s="133">
        <v>1</v>
      </c>
      <c r="G118" s="188">
        <v>0.2888249</v>
      </c>
      <c r="H118" s="188">
        <v>1.9796190000000002E-2</v>
      </c>
      <c r="Y118" s="22">
        <v>2.7072261111004303E-2</v>
      </c>
      <c r="Z118" s="22">
        <v>0.99326974021417935</v>
      </c>
      <c r="AA118" s="22">
        <v>0.42271430694594797</v>
      </c>
      <c r="AB118" s="22">
        <v>5.0595078365627634E-2</v>
      </c>
      <c r="AE118" s="22">
        <v>1.1877607920541323E-3</v>
      </c>
      <c r="AF118" s="22">
        <v>1.0039966489678811</v>
      </c>
      <c r="AG118" s="22">
        <v>0.48147111034433049</v>
      </c>
      <c r="AH118" s="22">
        <v>0.10105983856283134</v>
      </c>
    </row>
    <row r="119" spans="1:34" x14ac:dyDescent="0.25">
      <c r="A119" s="183" t="s">
        <v>41</v>
      </c>
      <c r="B119" s="183" t="s">
        <v>44</v>
      </c>
      <c r="C119" s="183" t="s">
        <v>28</v>
      </c>
      <c r="D119" s="217">
        <v>1</v>
      </c>
      <c r="E119" s="133">
        <v>0</v>
      </c>
      <c r="F119" s="133">
        <v>1</v>
      </c>
      <c r="G119" s="188">
        <v>0.2888249</v>
      </c>
      <c r="H119" s="188">
        <v>1.9796190000000002E-2</v>
      </c>
      <c r="Y119" s="22">
        <v>2.7072261111004303E-2</v>
      </c>
      <c r="Z119" s="22">
        <v>0.99326974021417935</v>
      </c>
      <c r="AA119" s="22">
        <v>0.42271430694594797</v>
      </c>
      <c r="AB119" s="22">
        <v>5.0595078365627634E-2</v>
      </c>
      <c r="AE119" s="22">
        <v>1.1877607920541323E-3</v>
      </c>
      <c r="AF119" s="22">
        <v>1.0039966489678811</v>
      </c>
      <c r="AG119" s="22">
        <v>0.48147111034433049</v>
      </c>
      <c r="AH119" s="22">
        <v>0.10105983856283134</v>
      </c>
    </row>
    <row r="120" spans="1:34" x14ac:dyDescent="0.25">
      <c r="A120" s="183" t="s">
        <v>41</v>
      </c>
      <c r="B120" s="183" t="s">
        <v>44</v>
      </c>
      <c r="C120" s="183" t="s">
        <v>29</v>
      </c>
      <c r="D120" s="217">
        <v>1</v>
      </c>
      <c r="E120" s="133">
        <v>0</v>
      </c>
      <c r="F120" s="133">
        <v>1</v>
      </c>
      <c r="G120" s="188">
        <v>0.2888249</v>
      </c>
      <c r="H120" s="188">
        <v>1.9796190000000002E-2</v>
      </c>
      <c r="Y120" s="22">
        <v>2.7072261111004303E-2</v>
      </c>
      <c r="Z120" s="22">
        <v>0.99326974021417935</v>
      </c>
      <c r="AA120" s="22">
        <v>0.42271430694594797</v>
      </c>
      <c r="AB120" s="22">
        <v>5.0595078365627634E-2</v>
      </c>
      <c r="AE120" s="22">
        <v>1.1877607920541323E-3</v>
      </c>
      <c r="AF120" s="22">
        <v>1.0039966489678811</v>
      </c>
      <c r="AG120" s="22">
        <v>0.48147111034433049</v>
      </c>
      <c r="AH120" s="22">
        <v>0.10105983856283134</v>
      </c>
    </row>
    <row r="121" spans="1:34" x14ac:dyDescent="0.25">
      <c r="A121" s="183" t="s">
        <v>41</v>
      </c>
      <c r="B121" s="183" t="s">
        <v>44</v>
      </c>
      <c r="C121" s="183" t="s">
        <v>30</v>
      </c>
      <c r="D121" s="217">
        <v>1</v>
      </c>
      <c r="E121" s="133">
        <v>0</v>
      </c>
      <c r="F121" s="133">
        <v>1</v>
      </c>
      <c r="G121" s="188">
        <v>0.2888249</v>
      </c>
      <c r="H121" s="188">
        <v>1.9796190000000002E-2</v>
      </c>
      <c r="Y121" s="22">
        <v>2.7072261111004303E-2</v>
      </c>
      <c r="Z121" s="22">
        <v>0.99326974021417935</v>
      </c>
      <c r="AA121" s="22">
        <v>0.42271430694594797</v>
      </c>
      <c r="AB121" s="22">
        <v>5.0595078365627634E-2</v>
      </c>
      <c r="AE121" s="22">
        <v>1.1877607920541323E-3</v>
      </c>
      <c r="AF121" s="22">
        <v>1.0039966489678811</v>
      </c>
      <c r="AG121" s="22">
        <v>0.48147111034433049</v>
      </c>
      <c r="AH121" s="22">
        <v>0.10105983856283134</v>
      </c>
    </row>
    <row r="122" spans="1:34" x14ac:dyDescent="0.25">
      <c r="A122" s="183" t="s">
        <v>44</v>
      </c>
      <c r="B122" s="183" t="s">
        <v>9</v>
      </c>
      <c r="C122" s="183" t="s">
        <v>19</v>
      </c>
      <c r="D122" s="217">
        <v>1</v>
      </c>
      <c r="E122" s="133">
        <v>0</v>
      </c>
      <c r="F122" s="133">
        <v>1</v>
      </c>
      <c r="G122" s="188">
        <v>0.2888249</v>
      </c>
      <c r="H122" s="188">
        <v>1.9796190000000002E-2</v>
      </c>
      <c r="Y122" s="22">
        <v>2.7072261111004303E-2</v>
      </c>
      <c r="Z122" s="22">
        <v>0.99326974021417935</v>
      </c>
      <c r="AA122" s="22">
        <v>0.42271430694594797</v>
      </c>
      <c r="AB122" s="22">
        <v>5.0595078365627634E-2</v>
      </c>
      <c r="AE122" s="22">
        <v>2.7072261111004303E-2</v>
      </c>
      <c r="AF122" s="22">
        <v>0.99326974021417935</v>
      </c>
      <c r="AG122" s="22">
        <v>0.42271430694594797</v>
      </c>
      <c r="AH122" s="22">
        <v>5.0595078365627634E-2</v>
      </c>
    </row>
    <row r="123" spans="1:34" x14ac:dyDescent="0.25">
      <c r="A123" s="183" t="s">
        <v>44</v>
      </c>
      <c r="B123" s="183" t="s">
        <v>9</v>
      </c>
      <c r="C123" s="183" t="s">
        <v>20</v>
      </c>
      <c r="D123" s="217">
        <v>1</v>
      </c>
      <c r="E123" s="133">
        <v>0</v>
      </c>
      <c r="F123" s="133">
        <v>1</v>
      </c>
      <c r="G123" s="188">
        <v>0.2888249</v>
      </c>
      <c r="H123" s="188">
        <v>1.9796190000000002E-2</v>
      </c>
      <c r="Y123" s="22">
        <v>2.7072261111004303E-2</v>
      </c>
      <c r="Z123" s="22">
        <v>0.99326974021417935</v>
      </c>
      <c r="AA123" s="22">
        <v>0.42271430694594797</v>
      </c>
      <c r="AB123" s="22">
        <v>5.0595078365627634E-2</v>
      </c>
      <c r="AE123" s="22">
        <v>2.7072261111004303E-2</v>
      </c>
      <c r="AF123" s="22">
        <v>0.99326974021417935</v>
      </c>
      <c r="AG123" s="22">
        <v>0.42271430694594797</v>
      </c>
      <c r="AH123" s="22">
        <v>5.0595078365627634E-2</v>
      </c>
    </row>
    <row r="124" spans="1:34" x14ac:dyDescent="0.25">
      <c r="A124" s="183" t="s">
        <v>44</v>
      </c>
      <c r="B124" s="183" t="s">
        <v>9</v>
      </c>
      <c r="C124" s="183" t="s">
        <v>21</v>
      </c>
      <c r="D124" s="217">
        <v>1</v>
      </c>
      <c r="E124" s="133">
        <v>0</v>
      </c>
      <c r="F124" s="133">
        <v>1</v>
      </c>
      <c r="G124" s="188">
        <v>0.2888249</v>
      </c>
      <c r="H124" s="188">
        <v>1.9796190000000002E-2</v>
      </c>
      <c r="Y124" s="22">
        <v>2.7072261111004303E-2</v>
      </c>
      <c r="Z124" s="22">
        <v>0.99326974021417935</v>
      </c>
      <c r="AA124" s="22">
        <v>0.42271430694594797</v>
      </c>
      <c r="AB124" s="22">
        <v>5.0595078365627634E-2</v>
      </c>
      <c r="AE124" s="22">
        <v>2.7072261111004303E-2</v>
      </c>
      <c r="AF124" s="22">
        <v>0.99326974021417935</v>
      </c>
      <c r="AG124" s="22">
        <v>0.42271430694594797</v>
      </c>
      <c r="AH124" s="22">
        <v>5.0595078365627634E-2</v>
      </c>
    </row>
    <row r="125" spans="1:34" x14ac:dyDescent="0.25">
      <c r="A125" s="183" t="s">
        <v>44</v>
      </c>
      <c r="B125" s="183" t="s">
        <v>9</v>
      </c>
      <c r="C125" s="183" t="s">
        <v>22</v>
      </c>
      <c r="D125" s="217">
        <v>1</v>
      </c>
      <c r="E125" s="133">
        <v>0</v>
      </c>
      <c r="F125" s="133">
        <v>1</v>
      </c>
      <c r="G125" s="188">
        <v>0.2888249</v>
      </c>
      <c r="H125" s="188">
        <v>1.9796190000000002E-2</v>
      </c>
      <c r="Y125" s="22">
        <v>2.9313504447006252E-2</v>
      </c>
      <c r="Z125" s="22">
        <v>0.98886830769118483</v>
      </c>
      <c r="AA125" s="22">
        <v>0.24676177603351304</v>
      </c>
      <c r="AB125" s="22">
        <v>2.4946823585895402E-2</v>
      </c>
      <c r="AE125" s="22">
        <v>2.9313504447006252E-2</v>
      </c>
      <c r="AF125" s="22">
        <v>0.98886830769118483</v>
      </c>
      <c r="AG125" s="22">
        <v>0.24676177603351304</v>
      </c>
      <c r="AH125" s="22">
        <v>2.4946823585895402E-2</v>
      </c>
    </row>
    <row r="126" spans="1:34" x14ac:dyDescent="0.25">
      <c r="A126" s="183" t="s">
        <v>44</v>
      </c>
      <c r="B126" s="183" t="s">
        <v>9</v>
      </c>
      <c r="C126" s="183" t="s">
        <v>23</v>
      </c>
      <c r="D126" s="217">
        <v>1</v>
      </c>
      <c r="E126" s="133">
        <v>0</v>
      </c>
      <c r="F126" s="133">
        <v>1</v>
      </c>
      <c r="G126" s="188">
        <v>0.2888249</v>
      </c>
      <c r="H126" s="188">
        <v>1.9796190000000002E-2</v>
      </c>
      <c r="Y126" s="22">
        <v>2.9313504447006252E-2</v>
      </c>
      <c r="Z126" s="22">
        <v>0.98886830769118483</v>
      </c>
      <c r="AA126" s="22">
        <v>0.24676177603351304</v>
      </c>
      <c r="AB126" s="22">
        <v>2.4946823585895402E-2</v>
      </c>
      <c r="AE126" s="22">
        <v>2.9313504447006252E-2</v>
      </c>
      <c r="AF126" s="22">
        <v>0.98886830769118483</v>
      </c>
      <c r="AG126" s="22">
        <v>0.24676177603351304</v>
      </c>
      <c r="AH126" s="22">
        <v>2.4946823585895402E-2</v>
      </c>
    </row>
    <row r="127" spans="1:34" x14ac:dyDescent="0.25">
      <c r="A127" s="183" t="s">
        <v>44</v>
      </c>
      <c r="B127" s="183" t="s">
        <v>9</v>
      </c>
      <c r="C127" s="183" t="s">
        <v>24</v>
      </c>
      <c r="D127" s="217">
        <v>1</v>
      </c>
      <c r="E127" s="133">
        <v>0</v>
      </c>
      <c r="F127" s="133">
        <v>1</v>
      </c>
      <c r="G127" s="188">
        <v>0.2888249</v>
      </c>
      <c r="H127" s="188">
        <v>1.9796190000000002E-2</v>
      </c>
      <c r="Y127" s="22">
        <v>2.9313504447006252E-2</v>
      </c>
      <c r="Z127" s="22">
        <v>0.98886830769118483</v>
      </c>
      <c r="AA127" s="22">
        <v>0.24676177603351304</v>
      </c>
      <c r="AB127" s="22">
        <v>2.4946823585895402E-2</v>
      </c>
      <c r="AE127" s="22">
        <v>2.9313504447006252E-2</v>
      </c>
      <c r="AF127" s="22">
        <v>0.98886830769118483</v>
      </c>
      <c r="AG127" s="22">
        <v>0.24676177603351304</v>
      </c>
      <c r="AH127" s="22">
        <v>2.4946823585895402E-2</v>
      </c>
    </row>
    <row r="128" spans="1:34" x14ac:dyDescent="0.25">
      <c r="A128" s="183" t="s">
        <v>44</v>
      </c>
      <c r="B128" s="183" t="s">
        <v>9</v>
      </c>
      <c r="C128" s="183" t="s">
        <v>25</v>
      </c>
      <c r="D128" s="217">
        <v>1</v>
      </c>
      <c r="E128" s="133">
        <v>0</v>
      </c>
      <c r="F128" s="133">
        <v>1</v>
      </c>
      <c r="G128" s="188">
        <v>0.2888249</v>
      </c>
      <c r="H128" s="188">
        <v>1.9796190000000002E-2</v>
      </c>
      <c r="Y128" s="22">
        <v>2.9313504447006252E-2</v>
      </c>
      <c r="Z128" s="22">
        <v>0.98886830769118483</v>
      </c>
      <c r="AA128" s="22">
        <v>0.24676177603351304</v>
      </c>
      <c r="AB128" s="22">
        <v>2.4946823585895402E-2</v>
      </c>
      <c r="AE128" s="22">
        <v>2.9313504447006252E-2</v>
      </c>
      <c r="AF128" s="22">
        <v>0.98886830769118483</v>
      </c>
      <c r="AG128" s="22">
        <v>0.24676177603351304</v>
      </c>
      <c r="AH128" s="22">
        <v>2.4946823585895402E-2</v>
      </c>
    </row>
    <row r="129" spans="1:34" x14ac:dyDescent="0.25">
      <c r="A129" s="183" t="s">
        <v>44</v>
      </c>
      <c r="B129" s="183" t="s">
        <v>9</v>
      </c>
      <c r="C129" s="183" t="s">
        <v>26</v>
      </c>
      <c r="D129" s="217">
        <v>1</v>
      </c>
      <c r="E129" s="133">
        <v>0</v>
      </c>
      <c r="F129" s="133">
        <v>1</v>
      </c>
      <c r="G129" s="188">
        <v>0.2888249</v>
      </c>
      <c r="H129" s="188">
        <v>1.9796190000000002E-2</v>
      </c>
      <c r="Y129" s="22">
        <v>2.9313504447006252E-2</v>
      </c>
      <c r="Z129" s="22">
        <v>0.98886830769118483</v>
      </c>
      <c r="AA129" s="22">
        <v>0.24676177603351304</v>
      </c>
      <c r="AB129" s="22">
        <v>2.4946823585895402E-2</v>
      </c>
      <c r="AE129" s="22">
        <v>2.9313504447006252E-2</v>
      </c>
      <c r="AF129" s="22">
        <v>0.98886830769118483</v>
      </c>
      <c r="AG129" s="22">
        <v>0.24676177603351304</v>
      </c>
      <c r="AH129" s="22">
        <v>2.4946823585895402E-2</v>
      </c>
    </row>
    <row r="130" spans="1:34" x14ac:dyDescent="0.25">
      <c r="A130" s="183" t="s">
        <v>44</v>
      </c>
      <c r="B130" s="183" t="s">
        <v>9</v>
      </c>
      <c r="C130" s="183" t="s">
        <v>27</v>
      </c>
      <c r="D130" s="217">
        <v>1</v>
      </c>
      <c r="E130" s="133">
        <v>0</v>
      </c>
      <c r="F130" s="133">
        <v>1</v>
      </c>
      <c r="G130" s="188">
        <v>0.2888249</v>
      </c>
      <c r="H130" s="188">
        <v>1.9796190000000002E-2</v>
      </c>
      <c r="Y130" s="22">
        <v>2.7072261111004303E-2</v>
      </c>
      <c r="Z130" s="22">
        <v>0.99326974021417935</v>
      </c>
      <c r="AA130" s="22">
        <v>0.42271430694594797</v>
      </c>
      <c r="AB130" s="22">
        <v>5.0595078365627634E-2</v>
      </c>
      <c r="AE130" s="22">
        <v>2.7072261111004303E-2</v>
      </c>
      <c r="AF130" s="22">
        <v>0.99326974021417935</v>
      </c>
      <c r="AG130" s="22">
        <v>0.42271430694594797</v>
      </c>
      <c r="AH130" s="22">
        <v>5.0595078365627634E-2</v>
      </c>
    </row>
    <row r="131" spans="1:34" x14ac:dyDescent="0.25">
      <c r="A131" s="183" t="s">
        <v>44</v>
      </c>
      <c r="B131" s="183" t="s">
        <v>9</v>
      </c>
      <c r="C131" s="183" t="s">
        <v>28</v>
      </c>
      <c r="D131" s="217">
        <v>1</v>
      </c>
      <c r="E131" s="133">
        <v>0</v>
      </c>
      <c r="F131" s="133">
        <v>1</v>
      </c>
      <c r="G131" s="188">
        <v>0.2888249</v>
      </c>
      <c r="H131" s="188">
        <v>1.9796190000000002E-2</v>
      </c>
      <c r="Y131" s="22">
        <v>2.7072261111004303E-2</v>
      </c>
      <c r="Z131" s="22">
        <v>0.99326974021417935</v>
      </c>
      <c r="AA131" s="22">
        <v>0.42271430694594797</v>
      </c>
      <c r="AB131" s="22">
        <v>5.0595078365627634E-2</v>
      </c>
      <c r="AE131" s="22">
        <v>2.7072261111004303E-2</v>
      </c>
      <c r="AF131" s="22">
        <v>0.99326974021417935</v>
      </c>
      <c r="AG131" s="22">
        <v>0.42271430694594797</v>
      </c>
      <c r="AH131" s="22">
        <v>5.0595078365627634E-2</v>
      </c>
    </row>
    <row r="132" spans="1:34" x14ac:dyDescent="0.25">
      <c r="A132" s="183" t="s">
        <v>44</v>
      </c>
      <c r="B132" s="183" t="s">
        <v>9</v>
      </c>
      <c r="C132" s="183" t="s">
        <v>29</v>
      </c>
      <c r="D132" s="217">
        <v>1</v>
      </c>
      <c r="E132" s="133">
        <v>0</v>
      </c>
      <c r="F132" s="133">
        <v>1</v>
      </c>
      <c r="G132" s="188">
        <v>0.2888249</v>
      </c>
      <c r="H132" s="188">
        <v>1.9796190000000002E-2</v>
      </c>
      <c r="Y132" s="22">
        <v>2.7072261111004303E-2</v>
      </c>
      <c r="Z132" s="22">
        <v>0.99326974021417935</v>
      </c>
      <c r="AA132" s="22">
        <v>0.42271430694594797</v>
      </c>
      <c r="AB132" s="22">
        <v>5.0595078365627634E-2</v>
      </c>
      <c r="AE132" s="22">
        <v>2.7072261111004303E-2</v>
      </c>
      <c r="AF132" s="22">
        <v>0.99326974021417935</v>
      </c>
      <c r="AG132" s="22">
        <v>0.42271430694594797</v>
      </c>
      <c r="AH132" s="22">
        <v>5.0595078365627634E-2</v>
      </c>
    </row>
    <row r="133" spans="1:34" x14ac:dyDescent="0.25">
      <c r="A133" s="183" t="s">
        <v>44</v>
      </c>
      <c r="B133" s="183" t="s">
        <v>9</v>
      </c>
      <c r="C133" s="183" t="s">
        <v>30</v>
      </c>
      <c r="D133" s="217">
        <v>1</v>
      </c>
      <c r="E133" s="133">
        <v>0</v>
      </c>
      <c r="F133" s="133">
        <v>1</v>
      </c>
      <c r="G133" s="188">
        <v>0.2888249</v>
      </c>
      <c r="H133" s="188">
        <v>1.9796190000000002E-2</v>
      </c>
      <c r="Y133" s="22">
        <v>2.7072261111004303E-2</v>
      </c>
      <c r="Z133" s="22">
        <v>0.99326974021417935</v>
      </c>
      <c r="AA133" s="22">
        <v>0.42271430694594797</v>
      </c>
      <c r="AB133" s="22">
        <v>5.0595078365627634E-2</v>
      </c>
      <c r="AE133" s="22">
        <v>2.7072261111004303E-2</v>
      </c>
      <c r="AF133" s="22">
        <v>0.99326974021417935</v>
      </c>
      <c r="AG133" s="22">
        <v>0.42271430694594797</v>
      </c>
      <c r="AH133" s="22">
        <v>5.0595078365627634E-2</v>
      </c>
    </row>
    <row r="134" spans="1:34" x14ac:dyDescent="0.25">
      <c r="A134" s="183" t="s">
        <v>45</v>
      </c>
      <c r="B134" s="183" t="s">
        <v>9</v>
      </c>
      <c r="C134" s="183" t="s">
        <v>19</v>
      </c>
      <c r="D134" s="217">
        <v>1</v>
      </c>
      <c r="E134" s="133">
        <v>0</v>
      </c>
      <c r="F134" s="133">
        <v>1</v>
      </c>
      <c r="G134" s="188">
        <v>0.2888249</v>
      </c>
      <c r="H134" s="188">
        <v>1.9796190000000002E-2</v>
      </c>
      <c r="Y134" s="22">
        <v>2.7072261111004303E-2</v>
      </c>
      <c r="Z134" s="22">
        <v>0.99326974021417935</v>
      </c>
      <c r="AA134" s="22">
        <v>0.42271430694594797</v>
      </c>
      <c r="AB134" s="22">
        <v>5.0595078365627634E-2</v>
      </c>
      <c r="AE134" s="22">
        <v>1.1877607920541323E-3</v>
      </c>
      <c r="AF134" s="22">
        <v>1.0039966489678811</v>
      </c>
      <c r="AG134" s="22">
        <v>0.48147111034433049</v>
      </c>
      <c r="AH134" s="22">
        <v>0.10105983856283134</v>
      </c>
    </row>
    <row r="135" spans="1:34" x14ac:dyDescent="0.25">
      <c r="A135" s="183" t="s">
        <v>45</v>
      </c>
      <c r="B135" s="183" t="s">
        <v>9</v>
      </c>
      <c r="C135" s="183" t="s">
        <v>20</v>
      </c>
      <c r="D135" s="217">
        <v>1</v>
      </c>
      <c r="E135" s="133">
        <v>0</v>
      </c>
      <c r="F135" s="133">
        <v>1</v>
      </c>
      <c r="G135" s="188">
        <v>0.2888249</v>
      </c>
      <c r="H135" s="188">
        <v>1.9796190000000002E-2</v>
      </c>
      <c r="Y135" s="22">
        <v>2.7072261111004303E-2</v>
      </c>
      <c r="Z135" s="22">
        <v>0.99326974021417935</v>
      </c>
      <c r="AA135" s="22">
        <v>0.42271430694594797</v>
      </c>
      <c r="AB135" s="22">
        <v>5.0595078365627634E-2</v>
      </c>
      <c r="AE135" s="22">
        <v>1.1877607920541323E-3</v>
      </c>
      <c r="AF135" s="22">
        <v>1.0039966489678811</v>
      </c>
      <c r="AG135" s="22">
        <v>0.48147111034433049</v>
      </c>
      <c r="AH135" s="22">
        <v>0.10105983856283134</v>
      </c>
    </row>
    <row r="136" spans="1:34" x14ac:dyDescent="0.25">
      <c r="A136" s="183" t="s">
        <v>45</v>
      </c>
      <c r="B136" s="183" t="s">
        <v>9</v>
      </c>
      <c r="C136" s="183" t="s">
        <v>21</v>
      </c>
      <c r="D136" s="217">
        <v>1</v>
      </c>
      <c r="E136" s="133">
        <v>0</v>
      </c>
      <c r="F136" s="133">
        <v>1</v>
      </c>
      <c r="G136" s="188">
        <v>0.2888249</v>
      </c>
      <c r="H136" s="188">
        <v>1.9796190000000002E-2</v>
      </c>
      <c r="Y136" s="22">
        <v>2.7072261111004303E-2</v>
      </c>
      <c r="Z136" s="22">
        <v>0.99326974021417935</v>
      </c>
      <c r="AA136" s="22">
        <v>0.42271430694594797</v>
      </c>
      <c r="AB136" s="22">
        <v>5.0595078365627634E-2</v>
      </c>
      <c r="AE136" s="22">
        <v>1.1877607920541323E-3</v>
      </c>
      <c r="AF136" s="22">
        <v>1.0039966489678811</v>
      </c>
      <c r="AG136" s="22">
        <v>0.48147111034433049</v>
      </c>
      <c r="AH136" s="22">
        <v>0.10105983856283134</v>
      </c>
    </row>
    <row r="137" spans="1:34" x14ac:dyDescent="0.25">
      <c r="A137" s="183" t="s">
        <v>45</v>
      </c>
      <c r="B137" s="183" t="s">
        <v>9</v>
      </c>
      <c r="C137" s="183" t="s">
        <v>22</v>
      </c>
      <c r="D137" s="217">
        <v>1</v>
      </c>
      <c r="E137" s="133">
        <v>0</v>
      </c>
      <c r="F137" s="133">
        <v>1</v>
      </c>
      <c r="G137" s="188">
        <v>0.2888249</v>
      </c>
      <c r="H137" s="188">
        <v>1.9796190000000002E-2</v>
      </c>
      <c r="Y137" s="22">
        <v>2.9313504447006252E-2</v>
      </c>
      <c r="Z137" s="22">
        <v>0.98886830769118483</v>
      </c>
      <c r="AA137" s="22">
        <v>0.24676177603351304</v>
      </c>
      <c r="AB137" s="22">
        <v>2.4946823585895402E-2</v>
      </c>
      <c r="AE137" s="22">
        <v>1.5942437461412402E-2</v>
      </c>
      <c r="AF137" s="22">
        <v>0.99091357130520463</v>
      </c>
      <c r="AG137" s="22">
        <v>0.16772169711848881</v>
      </c>
      <c r="AH137" s="22">
        <v>3.1354216893132524E-2</v>
      </c>
    </row>
    <row r="138" spans="1:34" x14ac:dyDescent="0.25">
      <c r="A138" s="183" t="s">
        <v>45</v>
      </c>
      <c r="B138" s="183" t="s">
        <v>9</v>
      </c>
      <c r="C138" s="183" t="s">
        <v>23</v>
      </c>
      <c r="D138" s="217">
        <v>1</v>
      </c>
      <c r="E138" s="133">
        <v>0</v>
      </c>
      <c r="F138" s="133">
        <v>1</v>
      </c>
      <c r="G138" s="188">
        <v>0.2888249</v>
      </c>
      <c r="H138" s="188">
        <v>1.9796190000000002E-2</v>
      </c>
      <c r="Y138" s="22">
        <v>2.9313504447006252E-2</v>
      </c>
      <c r="Z138" s="22">
        <v>0.98886830769118483</v>
      </c>
      <c r="AA138" s="22">
        <v>0.24676177603351304</v>
      </c>
      <c r="AB138" s="22">
        <v>2.4946823585895402E-2</v>
      </c>
      <c r="AE138" s="22">
        <v>1.5942437461412402E-2</v>
      </c>
      <c r="AF138" s="22">
        <v>0.99091357130520463</v>
      </c>
      <c r="AG138" s="22">
        <v>0.16772169711848881</v>
      </c>
      <c r="AH138" s="22">
        <v>3.1354216893132524E-2</v>
      </c>
    </row>
    <row r="139" spans="1:34" x14ac:dyDescent="0.25">
      <c r="A139" s="183" t="s">
        <v>45</v>
      </c>
      <c r="B139" s="183" t="s">
        <v>9</v>
      </c>
      <c r="C139" s="183" t="s">
        <v>24</v>
      </c>
      <c r="D139" s="217">
        <v>1</v>
      </c>
      <c r="E139" s="133">
        <v>0</v>
      </c>
      <c r="F139" s="133">
        <v>1</v>
      </c>
      <c r="G139" s="188">
        <v>0.2888249</v>
      </c>
      <c r="H139" s="188">
        <v>1.9796190000000002E-2</v>
      </c>
      <c r="Y139" s="22">
        <v>2.9313504447006252E-2</v>
      </c>
      <c r="Z139" s="22">
        <v>0.98886830769118483</v>
      </c>
      <c r="AA139" s="22">
        <v>0.24676177603351304</v>
      </c>
      <c r="AB139" s="22">
        <v>2.4946823585895402E-2</v>
      </c>
      <c r="AE139" s="22">
        <v>1.5942437461412402E-2</v>
      </c>
      <c r="AF139" s="22">
        <v>0.99091357130520463</v>
      </c>
      <c r="AG139" s="22">
        <v>0.16772169711848881</v>
      </c>
      <c r="AH139" s="22">
        <v>3.1354216893132524E-2</v>
      </c>
    </row>
    <row r="140" spans="1:34" x14ac:dyDescent="0.25">
      <c r="A140" s="183" t="s">
        <v>45</v>
      </c>
      <c r="B140" s="183" t="s">
        <v>9</v>
      </c>
      <c r="C140" s="183" t="s">
        <v>25</v>
      </c>
      <c r="D140" s="217">
        <v>1</v>
      </c>
      <c r="E140" s="133">
        <v>0</v>
      </c>
      <c r="F140" s="133">
        <v>1</v>
      </c>
      <c r="G140" s="188">
        <v>0.2888249</v>
      </c>
      <c r="H140" s="188">
        <v>1.9796190000000002E-2</v>
      </c>
      <c r="Y140" s="22">
        <v>2.9313504447006252E-2</v>
      </c>
      <c r="Z140" s="22">
        <v>0.98886830769118483</v>
      </c>
      <c r="AA140" s="22">
        <v>0.24676177603351304</v>
      </c>
      <c r="AB140" s="22">
        <v>2.4946823585895402E-2</v>
      </c>
      <c r="AE140" s="22">
        <v>1.5942437461412402E-2</v>
      </c>
      <c r="AF140" s="22">
        <v>0.99091357130520463</v>
      </c>
      <c r="AG140" s="22">
        <v>0.16772169711848881</v>
      </c>
      <c r="AH140" s="22">
        <v>3.1354216893132524E-2</v>
      </c>
    </row>
    <row r="141" spans="1:34" x14ac:dyDescent="0.25">
      <c r="A141" s="183" t="s">
        <v>45</v>
      </c>
      <c r="B141" s="183" t="s">
        <v>9</v>
      </c>
      <c r="C141" s="183" t="s">
        <v>26</v>
      </c>
      <c r="D141" s="217">
        <v>1</v>
      </c>
      <c r="E141" s="133">
        <v>0</v>
      </c>
      <c r="F141" s="133">
        <v>1</v>
      </c>
      <c r="G141" s="188">
        <v>0.2888249</v>
      </c>
      <c r="H141" s="188">
        <v>1.9796190000000002E-2</v>
      </c>
      <c r="Y141" s="22">
        <v>2.9313504447006252E-2</v>
      </c>
      <c r="Z141" s="22">
        <v>0.98886830769118483</v>
      </c>
      <c r="AA141" s="22">
        <v>0.24676177603351304</v>
      </c>
      <c r="AB141" s="22">
        <v>2.4946823585895402E-2</v>
      </c>
      <c r="AE141" s="22">
        <v>1.5942437461412402E-2</v>
      </c>
      <c r="AF141" s="22">
        <v>0.99091357130520463</v>
      </c>
      <c r="AG141" s="22">
        <v>0.16772169711848881</v>
      </c>
      <c r="AH141" s="22">
        <v>3.1354216893132524E-2</v>
      </c>
    </row>
    <row r="142" spans="1:34" x14ac:dyDescent="0.25">
      <c r="A142" s="183" t="s">
        <v>45</v>
      </c>
      <c r="B142" s="183" t="s">
        <v>9</v>
      </c>
      <c r="C142" s="183" t="s">
        <v>27</v>
      </c>
      <c r="D142" s="217">
        <v>1</v>
      </c>
      <c r="E142" s="133">
        <v>0</v>
      </c>
      <c r="F142" s="133">
        <v>1</v>
      </c>
      <c r="G142" s="188">
        <v>0.2888249</v>
      </c>
      <c r="H142" s="188">
        <v>1.9796190000000002E-2</v>
      </c>
      <c r="Y142" s="22">
        <v>2.7072261111004303E-2</v>
      </c>
      <c r="Z142" s="22">
        <v>0.99326974021417935</v>
      </c>
      <c r="AA142" s="22">
        <v>0.42271430694594797</v>
      </c>
      <c r="AB142" s="22">
        <v>5.0595078365627634E-2</v>
      </c>
      <c r="AE142" s="22">
        <v>1.1877607920541323E-3</v>
      </c>
      <c r="AF142" s="22">
        <v>1.0039966489678811</v>
      </c>
      <c r="AG142" s="22">
        <v>0.48147111034433049</v>
      </c>
      <c r="AH142" s="22">
        <v>0.10105983856283134</v>
      </c>
    </row>
    <row r="143" spans="1:34" x14ac:dyDescent="0.25">
      <c r="A143" s="183" t="s">
        <v>45</v>
      </c>
      <c r="B143" s="183" t="s">
        <v>9</v>
      </c>
      <c r="C143" s="183" t="s">
        <v>28</v>
      </c>
      <c r="D143" s="217">
        <v>1</v>
      </c>
      <c r="E143" s="133">
        <v>0</v>
      </c>
      <c r="F143" s="133">
        <v>1</v>
      </c>
      <c r="G143" s="188">
        <v>0.2888249</v>
      </c>
      <c r="H143" s="188">
        <v>1.9796190000000002E-2</v>
      </c>
      <c r="Y143" s="22">
        <v>2.7072261111004303E-2</v>
      </c>
      <c r="Z143" s="22">
        <v>0.99326974021417935</v>
      </c>
      <c r="AA143" s="22">
        <v>0.42271430694594797</v>
      </c>
      <c r="AB143" s="22">
        <v>5.0595078365627634E-2</v>
      </c>
      <c r="AE143" s="22">
        <v>1.1877607920541323E-3</v>
      </c>
      <c r="AF143" s="22">
        <v>1.0039966489678811</v>
      </c>
      <c r="AG143" s="22">
        <v>0.48147111034433049</v>
      </c>
      <c r="AH143" s="22">
        <v>0.10105983856283134</v>
      </c>
    </row>
    <row r="144" spans="1:34" x14ac:dyDescent="0.25">
      <c r="A144" s="183" t="s">
        <v>45</v>
      </c>
      <c r="B144" s="183" t="s">
        <v>9</v>
      </c>
      <c r="C144" s="183" t="s">
        <v>29</v>
      </c>
      <c r="D144" s="217">
        <v>1</v>
      </c>
      <c r="E144" s="133">
        <v>0</v>
      </c>
      <c r="F144" s="133">
        <v>1</v>
      </c>
      <c r="G144" s="188">
        <v>0.2888249</v>
      </c>
      <c r="H144" s="188">
        <v>1.9796190000000002E-2</v>
      </c>
      <c r="Y144" s="22">
        <v>2.7072261111004303E-2</v>
      </c>
      <c r="Z144" s="22">
        <v>0.99326974021417935</v>
      </c>
      <c r="AA144" s="22">
        <v>0.42271430694594797</v>
      </c>
      <c r="AB144" s="22">
        <v>5.0595078365627634E-2</v>
      </c>
      <c r="AE144" s="22">
        <v>1.1877607920541323E-3</v>
      </c>
      <c r="AF144" s="22">
        <v>1.0039966489678811</v>
      </c>
      <c r="AG144" s="22">
        <v>0.48147111034433049</v>
      </c>
      <c r="AH144" s="22">
        <v>0.10105983856283134</v>
      </c>
    </row>
    <row r="145" spans="1:34" x14ac:dyDescent="0.25">
      <c r="A145" s="183" t="s">
        <v>45</v>
      </c>
      <c r="B145" s="183" t="s">
        <v>9</v>
      </c>
      <c r="C145" s="183" t="s">
        <v>30</v>
      </c>
      <c r="D145" s="217">
        <v>1</v>
      </c>
      <c r="E145" s="133">
        <v>0</v>
      </c>
      <c r="F145" s="133">
        <v>1</v>
      </c>
      <c r="G145" s="188">
        <v>0.2888249</v>
      </c>
      <c r="H145" s="188">
        <v>1.9796190000000002E-2</v>
      </c>
      <c r="Y145" s="22">
        <v>2.7072261111004303E-2</v>
      </c>
      <c r="Z145" s="22">
        <v>0.99326974021417935</v>
      </c>
      <c r="AA145" s="22">
        <v>0.42271430694594797</v>
      </c>
      <c r="AB145" s="22">
        <v>5.0595078365627634E-2</v>
      </c>
      <c r="AE145" s="22">
        <v>1.1877607920541323E-3</v>
      </c>
      <c r="AF145" s="22">
        <v>1.0039966489678811</v>
      </c>
      <c r="AG145" s="22">
        <v>0.48147111034433049</v>
      </c>
      <c r="AH145" s="22">
        <v>0.10105983856283134</v>
      </c>
    </row>
    <row r="146" spans="1:34" x14ac:dyDescent="0.25">
      <c r="A146" s="183" t="s">
        <v>9</v>
      </c>
      <c r="B146" s="183" t="s">
        <v>46</v>
      </c>
      <c r="C146" s="183" t="s">
        <v>19</v>
      </c>
      <c r="D146" s="217">
        <v>1</v>
      </c>
      <c r="E146" s="133">
        <v>0</v>
      </c>
      <c r="F146" s="133">
        <v>1</v>
      </c>
      <c r="G146" s="188">
        <v>0.2888249</v>
      </c>
      <c r="H146" s="188">
        <v>1.9796190000000002E-2</v>
      </c>
      <c r="Y146" s="22">
        <v>2.7072261111004303E-2</v>
      </c>
      <c r="Z146" s="22">
        <v>0.99326974021417935</v>
      </c>
      <c r="AA146" s="22">
        <v>0.42271430694594797</v>
      </c>
      <c r="AB146" s="22">
        <v>5.0595078365627634E-2</v>
      </c>
      <c r="AE146" s="22">
        <v>2.7072261111004303E-2</v>
      </c>
      <c r="AF146" s="22">
        <v>0.99326974021417935</v>
      </c>
      <c r="AG146" s="22">
        <v>0.42271430694594797</v>
      </c>
      <c r="AH146" s="22">
        <v>5.0595078365627634E-2</v>
      </c>
    </row>
    <row r="147" spans="1:34" x14ac:dyDescent="0.25">
      <c r="A147" s="183" t="s">
        <v>9</v>
      </c>
      <c r="B147" s="183" t="s">
        <v>46</v>
      </c>
      <c r="C147" s="183" t="s">
        <v>20</v>
      </c>
      <c r="D147" s="217">
        <v>1</v>
      </c>
      <c r="E147" s="133">
        <v>0</v>
      </c>
      <c r="F147" s="133">
        <v>1</v>
      </c>
      <c r="G147" s="188">
        <v>0.2888249</v>
      </c>
      <c r="H147" s="188">
        <v>1.9796190000000002E-2</v>
      </c>
      <c r="Y147" s="22">
        <v>2.7072261111004303E-2</v>
      </c>
      <c r="Z147" s="22">
        <v>0.99326974021417935</v>
      </c>
      <c r="AA147" s="22">
        <v>0.42271430694594797</v>
      </c>
      <c r="AB147" s="22">
        <v>5.0595078365627634E-2</v>
      </c>
      <c r="AE147" s="22">
        <v>2.7072261111004303E-2</v>
      </c>
      <c r="AF147" s="22">
        <v>0.99326974021417935</v>
      </c>
      <c r="AG147" s="22">
        <v>0.42271430694594797</v>
      </c>
      <c r="AH147" s="22">
        <v>5.0595078365627634E-2</v>
      </c>
    </row>
    <row r="148" spans="1:34" x14ac:dyDescent="0.25">
      <c r="A148" s="183" t="s">
        <v>9</v>
      </c>
      <c r="B148" s="183" t="s">
        <v>46</v>
      </c>
      <c r="C148" s="183" t="s">
        <v>21</v>
      </c>
      <c r="D148" s="217">
        <v>1</v>
      </c>
      <c r="E148" s="133">
        <v>0</v>
      </c>
      <c r="F148" s="133">
        <v>1</v>
      </c>
      <c r="G148" s="188">
        <v>0.2888249</v>
      </c>
      <c r="H148" s="188">
        <v>1.9796190000000002E-2</v>
      </c>
      <c r="Y148" s="22">
        <v>2.7072261111004303E-2</v>
      </c>
      <c r="Z148" s="22">
        <v>0.99326974021417935</v>
      </c>
      <c r="AA148" s="22">
        <v>0.42271430694594797</v>
      </c>
      <c r="AB148" s="22">
        <v>5.0595078365627634E-2</v>
      </c>
      <c r="AE148" s="22">
        <v>2.7072261111004303E-2</v>
      </c>
      <c r="AF148" s="22">
        <v>0.99326974021417935</v>
      </c>
      <c r="AG148" s="22">
        <v>0.42271430694594797</v>
      </c>
      <c r="AH148" s="22">
        <v>5.0595078365627634E-2</v>
      </c>
    </row>
    <row r="149" spans="1:34" x14ac:dyDescent="0.25">
      <c r="A149" s="183" t="s">
        <v>9</v>
      </c>
      <c r="B149" s="183" t="s">
        <v>46</v>
      </c>
      <c r="C149" s="183" t="s">
        <v>22</v>
      </c>
      <c r="D149" s="217">
        <v>1</v>
      </c>
      <c r="E149" s="133">
        <v>0</v>
      </c>
      <c r="F149" s="133">
        <v>1</v>
      </c>
      <c r="G149" s="188">
        <v>0.2888249</v>
      </c>
      <c r="H149" s="188">
        <v>1.9796190000000002E-2</v>
      </c>
      <c r="Y149" s="22">
        <v>2.9313504447006252E-2</v>
      </c>
      <c r="Z149" s="22">
        <v>0.98886830769118483</v>
      </c>
      <c r="AA149" s="22">
        <v>0.24676177603351304</v>
      </c>
      <c r="AB149" s="22">
        <v>2.4946823585895402E-2</v>
      </c>
      <c r="AE149" s="22">
        <v>2.9313504447006252E-2</v>
      </c>
      <c r="AF149" s="22">
        <v>0.98886830769118483</v>
      </c>
      <c r="AG149" s="22">
        <v>0.24676177603351304</v>
      </c>
      <c r="AH149" s="22">
        <v>2.4946823585895402E-2</v>
      </c>
    </row>
    <row r="150" spans="1:34" x14ac:dyDescent="0.25">
      <c r="A150" s="183" t="s">
        <v>9</v>
      </c>
      <c r="B150" s="183" t="s">
        <v>46</v>
      </c>
      <c r="C150" s="183" t="s">
        <v>23</v>
      </c>
      <c r="D150" s="217">
        <v>1</v>
      </c>
      <c r="E150" s="133">
        <v>0</v>
      </c>
      <c r="F150" s="133">
        <v>1</v>
      </c>
      <c r="G150" s="188">
        <v>0.2888249</v>
      </c>
      <c r="H150" s="188">
        <v>1.9796190000000002E-2</v>
      </c>
      <c r="Y150" s="22">
        <v>2.9313504447006252E-2</v>
      </c>
      <c r="Z150" s="22">
        <v>0.98886830769118483</v>
      </c>
      <c r="AA150" s="22">
        <v>0.24676177603351304</v>
      </c>
      <c r="AB150" s="22">
        <v>2.4946823585895402E-2</v>
      </c>
      <c r="AE150" s="22">
        <v>2.9313504447006252E-2</v>
      </c>
      <c r="AF150" s="22">
        <v>0.98886830769118483</v>
      </c>
      <c r="AG150" s="22">
        <v>0.24676177603351304</v>
      </c>
      <c r="AH150" s="22">
        <v>2.4946823585895402E-2</v>
      </c>
    </row>
    <row r="151" spans="1:34" x14ac:dyDescent="0.25">
      <c r="A151" s="183" t="s">
        <v>9</v>
      </c>
      <c r="B151" s="183" t="s">
        <v>46</v>
      </c>
      <c r="C151" s="183" t="s">
        <v>24</v>
      </c>
      <c r="D151" s="217">
        <v>1</v>
      </c>
      <c r="E151" s="133">
        <v>0</v>
      </c>
      <c r="F151" s="133">
        <v>1</v>
      </c>
      <c r="G151" s="188">
        <v>0.2888249</v>
      </c>
      <c r="H151" s="188">
        <v>1.9796190000000002E-2</v>
      </c>
      <c r="Y151" s="22">
        <v>2.9313504447006252E-2</v>
      </c>
      <c r="Z151" s="22">
        <v>0.98886830769118483</v>
      </c>
      <c r="AA151" s="22">
        <v>0.24676177603351304</v>
      </c>
      <c r="AB151" s="22">
        <v>2.4946823585895402E-2</v>
      </c>
      <c r="AE151" s="22">
        <v>2.9313504447006252E-2</v>
      </c>
      <c r="AF151" s="22">
        <v>0.98886830769118483</v>
      </c>
      <c r="AG151" s="22">
        <v>0.24676177603351304</v>
      </c>
      <c r="AH151" s="22">
        <v>2.4946823585895402E-2</v>
      </c>
    </row>
    <row r="152" spans="1:34" x14ac:dyDescent="0.25">
      <c r="A152" s="183" t="s">
        <v>9</v>
      </c>
      <c r="B152" s="183" t="s">
        <v>46</v>
      </c>
      <c r="C152" s="183" t="s">
        <v>25</v>
      </c>
      <c r="D152" s="217">
        <v>1</v>
      </c>
      <c r="E152" s="133">
        <v>0</v>
      </c>
      <c r="F152" s="133">
        <v>1</v>
      </c>
      <c r="G152" s="188">
        <v>0.2888249</v>
      </c>
      <c r="H152" s="188">
        <v>1.9796190000000002E-2</v>
      </c>
      <c r="Y152" s="22">
        <v>2.9313504447006252E-2</v>
      </c>
      <c r="Z152" s="22">
        <v>0.98886830769118483</v>
      </c>
      <c r="AA152" s="22">
        <v>0.24676177603351304</v>
      </c>
      <c r="AB152" s="22">
        <v>2.4946823585895402E-2</v>
      </c>
      <c r="AE152" s="22">
        <v>2.9313504447006252E-2</v>
      </c>
      <c r="AF152" s="22">
        <v>0.98886830769118483</v>
      </c>
      <c r="AG152" s="22">
        <v>0.24676177603351304</v>
      </c>
      <c r="AH152" s="22">
        <v>2.4946823585895402E-2</v>
      </c>
    </row>
    <row r="153" spans="1:34" x14ac:dyDescent="0.25">
      <c r="A153" s="183" t="s">
        <v>9</v>
      </c>
      <c r="B153" s="183" t="s">
        <v>46</v>
      </c>
      <c r="C153" s="183" t="s">
        <v>26</v>
      </c>
      <c r="D153" s="217">
        <v>1</v>
      </c>
      <c r="E153" s="133">
        <v>0</v>
      </c>
      <c r="F153" s="133">
        <v>1</v>
      </c>
      <c r="G153" s="188">
        <v>0.2888249</v>
      </c>
      <c r="H153" s="188">
        <v>1.9796190000000002E-2</v>
      </c>
      <c r="Y153" s="22">
        <v>2.9313504447006252E-2</v>
      </c>
      <c r="Z153" s="22">
        <v>0.98886830769118483</v>
      </c>
      <c r="AA153" s="22">
        <v>0.24676177603351304</v>
      </c>
      <c r="AB153" s="22">
        <v>2.4946823585895402E-2</v>
      </c>
      <c r="AE153" s="22">
        <v>2.9313504447006252E-2</v>
      </c>
      <c r="AF153" s="22">
        <v>0.98886830769118483</v>
      </c>
      <c r="AG153" s="22">
        <v>0.24676177603351304</v>
      </c>
      <c r="AH153" s="22">
        <v>2.4946823585895402E-2</v>
      </c>
    </row>
    <row r="154" spans="1:34" x14ac:dyDescent="0.25">
      <c r="A154" s="183" t="s">
        <v>9</v>
      </c>
      <c r="B154" s="183" t="s">
        <v>46</v>
      </c>
      <c r="C154" s="183" t="s">
        <v>27</v>
      </c>
      <c r="D154" s="217">
        <v>1</v>
      </c>
      <c r="E154" s="133">
        <v>0</v>
      </c>
      <c r="F154" s="133">
        <v>1</v>
      </c>
      <c r="G154" s="188">
        <v>0.2888249</v>
      </c>
      <c r="H154" s="188">
        <v>1.9796190000000002E-2</v>
      </c>
      <c r="Y154" s="22">
        <v>2.7072261111004303E-2</v>
      </c>
      <c r="Z154" s="22">
        <v>0.99326974021417935</v>
      </c>
      <c r="AA154" s="22">
        <v>0.42271430694594797</v>
      </c>
      <c r="AB154" s="22">
        <v>5.0595078365627634E-2</v>
      </c>
      <c r="AE154" s="22">
        <v>2.7072261111004303E-2</v>
      </c>
      <c r="AF154" s="22">
        <v>0.99326974021417935</v>
      </c>
      <c r="AG154" s="22">
        <v>0.42271430694594797</v>
      </c>
      <c r="AH154" s="22">
        <v>5.0595078365627634E-2</v>
      </c>
    </row>
    <row r="155" spans="1:34" x14ac:dyDescent="0.25">
      <c r="A155" s="183" t="s">
        <v>9</v>
      </c>
      <c r="B155" s="183" t="s">
        <v>46</v>
      </c>
      <c r="C155" s="183" t="s">
        <v>28</v>
      </c>
      <c r="D155" s="217">
        <v>1</v>
      </c>
      <c r="E155" s="133">
        <v>0</v>
      </c>
      <c r="F155" s="133">
        <v>1</v>
      </c>
      <c r="G155" s="188">
        <v>0.2888249</v>
      </c>
      <c r="H155" s="188">
        <v>1.9796190000000002E-2</v>
      </c>
      <c r="Y155" s="22">
        <v>2.7072261111004303E-2</v>
      </c>
      <c r="Z155" s="22">
        <v>0.99326974021417935</v>
      </c>
      <c r="AA155" s="22">
        <v>0.42271430694594797</v>
      </c>
      <c r="AB155" s="22">
        <v>5.0595078365627634E-2</v>
      </c>
      <c r="AE155" s="22">
        <v>2.7072261111004303E-2</v>
      </c>
      <c r="AF155" s="22">
        <v>0.99326974021417935</v>
      </c>
      <c r="AG155" s="22">
        <v>0.42271430694594797</v>
      </c>
      <c r="AH155" s="22">
        <v>5.0595078365627634E-2</v>
      </c>
    </row>
    <row r="156" spans="1:34" x14ac:dyDescent="0.25">
      <c r="A156" s="183" t="s">
        <v>9</v>
      </c>
      <c r="B156" s="183" t="s">
        <v>46</v>
      </c>
      <c r="C156" s="183" t="s">
        <v>29</v>
      </c>
      <c r="D156" s="217">
        <v>1</v>
      </c>
      <c r="E156" s="133">
        <v>0</v>
      </c>
      <c r="F156" s="133">
        <v>1</v>
      </c>
      <c r="G156" s="188">
        <v>0.2888249</v>
      </c>
      <c r="H156" s="188">
        <v>1.9796190000000002E-2</v>
      </c>
      <c r="Y156" s="22">
        <v>2.7072261111004303E-2</v>
      </c>
      <c r="Z156" s="22">
        <v>0.99326974021417935</v>
      </c>
      <c r="AA156" s="22">
        <v>0.42271430694594797</v>
      </c>
      <c r="AB156" s="22">
        <v>5.0595078365627634E-2</v>
      </c>
      <c r="AE156" s="22">
        <v>2.7072261111004303E-2</v>
      </c>
      <c r="AF156" s="22">
        <v>0.99326974021417935</v>
      </c>
      <c r="AG156" s="22">
        <v>0.42271430694594797</v>
      </c>
      <c r="AH156" s="22">
        <v>5.0595078365627634E-2</v>
      </c>
    </row>
    <row r="157" spans="1:34" x14ac:dyDescent="0.25">
      <c r="A157" s="183" t="s">
        <v>9</v>
      </c>
      <c r="B157" s="183" t="s">
        <v>46</v>
      </c>
      <c r="C157" s="183" t="s">
        <v>30</v>
      </c>
      <c r="D157" s="217">
        <v>1</v>
      </c>
      <c r="E157" s="133">
        <v>0</v>
      </c>
      <c r="F157" s="133">
        <v>1</v>
      </c>
      <c r="G157" s="188">
        <v>0.2888249</v>
      </c>
      <c r="H157" s="188">
        <v>1.9796190000000002E-2</v>
      </c>
      <c r="Y157" s="22">
        <v>2.7072261111004303E-2</v>
      </c>
      <c r="Z157" s="22">
        <v>0.99326974021417935</v>
      </c>
      <c r="AA157" s="22">
        <v>0.42271430694594797</v>
      </c>
      <c r="AB157" s="22">
        <v>5.0595078365627634E-2</v>
      </c>
      <c r="AE157" s="22">
        <v>2.7072261111004303E-2</v>
      </c>
      <c r="AF157" s="22">
        <v>0.99326974021417935</v>
      </c>
      <c r="AG157" s="22">
        <v>0.42271430694594797</v>
      </c>
      <c r="AH157" s="22">
        <v>5.0595078365627634E-2</v>
      </c>
    </row>
    <row r="158" spans="1:34" x14ac:dyDescent="0.25">
      <c r="A158" s="183" t="s">
        <v>46</v>
      </c>
      <c r="B158" s="183" t="s">
        <v>48</v>
      </c>
      <c r="C158" s="183" t="s">
        <v>19</v>
      </c>
      <c r="D158" s="217">
        <v>1</v>
      </c>
      <c r="E158" s="133">
        <v>0</v>
      </c>
      <c r="F158" s="133">
        <v>1</v>
      </c>
      <c r="G158" s="188">
        <v>0.2888249</v>
      </c>
      <c r="H158" s="188">
        <v>1.9796190000000002E-2</v>
      </c>
      <c r="Y158" s="22">
        <v>2.7072261111004303E-2</v>
      </c>
      <c r="Z158" s="22">
        <v>0.99326974021417935</v>
      </c>
      <c r="AA158" s="22">
        <v>0.42271430694594797</v>
      </c>
      <c r="AB158" s="22">
        <v>5.0595078365627634E-2</v>
      </c>
      <c r="AE158" s="22">
        <v>2.7072261111004303E-2</v>
      </c>
      <c r="AF158" s="22">
        <v>0.99326974021417935</v>
      </c>
      <c r="AG158" s="22">
        <v>0.42271430694594797</v>
      </c>
      <c r="AH158" s="22">
        <v>5.0595078365627634E-2</v>
      </c>
    </row>
    <row r="159" spans="1:34" x14ac:dyDescent="0.25">
      <c r="A159" s="183" t="s">
        <v>46</v>
      </c>
      <c r="B159" s="183" t="s">
        <v>48</v>
      </c>
      <c r="C159" s="183" t="s">
        <v>20</v>
      </c>
      <c r="D159" s="217">
        <v>1</v>
      </c>
      <c r="E159" s="133">
        <v>0</v>
      </c>
      <c r="F159" s="133">
        <v>1</v>
      </c>
      <c r="G159" s="188">
        <v>0.2888249</v>
      </c>
      <c r="H159" s="188">
        <v>1.9796190000000002E-2</v>
      </c>
      <c r="Y159" s="22">
        <v>2.7072261111004303E-2</v>
      </c>
      <c r="Z159" s="22">
        <v>0.99326974021417935</v>
      </c>
      <c r="AA159" s="22">
        <v>0.42271430694594797</v>
      </c>
      <c r="AB159" s="22">
        <v>5.0595078365627634E-2</v>
      </c>
      <c r="AE159" s="22">
        <v>2.7072261111004303E-2</v>
      </c>
      <c r="AF159" s="22">
        <v>0.99326974021417935</v>
      </c>
      <c r="AG159" s="22">
        <v>0.42271430694594797</v>
      </c>
      <c r="AH159" s="22">
        <v>5.0595078365627634E-2</v>
      </c>
    </row>
    <row r="160" spans="1:34" x14ac:dyDescent="0.25">
      <c r="A160" s="183" t="s">
        <v>46</v>
      </c>
      <c r="B160" s="183" t="s">
        <v>48</v>
      </c>
      <c r="C160" s="183" t="s">
        <v>21</v>
      </c>
      <c r="D160" s="217">
        <v>1</v>
      </c>
      <c r="E160" s="133">
        <v>0</v>
      </c>
      <c r="F160" s="133">
        <v>1</v>
      </c>
      <c r="G160" s="188">
        <v>0.2888249</v>
      </c>
      <c r="H160" s="188">
        <v>1.9796190000000002E-2</v>
      </c>
      <c r="Y160" s="22">
        <v>2.7072261111004303E-2</v>
      </c>
      <c r="Z160" s="22">
        <v>0.99326974021417935</v>
      </c>
      <c r="AA160" s="22">
        <v>0.42271430694594797</v>
      </c>
      <c r="AB160" s="22">
        <v>5.0595078365627634E-2</v>
      </c>
      <c r="AE160" s="22">
        <v>2.7072261111004303E-2</v>
      </c>
      <c r="AF160" s="22">
        <v>0.99326974021417935</v>
      </c>
      <c r="AG160" s="22">
        <v>0.42271430694594797</v>
      </c>
      <c r="AH160" s="22">
        <v>5.0595078365627634E-2</v>
      </c>
    </row>
    <row r="161" spans="1:34" x14ac:dyDescent="0.25">
      <c r="A161" s="183" t="s">
        <v>46</v>
      </c>
      <c r="B161" s="183" t="s">
        <v>48</v>
      </c>
      <c r="C161" s="183" t="s">
        <v>22</v>
      </c>
      <c r="D161" s="217">
        <v>1</v>
      </c>
      <c r="E161" s="133">
        <v>0</v>
      </c>
      <c r="F161" s="133">
        <v>1</v>
      </c>
      <c r="G161" s="188">
        <v>0.2888249</v>
      </c>
      <c r="H161" s="188">
        <v>1.9796190000000002E-2</v>
      </c>
      <c r="Y161" s="22">
        <v>2.9313504447006252E-2</v>
      </c>
      <c r="Z161" s="22">
        <v>0.98886830769118483</v>
      </c>
      <c r="AA161" s="22">
        <v>0.24676177603351304</v>
      </c>
      <c r="AB161" s="22">
        <v>2.4946823585895402E-2</v>
      </c>
      <c r="AE161" s="22">
        <v>2.9313504447006252E-2</v>
      </c>
      <c r="AF161" s="22">
        <v>0.98886830769118483</v>
      </c>
      <c r="AG161" s="22">
        <v>0.24676177603351304</v>
      </c>
      <c r="AH161" s="22">
        <v>2.4946823585895402E-2</v>
      </c>
    </row>
    <row r="162" spans="1:34" x14ac:dyDescent="0.25">
      <c r="A162" s="183" t="s">
        <v>46</v>
      </c>
      <c r="B162" s="183" t="s">
        <v>48</v>
      </c>
      <c r="C162" s="183" t="s">
        <v>23</v>
      </c>
      <c r="D162" s="217">
        <v>1</v>
      </c>
      <c r="E162" s="133">
        <v>0</v>
      </c>
      <c r="F162" s="133">
        <v>1</v>
      </c>
      <c r="G162" s="188">
        <v>0.2888249</v>
      </c>
      <c r="H162" s="188">
        <v>1.9796190000000002E-2</v>
      </c>
      <c r="Y162" s="22">
        <v>2.9313504447006252E-2</v>
      </c>
      <c r="Z162" s="22">
        <v>0.98886830769118483</v>
      </c>
      <c r="AA162" s="22">
        <v>0.24676177603351304</v>
      </c>
      <c r="AB162" s="22">
        <v>2.4946823585895402E-2</v>
      </c>
      <c r="AE162" s="22">
        <v>2.9313504447006252E-2</v>
      </c>
      <c r="AF162" s="22">
        <v>0.98886830769118483</v>
      </c>
      <c r="AG162" s="22">
        <v>0.24676177603351304</v>
      </c>
      <c r="AH162" s="22">
        <v>2.4946823585895402E-2</v>
      </c>
    </row>
    <row r="163" spans="1:34" x14ac:dyDescent="0.25">
      <c r="A163" s="183" t="s">
        <v>46</v>
      </c>
      <c r="B163" s="183" t="s">
        <v>48</v>
      </c>
      <c r="C163" s="183" t="s">
        <v>24</v>
      </c>
      <c r="D163" s="217">
        <v>1</v>
      </c>
      <c r="E163" s="133">
        <v>0</v>
      </c>
      <c r="F163" s="133">
        <v>1</v>
      </c>
      <c r="G163" s="188">
        <v>0.2888249</v>
      </c>
      <c r="H163" s="188">
        <v>1.9796190000000002E-2</v>
      </c>
      <c r="Y163" s="22">
        <v>2.9313504447006252E-2</v>
      </c>
      <c r="Z163" s="22">
        <v>0.98886830769118483</v>
      </c>
      <c r="AA163" s="22">
        <v>0.24676177603351304</v>
      </c>
      <c r="AB163" s="22">
        <v>2.4946823585895402E-2</v>
      </c>
      <c r="AE163" s="22">
        <v>2.9313504447006252E-2</v>
      </c>
      <c r="AF163" s="22">
        <v>0.98886830769118483</v>
      </c>
      <c r="AG163" s="22">
        <v>0.24676177603351304</v>
      </c>
      <c r="AH163" s="22">
        <v>2.4946823585895402E-2</v>
      </c>
    </row>
    <row r="164" spans="1:34" x14ac:dyDescent="0.25">
      <c r="A164" s="183" t="s">
        <v>46</v>
      </c>
      <c r="B164" s="183" t="s">
        <v>48</v>
      </c>
      <c r="C164" s="183" t="s">
        <v>25</v>
      </c>
      <c r="D164" s="217">
        <v>1</v>
      </c>
      <c r="E164" s="133">
        <v>0</v>
      </c>
      <c r="F164" s="133">
        <v>1</v>
      </c>
      <c r="G164" s="188">
        <v>0.2888249</v>
      </c>
      <c r="H164" s="188">
        <v>1.9796190000000002E-2</v>
      </c>
      <c r="Y164" s="22">
        <v>2.9313504447006252E-2</v>
      </c>
      <c r="Z164" s="22">
        <v>0.98886830769118483</v>
      </c>
      <c r="AA164" s="22">
        <v>0.24676177603351304</v>
      </c>
      <c r="AB164" s="22">
        <v>2.4946823585895402E-2</v>
      </c>
      <c r="AE164" s="22">
        <v>2.9313504447006252E-2</v>
      </c>
      <c r="AF164" s="22">
        <v>0.98886830769118483</v>
      </c>
      <c r="AG164" s="22">
        <v>0.24676177603351304</v>
      </c>
      <c r="AH164" s="22">
        <v>2.4946823585895402E-2</v>
      </c>
    </row>
    <row r="165" spans="1:34" x14ac:dyDescent="0.25">
      <c r="A165" s="183" t="s">
        <v>46</v>
      </c>
      <c r="B165" s="183" t="s">
        <v>48</v>
      </c>
      <c r="C165" s="183" t="s">
        <v>26</v>
      </c>
      <c r="D165" s="217">
        <v>1</v>
      </c>
      <c r="E165" s="133">
        <v>0</v>
      </c>
      <c r="F165" s="133">
        <v>1</v>
      </c>
      <c r="G165" s="188">
        <v>0.2888249</v>
      </c>
      <c r="H165" s="188">
        <v>1.9796190000000002E-2</v>
      </c>
      <c r="Y165" s="22">
        <v>2.9313504447006252E-2</v>
      </c>
      <c r="Z165" s="22">
        <v>0.98886830769118483</v>
      </c>
      <c r="AA165" s="22">
        <v>0.24676177603351304</v>
      </c>
      <c r="AB165" s="22">
        <v>2.4946823585895402E-2</v>
      </c>
      <c r="AE165" s="22">
        <v>2.9313504447006252E-2</v>
      </c>
      <c r="AF165" s="22">
        <v>0.98886830769118483</v>
      </c>
      <c r="AG165" s="22">
        <v>0.24676177603351304</v>
      </c>
      <c r="AH165" s="22">
        <v>2.4946823585895402E-2</v>
      </c>
    </row>
    <row r="166" spans="1:34" x14ac:dyDescent="0.25">
      <c r="A166" s="183" t="s">
        <v>46</v>
      </c>
      <c r="B166" s="183" t="s">
        <v>48</v>
      </c>
      <c r="C166" s="183" t="s">
        <v>27</v>
      </c>
      <c r="D166" s="217">
        <v>1</v>
      </c>
      <c r="E166" s="133">
        <v>0</v>
      </c>
      <c r="F166" s="133">
        <v>1</v>
      </c>
      <c r="G166" s="188">
        <v>0.2888249</v>
      </c>
      <c r="H166" s="188">
        <v>1.9796190000000002E-2</v>
      </c>
      <c r="Y166" s="22">
        <v>2.7072261111004303E-2</v>
      </c>
      <c r="Z166" s="22">
        <v>0.99326974021417935</v>
      </c>
      <c r="AA166" s="22">
        <v>0.42271430694594797</v>
      </c>
      <c r="AB166" s="22">
        <v>5.0595078365627634E-2</v>
      </c>
      <c r="AE166" s="22">
        <v>2.7072261111004303E-2</v>
      </c>
      <c r="AF166" s="22">
        <v>0.99326974021417935</v>
      </c>
      <c r="AG166" s="22">
        <v>0.42271430694594797</v>
      </c>
      <c r="AH166" s="22">
        <v>5.0595078365627634E-2</v>
      </c>
    </row>
    <row r="167" spans="1:34" x14ac:dyDescent="0.25">
      <c r="A167" s="183" t="s">
        <v>46</v>
      </c>
      <c r="B167" s="183" t="s">
        <v>48</v>
      </c>
      <c r="C167" s="183" t="s">
        <v>28</v>
      </c>
      <c r="D167" s="217">
        <v>1</v>
      </c>
      <c r="E167" s="133">
        <v>0</v>
      </c>
      <c r="F167" s="133">
        <v>1</v>
      </c>
      <c r="G167" s="188">
        <v>0.2888249</v>
      </c>
      <c r="H167" s="188">
        <v>1.9796190000000002E-2</v>
      </c>
      <c r="Y167" s="22">
        <v>2.7072261111004303E-2</v>
      </c>
      <c r="Z167" s="22">
        <v>0.99326974021417935</v>
      </c>
      <c r="AA167" s="22">
        <v>0.42271430694594797</v>
      </c>
      <c r="AB167" s="22">
        <v>5.0595078365627634E-2</v>
      </c>
      <c r="AE167" s="22">
        <v>2.7072261111004303E-2</v>
      </c>
      <c r="AF167" s="22">
        <v>0.99326974021417935</v>
      </c>
      <c r="AG167" s="22">
        <v>0.42271430694594797</v>
      </c>
      <c r="AH167" s="22">
        <v>5.0595078365627634E-2</v>
      </c>
    </row>
    <row r="168" spans="1:34" x14ac:dyDescent="0.25">
      <c r="A168" s="183" t="s">
        <v>46</v>
      </c>
      <c r="B168" s="183" t="s">
        <v>48</v>
      </c>
      <c r="C168" s="183" t="s">
        <v>29</v>
      </c>
      <c r="D168" s="217">
        <v>1</v>
      </c>
      <c r="E168" s="133">
        <v>0</v>
      </c>
      <c r="F168" s="133">
        <v>1</v>
      </c>
      <c r="G168" s="188">
        <v>0.2888249</v>
      </c>
      <c r="H168" s="188">
        <v>1.9796190000000002E-2</v>
      </c>
      <c r="Y168" s="22">
        <v>2.7072261111004303E-2</v>
      </c>
      <c r="Z168" s="22">
        <v>0.99326974021417935</v>
      </c>
      <c r="AA168" s="22">
        <v>0.42271430694594797</v>
      </c>
      <c r="AB168" s="22">
        <v>5.0595078365627634E-2</v>
      </c>
      <c r="AE168" s="22">
        <v>2.7072261111004303E-2</v>
      </c>
      <c r="AF168" s="22">
        <v>0.99326974021417935</v>
      </c>
      <c r="AG168" s="22">
        <v>0.42271430694594797</v>
      </c>
      <c r="AH168" s="22">
        <v>5.0595078365627634E-2</v>
      </c>
    </row>
    <row r="169" spans="1:34" x14ac:dyDescent="0.25">
      <c r="A169" s="183" t="s">
        <v>46</v>
      </c>
      <c r="B169" s="183" t="s">
        <v>48</v>
      </c>
      <c r="C169" s="183" t="s">
        <v>30</v>
      </c>
      <c r="D169" s="217">
        <v>1</v>
      </c>
      <c r="E169" s="133">
        <v>0</v>
      </c>
      <c r="F169" s="133">
        <v>1</v>
      </c>
      <c r="G169" s="188">
        <v>0.2888249</v>
      </c>
      <c r="H169" s="188">
        <v>1.9796190000000002E-2</v>
      </c>
      <c r="Y169" s="22">
        <v>2.7072261111004303E-2</v>
      </c>
      <c r="Z169" s="22">
        <v>0.99326974021417935</v>
      </c>
      <c r="AA169" s="22">
        <v>0.42271430694594797</v>
      </c>
      <c r="AB169" s="22">
        <v>5.0595078365627634E-2</v>
      </c>
      <c r="AE169" s="22">
        <v>2.7072261111004303E-2</v>
      </c>
      <c r="AF169" s="22">
        <v>0.99326974021417935</v>
      </c>
      <c r="AG169" s="22">
        <v>0.42271430694594797</v>
      </c>
      <c r="AH169" s="22">
        <v>5.0595078365627634E-2</v>
      </c>
    </row>
    <row r="170" spans="1:34" x14ac:dyDescent="0.25">
      <c r="A170" s="183" t="s">
        <v>455</v>
      </c>
      <c r="B170" s="183" t="s">
        <v>56</v>
      </c>
      <c r="C170" s="183" t="s">
        <v>19</v>
      </c>
      <c r="D170" s="217">
        <v>1</v>
      </c>
      <c r="E170" s="133">
        <v>0</v>
      </c>
      <c r="F170" s="133">
        <v>1</v>
      </c>
      <c r="G170" s="188">
        <v>0.2888249</v>
      </c>
      <c r="H170" s="188">
        <v>1.9796190000000002E-2</v>
      </c>
      <c r="Y170" s="22">
        <v>2.7072261111004303E-2</v>
      </c>
      <c r="Z170" s="22">
        <v>0.99326974021417935</v>
      </c>
      <c r="AA170" s="22">
        <v>0.42271430694594797</v>
      </c>
      <c r="AB170" s="22">
        <v>5.0595078365627634E-2</v>
      </c>
      <c r="AE170" s="22">
        <v>2.7072261111004303E-2</v>
      </c>
      <c r="AF170" s="22">
        <v>0.99326974021417935</v>
      </c>
      <c r="AG170" s="22">
        <v>0.42271430694594797</v>
      </c>
      <c r="AH170" s="22">
        <v>5.0595078365627634E-2</v>
      </c>
    </row>
    <row r="171" spans="1:34" x14ac:dyDescent="0.25">
      <c r="A171" s="183" t="s">
        <v>455</v>
      </c>
      <c r="B171" s="183" t="s">
        <v>56</v>
      </c>
      <c r="C171" s="183" t="s">
        <v>20</v>
      </c>
      <c r="D171" s="217">
        <v>1</v>
      </c>
      <c r="E171" s="133">
        <v>0</v>
      </c>
      <c r="F171" s="133">
        <v>1</v>
      </c>
      <c r="G171" s="188">
        <v>0.2888249</v>
      </c>
      <c r="H171" s="188">
        <v>1.9796190000000002E-2</v>
      </c>
      <c r="Y171" s="22">
        <v>2.7072261111004303E-2</v>
      </c>
      <c r="Z171" s="22">
        <v>0.99326974021417935</v>
      </c>
      <c r="AA171" s="22">
        <v>0.42271430694594797</v>
      </c>
      <c r="AB171" s="22">
        <v>5.0595078365627634E-2</v>
      </c>
      <c r="AE171" s="22">
        <v>2.7072261111004303E-2</v>
      </c>
      <c r="AF171" s="22">
        <v>0.99326974021417935</v>
      </c>
      <c r="AG171" s="22">
        <v>0.42271430694594797</v>
      </c>
      <c r="AH171" s="22">
        <v>5.0595078365627634E-2</v>
      </c>
    </row>
    <row r="172" spans="1:34" x14ac:dyDescent="0.25">
      <c r="A172" s="183" t="s">
        <v>455</v>
      </c>
      <c r="B172" s="183" t="s">
        <v>56</v>
      </c>
      <c r="C172" s="183" t="s">
        <v>21</v>
      </c>
      <c r="D172" s="217">
        <v>1</v>
      </c>
      <c r="E172" s="133">
        <v>0</v>
      </c>
      <c r="F172" s="133">
        <v>1</v>
      </c>
      <c r="G172" s="188">
        <v>0.2888249</v>
      </c>
      <c r="H172" s="188">
        <v>1.9796190000000002E-2</v>
      </c>
      <c r="Y172" s="22">
        <v>2.7072261111004303E-2</v>
      </c>
      <c r="Z172" s="22">
        <v>0.99326974021417935</v>
      </c>
      <c r="AA172" s="22">
        <v>0.42271430694594797</v>
      </c>
      <c r="AB172" s="22">
        <v>5.0595078365627634E-2</v>
      </c>
      <c r="AE172" s="22">
        <v>2.7072261111004303E-2</v>
      </c>
      <c r="AF172" s="22">
        <v>0.99326974021417935</v>
      </c>
      <c r="AG172" s="22">
        <v>0.42271430694594797</v>
      </c>
      <c r="AH172" s="22">
        <v>5.0595078365627634E-2</v>
      </c>
    </row>
    <row r="173" spans="1:34" x14ac:dyDescent="0.25">
      <c r="A173" s="183" t="s">
        <v>455</v>
      </c>
      <c r="B173" s="183" t="s">
        <v>56</v>
      </c>
      <c r="C173" s="183" t="s">
        <v>22</v>
      </c>
      <c r="D173" s="217">
        <v>1</v>
      </c>
      <c r="E173" s="133">
        <v>0</v>
      </c>
      <c r="F173" s="133">
        <v>1</v>
      </c>
      <c r="G173" s="188">
        <v>0.2888249</v>
      </c>
      <c r="H173" s="188">
        <v>1.9796190000000002E-2</v>
      </c>
      <c r="Y173" s="22">
        <v>2.9313504447006252E-2</v>
      </c>
      <c r="Z173" s="22">
        <v>0.98886830769118483</v>
      </c>
      <c r="AA173" s="22">
        <v>0.24676177603351304</v>
      </c>
      <c r="AB173" s="22">
        <v>2.4946823585895402E-2</v>
      </c>
      <c r="AE173" s="22">
        <v>2.9313504447006252E-2</v>
      </c>
      <c r="AF173" s="22">
        <v>0.98886830769118483</v>
      </c>
      <c r="AG173" s="22">
        <v>0.24676177603351304</v>
      </c>
      <c r="AH173" s="22">
        <v>2.4946823585895402E-2</v>
      </c>
    </row>
    <row r="174" spans="1:34" x14ac:dyDescent="0.25">
      <c r="A174" s="183" t="s">
        <v>455</v>
      </c>
      <c r="B174" s="183" t="s">
        <v>56</v>
      </c>
      <c r="C174" s="183" t="s">
        <v>23</v>
      </c>
      <c r="D174" s="217">
        <v>1</v>
      </c>
      <c r="E174" s="133">
        <v>0</v>
      </c>
      <c r="F174" s="133">
        <v>1</v>
      </c>
      <c r="G174" s="188">
        <v>0.2888249</v>
      </c>
      <c r="H174" s="188">
        <v>1.9796190000000002E-2</v>
      </c>
      <c r="Y174" s="22">
        <v>2.9313504447006252E-2</v>
      </c>
      <c r="Z174" s="22">
        <v>0.98886830769118483</v>
      </c>
      <c r="AA174" s="22">
        <v>0.24676177603351304</v>
      </c>
      <c r="AB174" s="22">
        <v>2.4946823585895402E-2</v>
      </c>
      <c r="AE174" s="22">
        <v>2.9313504447006252E-2</v>
      </c>
      <c r="AF174" s="22">
        <v>0.98886830769118483</v>
      </c>
      <c r="AG174" s="22">
        <v>0.24676177603351304</v>
      </c>
      <c r="AH174" s="22">
        <v>2.4946823585895402E-2</v>
      </c>
    </row>
    <row r="175" spans="1:34" x14ac:dyDescent="0.25">
      <c r="A175" s="183" t="s">
        <v>455</v>
      </c>
      <c r="B175" s="183" t="s">
        <v>56</v>
      </c>
      <c r="C175" s="183" t="s">
        <v>24</v>
      </c>
      <c r="D175" s="217">
        <v>1</v>
      </c>
      <c r="E175" s="133">
        <v>0</v>
      </c>
      <c r="F175" s="133">
        <v>1</v>
      </c>
      <c r="G175" s="188">
        <v>0.2888249</v>
      </c>
      <c r="H175" s="188">
        <v>1.9796190000000002E-2</v>
      </c>
      <c r="Y175" s="22">
        <v>2.9313504447006252E-2</v>
      </c>
      <c r="Z175" s="22">
        <v>0.98886830769118483</v>
      </c>
      <c r="AA175" s="22">
        <v>0.24676177603351304</v>
      </c>
      <c r="AB175" s="22">
        <v>2.4946823585895402E-2</v>
      </c>
      <c r="AE175" s="22">
        <v>2.9313504447006252E-2</v>
      </c>
      <c r="AF175" s="22">
        <v>0.98886830769118483</v>
      </c>
      <c r="AG175" s="22">
        <v>0.24676177603351304</v>
      </c>
      <c r="AH175" s="22">
        <v>2.4946823585895402E-2</v>
      </c>
    </row>
    <row r="176" spans="1:34" x14ac:dyDescent="0.25">
      <c r="A176" s="183" t="s">
        <v>455</v>
      </c>
      <c r="B176" s="183" t="s">
        <v>56</v>
      </c>
      <c r="C176" s="183" t="s">
        <v>25</v>
      </c>
      <c r="D176" s="217">
        <v>1</v>
      </c>
      <c r="E176" s="133">
        <v>0</v>
      </c>
      <c r="F176" s="133">
        <v>1</v>
      </c>
      <c r="G176" s="188">
        <v>0.2888249</v>
      </c>
      <c r="H176" s="188">
        <v>1.9796190000000002E-2</v>
      </c>
      <c r="Y176" s="22">
        <v>2.9313504447006252E-2</v>
      </c>
      <c r="Z176" s="22">
        <v>0.98886830769118483</v>
      </c>
      <c r="AA176" s="22">
        <v>0.24676177603351304</v>
      </c>
      <c r="AB176" s="22">
        <v>2.4946823585895402E-2</v>
      </c>
      <c r="AE176" s="22">
        <v>2.9313504447006252E-2</v>
      </c>
      <c r="AF176" s="22">
        <v>0.98886830769118483</v>
      </c>
      <c r="AG176" s="22">
        <v>0.24676177603351304</v>
      </c>
      <c r="AH176" s="22">
        <v>2.4946823585895402E-2</v>
      </c>
    </row>
    <row r="177" spans="1:34" x14ac:dyDescent="0.25">
      <c r="A177" s="183" t="s">
        <v>455</v>
      </c>
      <c r="B177" s="183" t="s">
        <v>56</v>
      </c>
      <c r="C177" s="183" t="s">
        <v>26</v>
      </c>
      <c r="D177" s="217">
        <v>1</v>
      </c>
      <c r="E177" s="133">
        <v>0</v>
      </c>
      <c r="F177" s="133">
        <v>1</v>
      </c>
      <c r="G177" s="188">
        <v>0.2888249</v>
      </c>
      <c r="H177" s="188">
        <v>1.9796190000000002E-2</v>
      </c>
      <c r="Y177" s="22">
        <v>2.9313504447006252E-2</v>
      </c>
      <c r="Z177" s="22">
        <v>0.98886830769118483</v>
      </c>
      <c r="AA177" s="22">
        <v>0.24676177603351304</v>
      </c>
      <c r="AB177" s="22">
        <v>2.4946823585895402E-2</v>
      </c>
      <c r="AE177" s="22">
        <v>2.9313504447006252E-2</v>
      </c>
      <c r="AF177" s="22">
        <v>0.98886830769118483</v>
      </c>
      <c r="AG177" s="22">
        <v>0.24676177603351304</v>
      </c>
      <c r="AH177" s="22">
        <v>2.4946823585895402E-2</v>
      </c>
    </row>
    <row r="178" spans="1:34" x14ac:dyDescent="0.25">
      <c r="A178" s="183" t="s">
        <v>455</v>
      </c>
      <c r="B178" s="183" t="s">
        <v>56</v>
      </c>
      <c r="C178" s="183" t="s">
        <v>27</v>
      </c>
      <c r="D178" s="217">
        <v>1</v>
      </c>
      <c r="E178" s="133">
        <v>0</v>
      </c>
      <c r="F178" s="133">
        <v>1</v>
      </c>
      <c r="G178" s="188">
        <v>0.2888249</v>
      </c>
      <c r="H178" s="188">
        <v>1.9796190000000002E-2</v>
      </c>
      <c r="Y178" s="22">
        <v>2.7072261111004303E-2</v>
      </c>
      <c r="Z178" s="22">
        <v>0.99326974021417935</v>
      </c>
      <c r="AA178" s="22">
        <v>0.42271430694594797</v>
      </c>
      <c r="AB178" s="22">
        <v>5.0595078365627634E-2</v>
      </c>
      <c r="AE178" s="22">
        <v>2.7072261111004303E-2</v>
      </c>
      <c r="AF178" s="22">
        <v>0.99326974021417935</v>
      </c>
      <c r="AG178" s="22">
        <v>0.42271430694594797</v>
      </c>
      <c r="AH178" s="22">
        <v>5.0595078365627634E-2</v>
      </c>
    </row>
    <row r="179" spans="1:34" x14ac:dyDescent="0.25">
      <c r="A179" s="183" t="s">
        <v>455</v>
      </c>
      <c r="B179" s="183" t="s">
        <v>56</v>
      </c>
      <c r="C179" s="183" t="s">
        <v>28</v>
      </c>
      <c r="D179" s="217">
        <v>1</v>
      </c>
      <c r="E179" s="133">
        <v>0</v>
      </c>
      <c r="F179" s="133">
        <v>1</v>
      </c>
      <c r="G179" s="188">
        <v>0.2888249</v>
      </c>
      <c r="H179" s="188">
        <v>1.9796190000000002E-2</v>
      </c>
      <c r="Y179" s="22">
        <v>2.7072261111004303E-2</v>
      </c>
      <c r="Z179" s="22">
        <v>0.99326974021417935</v>
      </c>
      <c r="AA179" s="22">
        <v>0.42271430694594797</v>
      </c>
      <c r="AB179" s="22">
        <v>5.0595078365627634E-2</v>
      </c>
      <c r="AE179" s="22">
        <v>2.7072261111004303E-2</v>
      </c>
      <c r="AF179" s="22">
        <v>0.99326974021417935</v>
      </c>
      <c r="AG179" s="22">
        <v>0.42271430694594797</v>
      </c>
      <c r="AH179" s="22">
        <v>5.0595078365627634E-2</v>
      </c>
    </row>
    <row r="180" spans="1:34" x14ac:dyDescent="0.25">
      <c r="A180" s="183" t="s">
        <v>455</v>
      </c>
      <c r="B180" s="183" t="s">
        <v>56</v>
      </c>
      <c r="C180" s="183" t="s">
        <v>29</v>
      </c>
      <c r="D180" s="217">
        <v>1</v>
      </c>
      <c r="E180" s="133">
        <v>0</v>
      </c>
      <c r="F180" s="133">
        <v>1</v>
      </c>
      <c r="G180" s="188">
        <v>0.2888249</v>
      </c>
      <c r="H180" s="188">
        <v>1.9796190000000002E-2</v>
      </c>
      <c r="Y180" s="22">
        <v>2.7072261111004303E-2</v>
      </c>
      <c r="Z180" s="22">
        <v>0.99326974021417935</v>
      </c>
      <c r="AA180" s="22">
        <v>0.42271430694594797</v>
      </c>
      <c r="AB180" s="22">
        <v>5.0595078365627634E-2</v>
      </c>
      <c r="AE180" s="22">
        <v>2.7072261111004303E-2</v>
      </c>
      <c r="AF180" s="22">
        <v>0.99326974021417935</v>
      </c>
      <c r="AG180" s="22">
        <v>0.42271430694594797</v>
      </c>
      <c r="AH180" s="22">
        <v>5.0595078365627634E-2</v>
      </c>
    </row>
    <row r="181" spans="1:34" x14ac:dyDescent="0.25">
      <c r="A181" s="183" t="s">
        <v>455</v>
      </c>
      <c r="B181" s="183" t="s">
        <v>56</v>
      </c>
      <c r="C181" s="183" t="s">
        <v>30</v>
      </c>
      <c r="D181" s="217">
        <v>1</v>
      </c>
      <c r="E181" s="133">
        <v>0</v>
      </c>
      <c r="F181" s="133">
        <v>1</v>
      </c>
      <c r="G181" s="188">
        <v>0.2888249</v>
      </c>
      <c r="H181" s="188">
        <v>1.9796190000000002E-2</v>
      </c>
      <c r="Y181" s="22">
        <v>2.7072261111004303E-2</v>
      </c>
      <c r="Z181" s="22">
        <v>0.99326974021417935</v>
      </c>
      <c r="AA181" s="22">
        <v>0.42271430694594797</v>
      </c>
      <c r="AB181" s="22">
        <v>5.0595078365627634E-2</v>
      </c>
      <c r="AE181" s="22">
        <v>2.7072261111004303E-2</v>
      </c>
      <c r="AF181" s="22">
        <v>0.99326974021417935</v>
      </c>
      <c r="AG181" s="22">
        <v>0.42271430694594797</v>
      </c>
      <c r="AH181" s="22">
        <v>5.0595078365627634E-2</v>
      </c>
    </row>
    <row r="182" spans="1:34" x14ac:dyDescent="0.25">
      <c r="A182" s="183" t="s">
        <v>58</v>
      </c>
      <c r="B182" s="183" t="s">
        <v>57</v>
      </c>
      <c r="C182" s="183" t="s">
        <v>19</v>
      </c>
      <c r="D182" s="217">
        <v>1</v>
      </c>
      <c r="E182" s="133">
        <v>0</v>
      </c>
      <c r="F182" s="133">
        <v>1</v>
      </c>
      <c r="G182" s="188">
        <v>0.2888249</v>
      </c>
      <c r="H182" s="188">
        <v>1.9796190000000002E-2</v>
      </c>
      <c r="Y182" s="22">
        <v>2.7072261111004303E-2</v>
      </c>
      <c r="Z182" s="22">
        <v>0.99326974021417935</v>
      </c>
      <c r="AA182" s="22">
        <v>0.42271430694594797</v>
      </c>
      <c r="AB182" s="22">
        <v>5.0595078365627634E-2</v>
      </c>
      <c r="AE182" s="22">
        <v>2.7072261111004303E-2</v>
      </c>
      <c r="AF182" s="22">
        <v>0.99326974021417935</v>
      </c>
      <c r="AG182" s="22">
        <v>0.42271430694594797</v>
      </c>
      <c r="AH182" s="22">
        <v>5.0595078365627634E-2</v>
      </c>
    </row>
    <row r="183" spans="1:34" x14ac:dyDescent="0.25">
      <c r="A183" s="183" t="s">
        <v>58</v>
      </c>
      <c r="B183" s="183" t="s">
        <v>57</v>
      </c>
      <c r="C183" s="183" t="s">
        <v>20</v>
      </c>
      <c r="D183" s="217">
        <v>1</v>
      </c>
      <c r="E183" s="133">
        <v>0</v>
      </c>
      <c r="F183" s="133">
        <v>1</v>
      </c>
      <c r="G183" s="188">
        <v>0.2888249</v>
      </c>
      <c r="H183" s="188">
        <v>1.9796190000000002E-2</v>
      </c>
      <c r="Y183" s="22">
        <v>2.7072261111004303E-2</v>
      </c>
      <c r="Z183" s="22">
        <v>0.99326974021417935</v>
      </c>
      <c r="AA183" s="22">
        <v>0.42271430694594797</v>
      </c>
      <c r="AB183" s="22">
        <v>5.0595078365627634E-2</v>
      </c>
      <c r="AE183" s="22">
        <v>2.7072261111004303E-2</v>
      </c>
      <c r="AF183" s="22">
        <v>0.99326974021417935</v>
      </c>
      <c r="AG183" s="22">
        <v>0.42271430694594797</v>
      </c>
      <c r="AH183" s="22">
        <v>5.0595078365627634E-2</v>
      </c>
    </row>
    <row r="184" spans="1:34" x14ac:dyDescent="0.25">
      <c r="A184" s="183" t="s">
        <v>58</v>
      </c>
      <c r="B184" s="183" t="s">
        <v>57</v>
      </c>
      <c r="C184" s="183" t="s">
        <v>21</v>
      </c>
      <c r="D184" s="217">
        <v>1</v>
      </c>
      <c r="E184" s="133">
        <v>0</v>
      </c>
      <c r="F184" s="133">
        <v>1</v>
      </c>
      <c r="G184" s="188">
        <v>0.2888249</v>
      </c>
      <c r="H184" s="188">
        <v>1.9796190000000002E-2</v>
      </c>
      <c r="Y184" s="22">
        <v>2.7072261111004303E-2</v>
      </c>
      <c r="Z184" s="22">
        <v>0.99326974021417935</v>
      </c>
      <c r="AA184" s="22">
        <v>0.42271430694594797</v>
      </c>
      <c r="AB184" s="22">
        <v>5.0595078365627634E-2</v>
      </c>
      <c r="AE184" s="22">
        <v>2.7072261111004303E-2</v>
      </c>
      <c r="AF184" s="22">
        <v>0.99326974021417935</v>
      </c>
      <c r="AG184" s="22">
        <v>0.42271430694594797</v>
      </c>
      <c r="AH184" s="22">
        <v>5.0595078365627634E-2</v>
      </c>
    </row>
    <row r="185" spans="1:34" x14ac:dyDescent="0.25">
      <c r="A185" s="183" t="s">
        <v>58</v>
      </c>
      <c r="B185" s="183" t="s">
        <v>57</v>
      </c>
      <c r="C185" s="183" t="s">
        <v>22</v>
      </c>
      <c r="D185" s="217">
        <v>1</v>
      </c>
      <c r="E185" s="133">
        <v>0</v>
      </c>
      <c r="F185" s="133">
        <v>1</v>
      </c>
      <c r="G185" s="188">
        <v>0.2888249</v>
      </c>
      <c r="H185" s="188">
        <v>1.9796190000000002E-2</v>
      </c>
      <c r="Y185" s="22">
        <v>2.9313504447006252E-2</v>
      </c>
      <c r="Z185" s="22">
        <v>0.98886830769118483</v>
      </c>
      <c r="AA185" s="22">
        <v>0.24676177603351304</v>
      </c>
      <c r="AB185" s="22">
        <v>2.4946823585895402E-2</v>
      </c>
      <c r="AE185" s="22">
        <v>2.9313504447006252E-2</v>
      </c>
      <c r="AF185" s="22">
        <v>0.98886830769118483</v>
      </c>
      <c r="AG185" s="22">
        <v>0.24676177603351304</v>
      </c>
      <c r="AH185" s="22">
        <v>2.4946823585895402E-2</v>
      </c>
    </row>
    <row r="186" spans="1:34" x14ac:dyDescent="0.25">
      <c r="A186" s="183" t="s">
        <v>58</v>
      </c>
      <c r="B186" s="183" t="s">
        <v>57</v>
      </c>
      <c r="C186" s="183" t="s">
        <v>23</v>
      </c>
      <c r="D186" s="217">
        <v>1</v>
      </c>
      <c r="E186" s="133">
        <v>0</v>
      </c>
      <c r="F186" s="133">
        <v>1</v>
      </c>
      <c r="G186" s="188">
        <v>0.2888249</v>
      </c>
      <c r="H186" s="188">
        <v>1.9796190000000002E-2</v>
      </c>
      <c r="Y186" s="22">
        <v>2.9313504447006252E-2</v>
      </c>
      <c r="Z186" s="22">
        <v>0.98886830769118483</v>
      </c>
      <c r="AA186" s="22">
        <v>0.24676177603351304</v>
      </c>
      <c r="AB186" s="22">
        <v>2.4946823585895402E-2</v>
      </c>
      <c r="AE186" s="22">
        <v>2.9313504447006252E-2</v>
      </c>
      <c r="AF186" s="22">
        <v>0.98886830769118483</v>
      </c>
      <c r="AG186" s="22">
        <v>0.24676177603351304</v>
      </c>
      <c r="AH186" s="22">
        <v>2.4946823585895402E-2</v>
      </c>
    </row>
    <row r="187" spans="1:34" x14ac:dyDescent="0.25">
      <c r="A187" s="183" t="s">
        <v>58</v>
      </c>
      <c r="B187" s="183" t="s">
        <v>57</v>
      </c>
      <c r="C187" s="183" t="s">
        <v>24</v>
      </c>
      <c r="D187" s="217">
        <v>1</v>
      </c>
      <c r="E187" s="133">
        <v>0</v>
      </c>
      <c r="F187" s="133">
        <v>1</v>
      </c>
      <c r="G187" s="188">
        <v>0.2888249</v>
      </c>
      <c r="H187" s="188">
        <v>1.9796190000000002E-2</v>
      </c>
      <c r="Y187" s="22">
        <v>2.9313504447006252E-2</v>
      </c>
      <c r="Z187" s="22">
        <v>0.98886830769118483</v>
      </c>
      <c r="AA187" s="22">
        <v>0.24676177603351304</v>
      </c>
      <c r="AB187" s="22">
        <v>2.4946823585895402E-2</v>
      </c>
      <c r="AE187" s="22">
        <v>2.9313504447006252E-2</v>
      </c>
      <c r="AF187" s="22">
        <v>0.98886830769118483</v>
      </c>
      <c r="AG187" s="22">
        <v>0.24676177603351304</v>
      </c>
      <c r="AH187" s="22">
        <v>2.4946823585895402E-2</v>
      </c>
    </row>
    <row r="188" spans="1:34" x14ac:dyDescent="0.25">
      <c r="A188" s="183" t="s">
        <v>58</v>
      </c>
      <c r="B188" s="183" t="s">
        <v>57</v>
      </c>
      <c r="C188" s="183" t="s">
        <v>25</v>
      </c>
      <c r="D188" s="217">
        <v>1</v>
      </c>
      <c r="E188" s="133">
        <v>0</v>
      </c>
      <c r="F188" s="133">
        <v>1</v>
      </c>
      <c r="G188" s="188">
        <v>0.2888249</v>
      </c>
      <c r="H188" s="188">
        <v>1.9796190000000002E-2</v>
      </c>
      <c r="Y188" s="22">
        <v>2.9313504447006252E-2</v>
      </c>
      <c r="Z188" s="22">
        <v>0.98886830769118483</v>
      </c>
      <c r="AA188" s="22">
        <v>0.24676177603351304</v>
      </c>
      <c r="AB188" s="22">
        <v>2.4946823585895402E-2</v>
      </c>
      <c r="AE188" s="22">
        <v>2.9313504447006252E-2</v>
      </c>
      <c r="AF188" s="22">
        <v>0.98886830769118483</v>
      </c>
      <c r="AG188" s="22">
        <v>0.24676177603351304</v>
      </c>
      <c r="AH188" s="22">
        <v>2.4946823585895402E-2</v>
      </c>
    </row>
    <row r="189" spans="1:34" x14ac:dyDescent="0.25">
      <c r="A189" s="183" t="s">
        <v>58</v>
      </c>
      <c r="B189" s="183" t="s">
        <v>57</v>
      </c>
      <c r="C189" s="183" t="s">
        <v>26</v>
      </c>
      <c r="D189" s="217">
        <v>1</v>
      </c>
      <c r="E189" s="133">
        <v>0</v>
      </c>
      <c r="F189" s="133">
        <v>1</v>
      </c>
      <c r="G189" s="188">
        <v>0.2888249</v>
      </c>
      <c r="H189" s="188">
        <v>1.9796190000000002E-2</v>
      </c>
      <c r="Y189" s="22">
        <v>2.9313504447006252E-2</v>
      </c>
      <c r="Z189" s="22">
        <v>0.98886830769118483</v>
      </c>
      <c r="AA189" s="22">
        <v>0.24676177603351304</v>
      </c>
      <c r="AB189" s="22">
        <v>2.4946823585895402E-2</v>
      </c>
      <c r="AE189" s="22">
        <v>2.9313504447006252E-2</v>
      </c>
      <c r="AF189" s="22">
        <v>0.98886830769118483</v>
      </c>
      <c r="AG189" s="22">
        <v>0.24676177603351304</v>
      </c>
      <c r="AH189" s="22">
        <v>2.4946823585895402E-2</v>
      </c>
    </row>
    <row r="190" spans="1:34" x14ac:dyDescent="0.25">
      <c r="A190" s="183" t="s">
        <v>58</v>
      </c>
      <c r="B190" s="183" t="s">
        <v>57</v>
      </c>
      <c r="C190" s="183" t="s">
        <v>27</v>
      </c>
      <c r="D190" s="217">
        <v>1</v>
      </c>
      <c r="E190" s="133">
        <v>0</v>
      </c>
      <c r="F190" s="133">
        <v>1</v>
      </c>
      <c r="G190" s="188">
        <v>0.2888249</v>
      </c>
      <c r="H190" s="188">
        <v>1.9796190000000002E-2</v>
      </c>
      <c r="Y190" s="22">
        <v>2.7072261111004303E-2</v>
      </c>
      <c r="Z190" s="22">
        <v>0.99326974021417935</v>
      </c>
      <c r="AA190" s="22">
        <v>0.42271430694594797</v>
      </c>
      <c r="AB190" s="22">
        <v>5.0595078365627634E-2</v>
      </c>
      <c r="AE190" s="22">
        <v>2.7072261111004303E-2</v>
      </c>
      <c r="AF190" s="22">
        <v>0.99326974021417935</v>
      </c>
      <c r="AG190" s="22">
        <v>0.42271430694594797</v>
      </c>
      <c r="AH190" s="22">
        <v>5.0595078365627634E-2</v>
      </c>
    </row>
    <row r="191" spans="1:34" x14ac:dyDescent="0.25">
      <c r="A191" s="183" t="s">
        <v>58</v>
      </c>
      <c r="B191" s="183" t="s">
        <v>57</v>
      </c>
      <c r="C191" s="183" t="s">
        <v>28</v>
      </c>
      <c r="D191" s="217">
        <v>1</v>
      </c>
      <c r="E191" s="133">
        <v>0</v>
      </c>
      <c r="F191" s="133">
        <v>1</v>
      </c>
      <c r="G191" s="188">
        <v>0.2888249</v>
      </c>
      <c r="H191" s="188">
        <v>1.9796190000000002E-2</v>
      </c>
      <c r="Y191" s="22">
        <v>2.7072261111004303E-2</v>
      </c>
      <c r="Z191" s="22">
        <v>0.99326974021417935</v>
      </c>
      <c r="AA191" s="22">
        <v>0.42271430694594797</v>
      </c>
      <c r="AB191" s="22">
        <v>5.0595078365627634E-2</v>
      </c>
      <c r="AE191" s="22">
        <v>2.7072261111004303E-2</v>
      </c>
      <c r="AF191" s="22">
        <v>0.99326974021417935</v>
      </c>
      <c r="AG191" s="22">
        <v>0.42271430694594797</v>
      </c>
      <c r="AH191" s="22">
        <v>5.0595078365627634E-2</v>
      </c>
    </row>
    <row r="192" spans="1:34" x14ac:dyDescent="0.25">
      <c r="A192" s="183" t="s">
        <v>58</v>
      </c>
      <c r="B192" s="183" t="s">
        <v>57</v>
      </c>
      <c r="C192" s="183" t="s">
        <v>29</v>
      </c>
      <c r="D192" s="217">
        <v>1</v>
      </c>
      <c r="E192" s="133">
        <v>0</v>
      </c>
      <c r="F192" s="133">
        <v>1</v>
      </c>
      <c r="G192" s="188">
        <v>0.2888249</v>
      </c>
      <c r="H192" s="188">
        <v>1.9796190000000002E-2</v>
      </c>
      <c r="Y192" s="22">
        <v>2.7072261111004303E-2</v>
      </c>
      <c r="Z192" s="22">
        <v>0.99326974021417935</v>
      </c>
      <c r="AA192" s="22">
        <v>0.42271430694594797</v>
      </c>
      <c r="AB192" s="22">
        <v>5.0595078365627634E-2</v>
      </c>
      <c r="AE192" s="22">
        <v>2.7072261111004303E-2</v>
      </c>
      <c r="AF192" s="22">
        <v>0.99326974021417935</v>
      </c>
      <c r="AG192" s="22">
        <v>0.42271430694594797</v>
      </c>
      <c r="AH192" s="22">
        <v>5.0595078365627634E-2</v>
      </c>
    </row>
    <row r="193" spans="1:34" x14ac:dyDescent="0.25">
      <c r="A193" s="183" t="s">
        <v>58</v>
      </c>
      <c r="B193" s="183" t="s">
        <v>57</v>
      </c>
      <c r="C193" s="183" t="s">
        <v>30</v>
      </c>
      <c r="D193" s="217">
        <v>1</v>
      </c>
      <c r="E193" s="133">
        <v>0</v>
      </c>
      <c r="F193" s="133">
        <v>1</v>
      </c>
      <c r="G193" s="188">
        <v>0.2888249</v>
      </c>
      <c r="H193" s="188">
        <v>1.9796190000000002E-2</v>
      </c>
      <c r="Y193" s="22">
        <v>2.7072261111004303E-2</v>
      </c>
      <c r="Z193" s="22">
        <v>0.99326974021417935</v>
      </c>
      <c r="AA193" s="22">
        <v>0.42271430694594797</v>
      </c>
      <c r="AB193" s="22">
        <v>5.0595078365627634E-2</v>
      </c>
      <c r="AE193" s="22">
        <v>2.7072261111004303E-2</v>
      </c>
      <c r="AF193" s="22">
        <v>0.99326974021417935</v>
      </c>
      <c r="AG193" s="22">
        <v>0.42271430694594797</v>
      </c>
      <c r="AH193" s="22">
        <v>5.0595078365627634E-2</v>
      </c>
    </row>
    <row r="194" spans="1:34" x14ac:dyDescent="0.25">
      <c r="A194" s="183" t="s">
        <v>59</v>
      </c>
      <c r="B194" s="183" t="s">
        <v>455</v>
      </c>
      <c r="C194" s="183" t="s">
        <v>19</v>
      </c>
      <c r="D194" s="217">
        <v>1</v>
      </c>
      <c r="E194" s="133">
        <v>0</v>
      </c>
      <c r="F194" s="133">
        <v>1</v>
      </c>
      <c r="G194" s="188">
        <v>0.2888249</v>
      </c>
      <c r="H194" s="188">
        <v>1.9796190000000002E-2</v>
      </c>
      <c r="Y194" s="22">
        <v>2.7072261111004303E-2</v>
      </c>
      <c r="Z194" s="22">
        <v>0.99326974021417935</v>
      </c>
      <c r="AA194" s="22">
        <v>0.42271430694594797</v>
      </c>
      <c r="AB194" s="22">
        <v>5.0595078365627634E-2</v>
      </c>
      <c r="AE194" s="22">
        <v>2.7072261111004303E-2</v>
      </c>
      <c r="AF194" s="22">
        <v>0.99326974021417935</v>
      </c>
      <c r="AG194" s="22">
        <v>0.42271430694594797</v>
      </c>
      <c r="AH194" s="22">
        <v>5.0595078365627634E-2</v>
      </c>
    </row>
    <row r="195" spans="1:34" x14ac:dyDescent="0.25">
      <c r="A195" s="183" t="s">
        <v>59</v>
      </c>
      <c r="B195" s="183" t="s">
        <v>455</v>
      </c>
      <c r="C195" s="183" t="s">
        <v>20</v>
      </c>
      <c r="D195" s="217">
        <v>1</v>
      </c>
      <c r="E195" s="133">
        <v>0</v>
      </c>
      <c r="F195" s="133">
        <v>1</v>
      </c>
      <c r="G195" s="188">
        <v>0.2888249</v>
      </c>
      <c r="H195" s="188">
        <v>1.9796190000000002E-2</v>
      </c>
      <c r="Y195" s="22">
        <v>2.7072261111004303E-2</v>
      </c>
      <c r="Z195" s="22">
        <v>0.99326974021417935</v>
      </c>
      <c r="AA195" s="22">
        <v>0.42271430694594797</v>
      </c>
      <c r="AB195" s="22">
        <v>5.0595078365627634E-2</v>
      </c>
      <c r="AE195" s="22">
        <v>2.7072261111004303E-2</v>
      </c>
      <c r="AF195" s="22">
        <v>0.99326974021417935</v>
      </c>
      <c r="AG195" s="22">
        <v>0.42271430694594797</v>
      </c>
      <c r="AH195" s="22">
        <v>5.0595078365627634E-2</v>
      </c>
    </row>
    <row r="196" spans="1:34" x14ac:dyDescent="0.25">
      <c r="A196" s="183" t="s">
        <v>59</v>
      </c>
      <c r="B196" s="183" t="s">
        <v>455</v>
      </c>
      <c r="C196" s="183" t="s">
        <v>21</v>
      </c>
      <c r="D196" s="217">
        <v>1</v>
      </c>
      <c r="E196" s="133">
        <v>0</v>
      </c>
      <c r="F196" s="133">
        <v>1</v>
      </c>
      <c r="G196" s="188">
        <v>0.2888249</v>
      </c>
      <c r="H196" s="188">
        <v>1.9796190000000002E-2</v>
      </c>
      <c r="Y196" s="22">
        <v>2.7072261111004303E-2</v>
      </c>
      <c r="Z196" s="22">
        <v>0.99326974021417935</v>
      </c>
      <c r="AA196" s="22">
        <v>0.42271430694594797</v>
      </c>
      <c r="AB196" s="22">
        <v>5.0595078365627634E-2</v>
      </c>
      <c r="AE196" s="22">
        <v>2.7072261111004303E-2</v>
      </c>
      <c r="AF196" s="22">
        <v>0.99326974021417935</v>
      </c>
      <c r="AG196" s="22">
        <v>0.42271430694594797</v>
      </c>
      <c r="AH196" s="22">
        <v>5.0595078365627634E-2</v>
      </c>
    </row>
    <row r="197" spans="1:34" x14ac:dyDescent="0.25">
      <c r="A197" s="183" t="s">
        <v>59</v>
      </c>
      <c r="B197" s="183" t="s">
        <v>455</v>
      </c>
      <c r="C197" s="183" t="s">
        <v>22</v>
      </c>
      <c r="D197" s="217">
        <v>1</v>
      </c>
      <c r="E197" s="133">
        <v>0</v>
      </c>
      <c r="F197" s="133">
        <v>1</v>
      </c>
      <c r="G197" s="188">
        <v>0.2888249</v>
      </c>
      <c r="H197" s="188">
        <v>1.9796190000000002E-2</v>
      </c>
      <c r="Y197" s="22">
        <v>2.9313504447006252E-2</v>
      </c>
      <c r="Z197" s="22">
        <v>0.98886830769118483</v>
      </c>
      <c r="AA197" s="22">
        <v>0.24676177603351304</v>
      </c>
      <c r="AB197" s="22">
        <v>2.4946823585895402E-2</v>
      </c>
      <c r="AE197" s="22">
        <v>2.9313504447006252E-2</v>
      </c>
      <c r="AF197" s="22">
        <v>0.98886830769118483</v>
      </c>
      <c r="AG197" s="22">
        <v>0.24676177603351304</v>
      </c>
      <c r="AH197" s="22">
        <v>2.4946823585895402E-2</v>
      </c>
    </row>
    <row r="198" spans="1:34" x14ac:dyDescent="0.25">
      <c r="A198" s="183" t="s">
        <v>59</v>
      </c>
      <c r="B198" s="183" t="s">
        <v>455</v>
      </c>
      <c r="C198" s="183" t="s">
        <v>23</v>
      </c>
      <c r="D198" s="217">
        <v>1</v>
      </c>
      <c r="E198" s="133">
        <v>0</v>
      </c>
      <c r="F198" s="133">
        <v>1</v>
      </c>
      <c r="G198" s="188">
        <v>0.2888249</v>
      </c>
      <c r="H198" s="188">
        <v>1.9796190000000002E-2</v>
      </c>
      <c r="Y198" s="22">
        <v>2.9313504447006252E-2</v>
      </c>
      <c r="Z198" s="22">
        <v>0.98886830769118483</v>
      </c>
      <c r="AA198" s="22">
        <v>0.24676177603351304</v>
      </c>
      <c r="AB198" s="22">
        <v>2.4946823585895402E-2</v>
      </c>
      <c r="AE198" s="22">
        <v>2.9313504447006252E-2</v>
      </c>
      <c r="AF198" s="22">
        <v>0.98886830769118483</v>
      </c>
      <c r="AG198" s="22">
        <v>0.24676177603351304</v>
      </c>
      <c r="AH198" s="22">
        <v>2.4946823585895402E-2</v>
      </c>
    </row>
    <row r="199" spans="1:34" x14ac:dyDescent="0.25">
      <c r="A199" s="183" t="s">
        <v>59</v>
      </c>
      <c r="B199" s="183" t="s">
        <v>455</v>
      </c>
      <c r="C199" s="183" t="s">
        <v>24</v>
      </c>
      <c r="D199" s="217">
        <v>1</v>
      </c>
      <c r="E199" s="133">
        <v>0</v>
      </c>
      <c r="F199" s="133">
        <v>1</v>
      </c>
      <c r="G199" s="188">
        <v>0.2888249</v>
      </c>
      <c r="H199" s="188">
        <v>1.9796190000000002E-2</v>
      </c>
      <c r="Y199" s="22">
        <v>2.9313504447006252E-2</v>
      </c>
      <c r="Z199" s="22">
        <v>0.98886830769118483</v>
      </c>
      <c r="AA199" s="22">
        <v>0.24676177603351304</v>
      </c>
      <c r="AB199" s="22">
        <v>2.4946823585895402E-2</v>
      </c>
      <c r="AE199" s="22">
        <v>2.9313504447006252E-2</v>
      </c>
      <c r="AF199" s="22">
        <v>0.98886830769118483</v>
      </c>
      <c r="AG199" s="22">
        <v>0.24676177603351304</v>
      </c>
      <c r="AH199" s="22">
        <v>2.4946823585895402E-2</v>
      </c>
    </row>
    <row r="200" spans="1:34" x14ac:dyDescent="0.25">
      <c r="A200" s="183" t="s">
        <v>59</v>
      </c>
      <c r="B200" s="183" t="s">
        <v>455</v>
      </c>
      <c r="C200" s="183" t="s">
        <v>25</v>
      </c>
      <c r="D200" s="217">
        <v>1</v>
      </c>
      <c r="E200" s="133">
        <v>0</v>
      </c>
      <c r="F200" s="133">
        <v>1</v>
      </c>
      <c r="G200" s="188">
        <v>0.2888249</v>
      </c>
      <c r="H200" s="188">
        <v>1.9796190000000002E-2</v>
      </c>
      <c r="Y200" s="22">
        <v>2.9313504447006252E-2</v>
      </c>
      <c r="Z200" s="22">
        <v>0.98886830769118483</v>
      </c>
      <c r="AA200" s="22">
        <v>0.24676177603351304</v>
      </c>
      <c r="AB200" s="22">
        <v>2.4946823585895402E-2</v>
      </c>
      <c r="AE200" s="22">
        <v>2.9313504447006252E-2</v>
      </c>
      <c r="AF200" s="22">
        <v>0.98886830769118483</v>
      </c>
      <c r="AG200" s="22">
        <v>0.24676177603351304</v>
      </c>
      <c r="AH200" s="22">
        <v>2.4946823585895402E-2</v>
      </c>
    </row>
    <row r="201" spans="1:34" x14ac:dyDescent="0.25">
      <c r="A201" s="183" t="s">
        <v>59</v>
      </c>
      <c r="B201" s="183" t="s">
        <v>455</v>
      </c>
      <c r="C201" s="183" t="s">
        <v>26</v>
      </c>
      <c r="D201" s="217">
        <v>1</v>
      </c>
      <c r="E201" s="133">
        <v>0</v>
      </c>
      <c r="F201" s="133">
        <v>1</v>
      </c>
      <c r="G201" s="188">
        <v>0.2888249</v>
      </c>
      <c r="H201" s="188">
        <v>1.9796190000000002E-2</v>
      </c>
      <c r="Y201" s="22">
        <v>2.9313504447006252E-2</v>
      </c>
      <c r="Z201" s="22">
        <v>0.98886830769118483</v>
      </c>
      <c r="AA201" s="22">
        <v>0.24676177603351304</v>
      </c>
      <c r="AB201" s="22">
        <v>2.4946823585895402E-2</v>
      </c>
      <c r="AE201" s="22">
        <v>2.9313504447006252E-2</v>
      </c>
      <c r="AF201" s="22">
        <v>0.98886830769118483</v>
      </c>
      <c r="AG201" s="22">
        <v>0.24676177603351304</v>
      </c>
      <c r="AH201" s="22">
        <v>2.4946823585895402E-2</v>
      </c>
    </row>
    <row r="202" spans="1:34" x14ac:dyDescent="0.25">
      <c r="A202" s="183" t="s">
        <v>59</v>
      </c>
      <c r="B202" s="183" t="s">
        <v>455</v>
      </c>
      <c r="C202" s="183" t="s">
        <v>27</v>
      </c>
      <c r="D202" s="217">
        <v>1</v>
      </c>
      <c r="E202" s="133">
        <v>0</v>
      </c>
      <c r="F202" s="133">
        <v>1</v>
      </c>
      <c r="G202" s="188">
        <v>0.2888249</v>
      </c>
      <c r="H202" s="188">
        <v>1.9796190000000002E-2</v>
      </c>
      <c r="Y202" s="22">
        <v>2.7072261111004303E-2</v>
      </c>
      <c r="Z202" s="22">
        <v>0.99326974021417935</v>
      </c>
      <c r="AA202" s="22">
        <v>0.42271430694594797</v>
      </c>
      <c r="AB202" s="22">
        <v>5.0595078365627634E-2</v>
      </c>
      <c r="AE202" s="22">
        <v>2.7072261111004303E-2</v>
      </c>
      <c r="AF202" s="22">
        <v>0.99326974021417935</v>
      </c>
      <c r="AG202" s="22">
        <v>0.42271430694594797</v>
      </c>
      <c r="AH202" s="22">
        <v>5.0595078365627634E-2</v>
      </c>
    </row>
    <row r="203" spans="1:34" x14ac:dyDescent="0.25">
      <c r="A203" s="183" t="s">
        <v>59</v>
      </c>
      <c r="B203" s="183" t="s">
        <v>455</v>
      </c>
      <c r="C203" s="183" t="s">
        <v>28</v>
      </c>
      <c r="D203" s="217">
        <v>1</v>
      </c>
      <c r="E203" s="133">
        <v>0</v>
      </c>
      <c r="F203" s="133">
        <v>1</v>
      </c>
      <c r="G203" s="188">
        <v>0.2888249</v>
      </c>
      <c r="H203" s="188">
        <v>1.9796190000000002E-2</v>
      </c>
      <c r="Y203" s="22">
        <v>2.7072261111004303E-2</v>
      </c>
      <c r="Z203" s="22">
        <v>0.99326974021417935</v>
      </c>
      <c r="AA203" s="22">
        <v>0.42271430694594797</v>
      </c>
      <c r="AB203" s="22">
        <v>5.0595078365627634E-2</v>
      </c>
      <c r="AE203" s="22">
        <v>2.7072261111004303E-2</v>
      </c>
      <c r="AF203" s="22">
        <v>0.99326974021417935</v>
      </c>
      <c r="AG203" s="22">
        <v>0.42271430694594797</v>
      </c>
      <c r="AH203" s="22">
        <v>5.0595078365627634E-2</v>
      </c>
    </row>
    <row r="204" spans="1:34" x14ac:dyDescent="0.25">
      <c r="A204" s="183" t="s">
        <v>59</v>
      </c>
      <c r="B204" s="183" t="s">
        <v>455</v>
      </c>
      <c r="C204" s="183" t="s">
        <v>29</v>
      </c>
      <c r="D204" s="217">
        <v>1</v>
      </c>
      <c r="E204" s="133">
        <v>0</v>
      </c>
      <c r="F204" s="133">
        <v>1</v>
      </c>
      <c r="G204" s="188">
        <v>0.2888249</v>
      </c>
      <c r="H204" s="188">
        <v>1.9796190000000002E-2</v>
      </c>
      <c r="Y204" s="22">
        <v>2.7072261111004303E-2</v>
      </c>
      <c r="Z204" s="22">
        <v>0.99326974021417935</v>
      </c>
      <c r="AA204" s="22">
        <v>0.42271430694594797</v>
      </c>
      <c r="AB204" s="22">
        <v>5.0595078365627634E-2</v>
      </c>
      <c r="AE204" s="22">
        <v>2.7072261111004303E-2</v>
      </c>
      <c r="AF204" s="22">
        <v>0.99326974021417935</v>
      </c>
      <c r="AG204" s="22">
        <v>0.42271430694594797</v>
      </c>
      <c r="AH204" s="22">
        <v>5.0595078365627634E-2</v>
      </c>
    </row>
    <row r="205" spans="1:34" x14ac:dyDescent="0.25">
      <c r="A205" s="183" t="s">
        <v>59</v>
      </c>
      <c r="B205" s="183" t="s">
        <v>455</v>
      </c>
      <c r="C205" s="183" t="s">
        <v>30</v>
      </c>
      <c r="D205" s="217">
        <v>1</v>
      </c>
      <c r="E205" s="133">
        <v>0</v>
      </c>
      <c r="F205" s="133">
        <v>1</v>
      </c>
      <c r="G205" s="188">
        <v>0.2888249</v>
      </c>
      <c r="H205" s="188">
        <v>1.9796190000000002E-2</v>
      </c>
      <c r="Y205" s="22">
        <v>2.7072261111004303E-2</v>
      </c>
      <c r="Z205" s="22">
        <v>0.99326974021417935</v>
      </c>
      <c r="AA205" s="22">
        <v>0.42271430694594797</v>
      </c>
      <c r="AB205" s="22">
        <v>5.0595078365627634E-2</v>
      </c>
      <c r="AE205" s="22">
        <v>2.7072261111004303E-2</v>
      </c>
      <c r="AF205" s="22">
        <v>0.99326974021417935</v>
      </c>
      <c r="AG205" s="22">
        <v>0.42271430694594797</v>
      </c>
      <c r="AH205" s="22">
        <v>5.0595078365627634E-2</v>
      </c>
    </row>
    <row r="206" spans="1:34" x14ac:dyDescent="0.25">
      <c r="A206" s="183" t="s">
        <v>55</v>
      </c>
      <c r="B206" s="183" t="s">
        <v>54</v>
      </c>
      <c r="C206" s="183" t="s">
        <v>19</v>
      </c>
      <c r="D206" s="217">
        <v>1</v>
      </c>
      <c r="E206" s="133">
        <v>0</v>
      </c>
      <c r="F206" s="133">
        <v>1</v>
      </c>
      <c r="G206" s="188">
        <v>0.2888249</v>
      </c>
      <c r="H206" s="188">
        <v>1.9796190000000002E-2</v>
      </c>
      <c r="Y206" s="22">
        <v>2.7072261111004303E-2</v>
      </c>
      <c r="Z206" s="22">
        <v>0.99326974021417935</v>
      </c>
      <c r="AA206" s="22">
        <v>0.42271430694594797</v>
      </c>
      <c r="AB206" s="22">
        <v>5.0595078365627634E-2</v>
      </c>
      <c r="AE206" s="22">
        <v>1.1877607920541323E-3</v>
      </c>
      <c r="AF206" s="22">
        <v>1.0039966489678811</v>
      </c>
      <c r="AG206" s="22">
        <v>0.48147111034433049</v>
      </c>
      <c r="AH206" s="22">
        <v>0.10105983856283134</v>
      </c>
    </row>
    <row r="207" spans="1:34" x14ac:dyDescent="0.25">
      <c r="A207" s="183" t="s">
        <v>55</v>
      </c>
      <c r="B207" s="183" t="s">
        <v>54</v>
      </c>
      <c r="C207" s="183" t="s">
        <v>20</v>
      </c>
      <c r="D207" s="217">
        <v>1</v>
      </c>
      <c r="E207" s="133">
        <v>0</v>
      </c>
      <c r="F207" s="133">
        <v>1</v>
      </c>
      <c r="G207" s="188">
        <v>0.2888249</v>
      </c>
      <c r="H207" s="188">
        <v>1.9796190000000002E-2</v>
      </c>
      <c r="Y207" s="22">
        <v>2.7072261111004303E-2</v>
      </c>
      <c r="Z207" s="22">
        <v>0.99326974021417935</v>
      </c>
      <c r="AA207" s="22">
        <v>0.42271430694594797</v>
      </c>
      <c r="AB207" s="22">
        <v>5.0595078365627634E-2</v>
      </c>
      <c r="AE207" s="22">
        <v>1.1877607920541323E-3</v>
      </c>
      <c r="AF207" s="22">
        <v>1.0039966489678811</v>
      </c>
      <c r="AG207" s="22">
        <v>0.48147111034433049</v>
      </c>
      <c r="AH207" s="22">
        <v>0.10105983856283134</v>
      </c>
    </row>
    <row r="208" spans="1:34" x14ac:dyDescent="0.25">
      <c r="A208" s="183" t="s">
        <v>55</v>
      </c>
      <c r="B208" s="183" t="s">
        <v>54</v>
      </c>
      <c r="C208" s="183" t="s">
        <v>21</v>
      </c>
      <c r="D208" s="217">
        <v>1</v>
      </c>
      <c r="E208" s="133">
        <v>0</v>
      </c>
      <c r="F208" s="133">
        <v>1</v>
      </c>
      <c r="G208" s="188">
        <v>0.2888249</v>
      </c>
      <c r="H208" s="188">
        <v>1.9796190000000002E-2</v>
      </c>
      <c r="Y208" s="22">
        <v>2.7072261111004303E-2</v>
      </c>
      <c r="Z208" s="22">
        <v>0.99326974021417935</v>
      </c>
      <c r="AA208" s="22">
        <v>0.42271430694594797</v>
      </c>
      <c r="AB208" s="22">
        <v>5.0595078365627634E-2</v>
      </c>
      <c r="AE208" s="22">
        <v>1.1877607920541323E-3</v>
      </c>
      <c r="AF208" s="22">
        <v>1.0039966489678811</v>
      </c>
      <c r="AG208" s="22">
        <v>0.48147111034433049</v>
      </c>
      <c r="AH208" s="22">
        <v>0.10105983856283134</v>
      </c>
    </row>
    <row r="209" spans="1:34" x14ac:dyDescent="0.25">
      <c r="A209" s="183" t="s">
        <v>55</v>
      </c>
      <c r="B209" s="183" t="s">
        <v>54</v>
      </c>
      <c r="C209" s="183" t="s">
        <v>22</v>
      </c>
      <c r="D209" s="217">
        <v>1</v>
      </c>
      <c r="E209" s="133">
        <v>0</v>
      </c>
      <c r="F209" s="133">
        <v>1</v>
      </c>
      <c r="G209" s="188">
        <v>0.2888249</v>
      </c>
      <c r="H209" s="188">
        <v>1.9796190000000002E-2</v>
      </c>
      <c r="Y209" s="22">
        <v>2.9313504447006252E-2</v>
      </c>
      <c r="Z209" s="22">
        <v>0.98886830769118483</v>
      </c>
      <c r="AA209" s="22">
        <v>0.24676177603351304</v>
      </c>
      <c r="AB209" s="22">
        <v>2.4946823585895402E-2</v>
      </c>
      <c r="AE209" s="22">
        <v>1.5942437461412402E-2</v>
      </c>
      <c r="AF209" s="22">
        <v>0.99091357130520463</v>
      </c>
      <c r="AG209" s="22">
        <v>0.16772169711848881</v>
      </c>
      <c r="AH209" s="22">
        <v>3.1354216893132524E-2</v>
      </c>
    </row>
    <row r="210" spans="1:34" x14ac:dyDescent="0.25">
      <c r="A210" s="183" t="s">
        <v>55</v>
      </c>
      <c r="B210" s="183" t="s">
        <v>54</v>
      </c>
      <c r="C210" s="183" t="s">
        <v>23</v>
      </c>
      <c r="D210" s="217">
        <v>1</v>
      </c>
      <c r="E210" s="133">
        <v>0</v>
      </c>
      <c r="F210" s="133">
        <v>1</v>
      </c>
      <c r="G210" s="188">
        <v>0.2888249</v>
      </c>
      <c r="H210" s="188">
        <v>1.9796190000000002E-2</v>
      </c>
      <c r="Y210" s="22">
        <v>2.9313504447006252E-2</v>
      </c>
      <c r="Z210" s="22">
        <v>0.98886830769118483</v>
      </c>
      <c r="AA210" s="22">
        <v>0.24676177603351304</v>
      </c>
      <c r="AB210" s="22">
        <v>2.4946823585895402E-2</v>
      </c>
      <c r="AE210" s="22">
        <v>1.5942437461412402E-2</v>
      </c>
      <c r="AF210" s="22">
        <v>0.99091357130520463</v>
      </c>
      <c r="AG210" s="22">
        <v>0.16772169711848881</v>
      </c>
      <c r="AH210" s="22">
        <v>3.1354216893132524E-2</v>
      </c>
    </row>
    <row r="211" spans="1:34" x14ac:dyDescent="0.25">
      <c r="A211" s="183" t="s">
        <v>55</v>
      </c>
      <c r="B211" s="183" t="s">
        <v>54</v>
      </c>
      <c r="C211" s="183" t="s">
        <v>24</v>
      </c>
      <c r="D211" s="217">
        <v>1</v>
      </c>
      <c r="E211" s="133">
        <v>0</v>
      </c>
      <c r="F211" s="133">
        <v>1</v>
      </c>
      <c r="G211" s="188">
        <v>0.2888249</v>
      </c>
      <c r="H211" s="188">
        <v>1.9796190000000002E-2</v>
      </c>
      <c r="Y211" s="22">
        <v>2.9313504447006252E-2</v>
      </c>
      <c r="Z211" s="22">
        <v>0.98886830769118483</v>
      </c>
      <c r="AA211" s="22">
        <v>0.24676177603351304</v>
      </c>
      <c r="AB211" s="22">
        <v>2.4946823585895402E-2</v>
      </c>
      <c r="AE211" s="22">
        <v>1.5942437461412402E-2</v>
      </c>
      <c r="AF211" s="22">
        <v>0.99091357130520463</v>
      </c>
      <c r="AG211" s="22">
        <v>0.16772169711848881</v>
      </c>
      <c r="AH211" s="22">
        <v>3.1354216893132524E-2</v>
      </c>
    </row>
    <row r="212" spans="1:34" x14ac:dyDescent="0.25">
      <c r="A212" s="183" t="s">
        <v>55</v>
      </c>
      <c r="B212" s="183" t="s">
        <v>54</v>
      </c>
      <c r="C212" s="183" t="s">
        <v>25</v>
      </c>
      <c r="D212" s="217">
        <v>1</v>
      </c>
      <c r="E212" s="133">
        <v>0</v>
      </c>
      <c r="F212" s="133">
        <v>1</v>
      </c>
      <c r="G212" s="188">
        <v>0.2888249</v>
      </c>
      <c r="H212" s="188">
        <v>1.9796190000000002E-2</v>
      </c>
      <c r="Y212" s="22">
        <v>2.9313504447006252E-2</v>
      </c>
      <c r="Z212" s="22">
        <v>0.98886830769118483</v>
      </c>
      <c r="AA212" s="22">
        <v>0.24676177603351304</v>
      </c>
      <c r="AB212" s="22">
        <v>2.4946823585895402E-2</v>
      </c>
      <c r="AE212" s="22">
        <v>1.5942437461412402E-2</v>
      </c>
      <c r="AF212" s="22">
        <v>0.99091357130520463</v>
      </c>
      <c r="AG212" s="22">
        <v>0.16772169711848881</v>
      </c>
      <c r="AH212" s="22">
        <v>3.1354216893132524E-2</v>
      </c>
    </row>
    <row r="213" spans="1:34" x14ac:dyDescent="0.25">
      <c r="A213" s="183" t="s">
        <v>55</v>
      </c>
      <c r="B213" s="183" t="s">
        <v>54</v>
      </c>
      <c r="C213" s="183" t="s">
        <v>26</v>
      </c>
      <c r="D213" s="217">
        <v>1</v>
      </c>
      <c r="E213" s="133">
        <v>0</v>
      </c>
      <c r="F213" s="133">
        <v>1</v>
      </c>
      <c r="G213" s="188">
        <v>0.2888249</v>
      </c>
      <c r="H213" s="188">
        <v>1.9796190000000002E-2</v>
      </c>
      <c r="Y213" s="22">
        <v>2.9313504447006252E-2</v>
      </c>
      <c r="Z213" s="22">
        <v>0.98886830769118483</v>
      </c>
      <c r="AA213" s="22">
        <v>0.24676177603351304</v>
      </c>
      <c r="AB213" s="22">
        <v>2.4946823585895402E-2</v>
      </c>
      <c r="AE213" s="22">
        <v>1.5942437461412402E-2</v>
      </c>
      <c r="AF213" s="22">
        <v>0.99091357130520463</v>
      </c>
      <c r="AG213" s="22">
        <v>0.16772169711848881</v>
      </c>
      <c r="AH213" s="22">
        <v>3.1354216893132524E-2</v>
      </c>
    </row>
    <row r="214" spans="1:34" x14ac:dyDescent="0.25">
      <c r="A214" s="183" t="s">
        <v>55</v>
      </c>
      <c r="B214" s="183" t="s">
        <v>54</v>
      </c>
      <c r="C214" s="183" t="s">
        <v>27</v>
      </c>
      <c r="D214" s="217">
        <v>1</v>
      </c>
      <c r="E214" s="133">
        <v>0</v>
      </c>
      <c r="F214" s="133">
        <v>1</v>
      </c>
      <c r="G214" s="188">
        <v>0.2888249</v>
      </c>
      <c r="H214" s="188">
        <v>1.9796190000000002E-2</v>
      </c>
      <c r="Y214" s="22">
        <v>2.7072261111004303E-2</v>
      </c>
      <c r="Z214" s="22">
        <v>0.99326974021417935</v>
      </c>
      <c r="AA214" s="22">
        <v>0.42271430694594797</v>
      </c>
      <c r="AB214" s="22">
        <v>5.0595078365627634E-2</v>
      </c>
      <c r="AE214" s="22">
        <v>1.1877607920541323E-3</v>
      </c>
      <c r="AF214" s="22">
        <v>1.0039966489678811</v>
      </c>
      <c r="AG214" s="22">
        <v>0.48147111034433049</v>
      </c>
      <c r="AH214" s="22">
        <v>0.10105983856283134</v>
      </c>
    </row>
    <row r="215" spans="1:34" x14ac:dyDescent="0.25">
      <c r="A215" s="183" t="s">
        <v>55</v>
      </c>
      <c r="B215" s="183" t="s">
        <v>54</v>
      </c>
      <c r="C215" s="183" t="s">
        <v>28</v>
      </c>
      <c r="D215" s="217">
        <v>1</v>
      </c>
      <c r="E215" s="133">
        <v>0</v>
      </c>
      <c r="F215" s="133">
        <v>1</v>
      </c>
      <c r="G215" s="188">
        <v>0.2888249</v>
      </c>
      <c r="H215" s="188">
        <v>1.9796190000000002E-2</v>
      </c>
      <c r="Y215" s="22">
        <v>2.7072261111004303E-2</v>
      </c>
      <c r="Z215" s="22">
        <v>0.99326974021417935</v>
      </c>
      <c r="AA215" s="22">
        <v>0.42271430694594797</v>
      </c>
      <c r="AB215" s="22">
        <v>5.0595078365627634E-2</v>
      </c>
      <c r="AE215" s="22">
        <v>1.1877607920541323E-3</v>
      </c>
      <c r="AF215" s="22">
        <v>1.0039966489678811</v>
      </c>
      <c r="AG215" s="22">
        <v>0.48147111034433049</v>
      </c>
      <c r="AH215" s="22">
        <v>0.10105983856283134</v>
      </c>
    </row>
    <row r="216" spans="1:34" x14ac:dyDescent="0.25">
      <c r="A216" s="183" t="s">
        <v>55</v>
      </c>
      <c r="B216" s="183" t="s">
        <v>54</v>
      </c>
      <c r="C216" s="183" t="s">
        <v>29</v>
      </c>
      <c r="D216" s="217">
        <v>1</v>
      </c>
      <c r="E216" s="133">
        <v>0</v>
      </c>
      <c r="F216" s="133">
        <v>1</v>
      </c>
      <c r="G216" s="188">
        <v>0.2888249</v>
      </c>
      <c r="H216" s="188">
        <v>1.9796190000000002E-2</v>
      </c>
      <c r="Y216" s="22">
        <v>2.7072261111004303E-2</v>
      </c>
      <c r="Z216" s="22">
        <v>0.99326974021417935</v>
      </c>
      <c r="AA216" s="22">
        <v>0.42271430694594797</v>
      </c>
      <c r="AB216" s="22">
        <v>5.0595078365627634E-2</v>
      </c>
      <c r="AE216" s="22">
        <v>1.1877607920541323E-3</v>
      </c>
      <c r="AF216" s="22">
        <v>1.0039966489678811</v>
      </c>
      <c r="AG216" s="22">
        <v>0.48147111034433049</v>
      </c>
      <c r="AH216" s="22">
        <v>0.10105983856283134</v>
      </c>
    </row>
    <row r="217" spans="1:34" x14ac:dyDescent="0.25">
      <c r="A217" s="183" t="s">
        <v>55</v>
      </c>
      <c r="B217" s="183" t="s">
        <v>54</v>
      </c>
      <c r="C217" s="183" t="s">
        <v>30</v>
      </c>
      <c r="D217" s="217">
        <v>1</v>
      </c>
      <c r="E217" s="133">
        <v>0</v>
      </c>
      <c r="F217" s="133">
        <v>1</v>
      </c>
      <c r="G217" s="188">
        <v>0.2888249</v>
      </c>
      <c r="H217" s="188">
        <v>1.9796190000000002E-2</v>
      </c>
      <c r="Y217" s="22">
        <v>2.7072261111004303E-2</v>
      </c>
      <c r="Z217" s="22">
        <v>0.99326974021417935</v>
      </c>
      <c r="AA217" s="22">
        <v>0.42271430694594797</v>
      </c>
      <c r="AB217" s="22">
        <v>5.0595078365627634E-2</v>
      </c>
      <c r="AE217" s="22">
        <v>1.1877607920541323E-3</v>
      </c>
      <c r="AF217" s="22">
        <v>1.0039966489678811</v>
      </c>
      <c r="AG217" s="22">
        <v>0.48147111034433049</v>
      </c>
      <c r="AH217" s="22">
        <v>0.10105983856283134</v>
      </c>
    </row>
    <row r="218" spans="1:34" x14ac:dyDescent="0.25">
      <c r="A218" s="183" t="s">
        <v>54</v>
      </c>
      <c r="B218" s="183" t="s">
        <v>50</v>
      </c>
      <c r="C218" s="183" t="s">
        <v>19</v>
      </c>
      <c r="D218" s="217">
        <v>1</v>
      </c>
      <c r="E218" s="133">
        <v>0</v>
      </c>
      <c r="F218" s="133">
        <v>1</v>
      </c>
      <c r="G218" s="188">
        <v>0.2888249</v>
      </c>
      <c r="H218" s="188">
        <v>1.9796190000000002E-2</v>
      </c>
      <c r="Y218" s="22">
        <v>2.7072261111004303E-2</v>
      </c>
      <c r="Z218" s="22">
        <v>0.99326974021417935</v>
      </c>
      <c r="AA218" s="22">
        <v>0.42271430694594797</v>
      </c>
      <c r="AB218" s="22">
        <v>5.0595078365627634E-2</v>
      </c>
      <c r="AE218" s="22">
        <v>1.1877607920541323E-3</v>
      </c>
      <c r="AF218" s="22">
        <v>1.0039966489678811</v>
      </c>
      <c r="AG218" s="22">
        <v>0.48147111034433049</v>
      </c>
      <c r="AH218" s="22">
        <v>0.10105983856283134</v>
      </c>
    </row>
    <row r="219" spans="1:34" x14ac:dyDescent="0.25">
      <c r="A219" s="183" t="s">
        <v>54</v>
      </c>
      <c r="B219" s="183" t="s">
        <v>50</v>
      </c>
      <c r="C219" s="183" t="s">
        <v>20</v>
      </c>
      <c r="D219" s="217">
        <v>1</v>
      </c>
      <c r="E219" s="133">
        <v>0</v>
      </c>
      <c r="F219" s="133">
        <v>1</v>
      </c>
      <c r="G219" s="188">
        <v>0.2888249</v>
      </c>
      <c r="H219" s="188">
        <v>1.9796190000000002E-2</v>
      </c>
      <c r="Y219" s="22">
        <v>2.7072261111004303E-2</v>
      </c>
      <c r="Z219" s="22">
        <v>0.99326974021417935</v>
      </c>
      <c r="AA219" s="22">
        <v>0.42271430694594797</v>
      </c>
      <c r="AB219" s="22">
        <v>5.0595078365627634E-2</v>
      </c>
      <c r="AE219" s="22">
        <v>1.1877607920541323E-3</v>
      </c>
      <c r="AF219" s="22">
        <v>1.0039966489678811</v>
      </c>
      <c r="AG219" s="22">
        <v>0.48147111034433049</v>
      </c>
      <c r="AH219" s="22">
        <v>0.10105983856283134</v>
      </c>
    </row>
    <row r="220" spans="1:34" x14ac:dyDescent="0.25">
      <c r="A220" s="183" t="s">
        <v>54</v>
      </c>
      <c r="B220" s="183" t="s">
        <v>50</v>
      </c>
      <c r="C220" s="183" t="s">
        <v>21</v>
      </c>
      <c r="D220" s="217">
        <v>1</v>
      </c>
      <c r="E220" s="133">
        <v>0</v>
      </c>
      <c r="F220" s="133">
        <v>1</v>
      </c>
      <c r="G220" s="188">
        <v>0.2888249</v>
      </c>
      <c r="H220" s="188">
        <v>1.9796190000000002E-2</v>
      </c>
      <c r="Y220" s="22">
        <v>2.7072261111004303E-2</v>
      </c>
      <c r="Z220" s="22">
        <v>0.99326974021417935</v>
      </c>
      <c r="AA220" s="22">
        <v>0.42271430694594797</v>
      </c>
      <c r="AB220" s="22">
        <v>5.0595078365627634E-2</v>
      </c>
      <c r="AE220" s="22">
        <v>1.1877607920541323E-3</v>
      </c>
      <c r="AF220" s="22">
        <v>1.0039966489678811</v>
      </c>
      <c r="AG220" s="22">
        <v>0.48147111034433049</v>
      </c>
      <c r="AH220" s="22">
        <v>0.10105983856283134</v>
      </c>
    </row>
    <row r="221" spans="1:34" x14ac:dyDescent="0.25">
      <c r="A221" s="183" t="s">
        <v>54</v>
      </c>
      <c r="B221" s="183" t="s">
        <v>50</v>
      </c>
      <c r="C221" s="183" t="s">
        <v>22</v>
      </c>
      <c r="D221" s="217">
        <v>1</v>
      </c>
      <c r="E221" s="133">
        <v>0</v>
      </c>
      <c r="F221" s="133">
        <v>1</v>
      </c>
      <c r="G221" s="188">
        <v>0.2888249</v>
      </c>
      <c r="H221" s="188">
        <v>1.9796190000000002E-2</v>
      </c>
      <c r="Y221" s="22">
        <v>2.9313504447006252E-2</v>
      </c>
      <c r="Z221" s="22">
        <v>0.98886830769118483</v>
      </c>
      <c r="AA221" s="22">
        <v>0.24676177603351304</v>
      </c>
      <c r="AB221" s="22">
        <v>2.4946823585895402E-2</v>
      </c>
      <c r="AE221" s="22">
        <v>1.5942437461412402E-2</v>
      </c>
      <c r="AF221" s="22">
        <v>0.99091357130520463</v>
      </c>
      <c r="AG221" s="22">
        <v>0.16772169711848881</v>
      </c>
      <c r="AH221" s="22">
        <v>3.1354216893132524E-2</v>
      </c>
    </row>
    <row r="222" spans="1:34" x14ac:dyDescent="0.25">
      <c r="A222" s="183" t="s">
        <v>54</v>
      </c>
      <c r="B222" s="183" t="s">
        <v>50</v>
      </c>
      <c r="C222" s="183" t="s">
        <v>23</v>
      </c>
      <c r="D222" s="217">
        <v>1</v>
      </c>
      <c r="E222" s="133">
        <v>0</v>
      </c>
      <c r="F222" s="133">
        <v>1</v>
      </c>
      <c r="G222" s="188">
        <v>0.2888249</v>
      </c>
      <c r="H222" s="188">
        <v>1.9796190000000002E-2</v>
      </c>
      <c r="Y222" s="22">
        <v>2.9313504447006252E-2</v>
      </c>
      <c r="Z222" s="22">
        <v>0.98886830769118483</v>
      </c>
      <c r="AA222" s="22">
        <v>0.24676177603351304</v>
      </c>
      <c r="AB222" s="22">
        <v>2.4946823585895402E-2</v>
      </c>
      <c r="AE222" s="22">
        <v>1.5942437461412402E-2</v>
      </c>
      <c r="AF222" s="22">
        <v>0.99091357130520463</v>
      </c>
      <c r="AG222" s="22">
        <v>0.16772169711848881</v>
      </c>
      <c r="AH222" s="22">
        <v>3.1354216893132524E-2</v>
      </c>
    </row>
    <row r="223" spans="1:34" x14ac:dyDescent="0.25">
      <c r="A223" s="183" t="s">
        <v>54</v>
      </c>
      <c r="B223" s="183" t="s">
        <v>50</v>
      </c>
      <c r="C223" s="183" t="s">
        <v>24</v>
      </c>
      <c r="D223" s="217">
        <v>1</v>
      </c>
      <c r="E223" s="133">
        <v>0</v>
      </c>
      <c r="F223" s="133">
        <v>1</v>
      </c>
      <c r="G223" s="188">
        <v>0.2888249</v>
      </c>
      <c r="H223" s="188">
        <v>1.9796190000000002E-2</v>
      </c>
      <c r="Y223" s="22">
        <v>2.9313504447006252E-2</v>
      </c>
      <c r="Z223" s="22">
        <v>0.98886830769118483</v>
      </c>
      <c r="AA223" s="22">
        <v>0.24676177603351304</v>
      </c>
      <c r="AB223" s="22">
        <v>2.4946823585895402E-2</v>
      </c>
      <c r="AE223" s="22">
        <v>1.5942437461412402E-2</v>
      </c>
      <c r="AF223" s="22">
        <v>0.99091357130520463</v>
      </c>
      <c r="AG223" s="22">
        <v>0.16772169711848881</v>
      </c>
      <c r="AH223" s="22">
        <v>3.1354216893132524E-2</v>
      </c>
    </row>
    <row r="224" spans="1:34" x14ac:dyDescent="0.25">
      <c r="A224" s="183" t="s">
        <v>54</v>
      </c>
      <c r="B224" s="183" t="s">
        <v>50</v>
      </c>
      <c r="C224" s="183" t="s">
        <v>25</v>
      </c>
      <c r="D224" s="217">
        <v>1</v>
      </c>
      <c r="E224" s="133">
        <v>0</v>
      </c>
      <c r="F224" s="133">
        <v>1</v>
      </c>
      <c r="G224" s="188">
        <v>0.2888249</v>
      </c>
      <c r="H224" s="188">
        <v>1.9796190000000002E-2</v>
      </c>
      <c r="Y224" s="22">
        <v>2.9313504447006252E-2</v>
      </c>
      <c r="Z224" s="22">
        <v>0.98886830769118483</v>
      </c>
      <c r="AA224" s="22">
        <v>0.24676177603351304</v>
      </c>
      <c r="AB224" s="22">
        <v>2.4946823585895402E-2</v>
      </c>
      <c r="AE224" s="22">
        <v>1.5942437461412402E-2</v>
      </c>
      <c r="AF224" s="22">
        <v>0.99091357130520463</v>
      </c>
      <c r="AG224" s="22">
        <v>0.16772169711848881</v>
      </c>
      <c r="AH224" s="22">
        <v>3.1354216893132524E-2</v>
      </c>
    </row>
    <row r="225" spans="1:34" x14ac:dyDescent="0.25">
      <c r="A225" s="183" t="s">
        <v>54</v>
      </c>
      <c r="B225" s="183" t="s">
        <v>50</v>
      </c>
      <c r="C225" s="183" t="s">
        <v>26</v>
      </c>
      <c r="D225" s="217">
        <v>1</v>
      </c>
      <c r="E225" s="133">
        <v>0</v>
      </c>
      <c r="F225" s="133">
        <v>1</v>
      </c>
      <c r="G225" s="188">
        <v>0.2888249</v>
      </c>
      <c r="H225" s="188">
        <v>1.9796190000000002E-2</v>
      </c>
      <c r="Y225" s="22">
        <v>2.9313504447006252E-2</v>
      </c>
      <c r="Z225" s="22">
        <v>0.98886830769118483</v>
      </c>
      <c r="AA225" s="22">
        <v>0.24676177603351304</v>
      </c>
      <c r="AB225" s="22">
        <v>2.4946823585895402E-2</v>
      </c>
      <c r="AE225" s="22">
        <v>1.5942437461412402E-2</v>
      </c>
      <c r="AF225" s="22">
        <v>0.99091357130520463</v>
      </c>
      <c r="AG225" s="22">
        <v>0.16772169711848881</v>
      </c>
      <c r="AH225" s="22">
        <v>3.1354216893132524E-2</v>
      </c>
    </row>
    <row r="226" spans="1:34" x14ac:dyDescent="0.25">
      <c r="A226" s="183" t="s">
        <v>54</v>
      </c>
      <c r="B226" s="183" t="s">
        <v>50</v>
      </c>
      <c r="C226" s="183" t="s">
        <v>27</v>
      </c>
      <c r="D226" s="217">
        <v>1</v>
      </c>
      <c r="E226" s="133">
        <v>0</v>
      </c>
      <c r="F226" s="133">
        <v>1</v>
      </c>
      <c r="G226" s="188">
        <v>0.2888249</v>
      </c>
      <c r="H226" s="188">
        <v>1.9796190000000002E-2</v>
      </c>
      <c r="Y226" s="22">
        <v>2.7072261111004303E-2</v>
      </c>
      <c r="Z226" s="22">
        <v>0.99326974021417935</v>
      </c>
      <c r="AA226" s="22">
        <v>0.42271430694594797</v>
      </c>
      <c r="AB226" s="22">
        <v>5.0595078365627634E-2</v>
      </c>
      <c r="AE226" s="22">
        <v>1.1877607920541323E-3</v>
      </c>
      <c r="AF226" s="22">
        <v>1.0039966489678811</v>
      </c>
      <c r="AG226" s="22">
        <v>0.48147111034433049</v>
      </c>
      <c r="AH226" s="22">
        <v>0.10105983856283134</v>
      </c>
    </row>
    <row r="227" spans="1:34" x14ac:dyDescent="0.25">
      <c r="A227" s="183" t="s">
        <v>54</v>
      </c>
      <c r="B227" s="183" t="s">
        <v>50</v>
      </c>
      <c r="C227" s="183" t="s">
        <v>28</v>
      </c>
      <c r="D227" s="217">
        <v>1</v>
      </c>
      <c r="E227" s="133">
        <v>0</v>
      </c>
      <c r="F227" s="133">
        <v>1</v>
      </c>
      <c r="G227" s="188">
        <v>0.2888249</v>
      </c>
      <c r="H227" s="188">
        <v>1.9796190000000002E-2</v>
      </c>
      <c r="Y227" s="22">
        <v>2.7072261111004303E-2</v>
      </c>
      <c r="Z227" s="22">
        <v>0.99326974021417935</v>
      </c>
      <c r="AA227" s="22">
        <v>0.42271430694594797</v>
      </c>
      <c r="AB227" s="22">
        <v>5.0595078365627634E-2</v>
      </c>
      <c r="AE227" s="22">
        <v>1.1877607920541323E-3</v>
      </c>
      <c r="AF227" s="22">
        <v>1.0039966489678811</v>
      </c>
      <c r="AG227" s="22">
        <v>0.48147111034433049</v>
      </c>
      <c r="AH227" s="22">
        <v>0.10105983856283134</v>
      </c>
    </row>
    <row r="228" spans="1:34" x14ac:dyDescent="0.25">
      <c r="A228" s="183" t="s">
        <v>54</v>
      </c>
      <c r="B228" s="183" t="s">
        <v>50</v>
      </c>
      <c r="C228" s="183" t="s">
        <v>29</v>
      </c>
      <c r="D228" s="217">
        <v>1</v>
      </c>
      <c r="E228" s="133">
        <v>0</v>
      </c>
      <c r="F228" s="133">
        <v>1</v>
      </c>
      <c r="G228" s="188">
        <v>0.2888249</v>
      </c>
      <c r="H228" s="188">
        <v>1.9796190000000002E-2</v>
      </c>
      <c r="Y228" s="22">
        <v>2.7072261111004303E-2</v>
      </c>
      <c r="Z228" s="22">
        <v>0.99326974021417935</v>
      </c>
      <c r="AA228" s="22">
        <v>0.42271430694594797</v>
      </c>
      <c r="AB228" s="22">
        <v>5.0595078365627634E-2</v>
      </c>
      <c r="AE228" s="22">
        <v>1.1877607920541323E-3</v>
      </c>
      <c r="AF228" s="22">
        <v>1.0039966489678811</v>
      </c>
      <c r="AG228" s="22">
        <v>0.48147111034433049</v>
      </c>
      <c r="AH228" s="22">
        <v>0.10105983856283134</v>
      </c>
    </row>
    <row r="229" spans="1:34" x14ac:dyDescent="0.25">
      <c r="A229" s="183" t="s">
        <v>54</v>
      </c>
      <c r="B229" s="183" t="s">
        <v>50</v>
      </c>
      <c r="C229" s="183" t="s">
        <v>30</v>
      </c>
      <c r="D229" s="217">
        <v>1</v>
      </c>
      <c r="E229" s="133">
        <v>0</v>
      </c>
      <c r="F229" s="133">
        <v>1</v>
      </c>
      <c r="G229" s="188">
        <v>0.2888249</v>
      </c>
      <c r="H229" s="188">
        <v>1.9796190000000002E-2</v>
      </c>
      <c r="Y229" s="22">
        <v>2.7072261111004303E-2</v>
      </c>
      <c r="Z229" s="22">
        <v>0.99326974021417935</v>
      </c>
      <c r="AA229" s="22">
        <v>0.42271430694594797</v>
      </c>
      <c r="AB229" s="22">
        <v>5.0595078365627634E-2</v>
      </c>
      <c r="AE229" s="22">
        <v>1.1877607920541323E-3</v>
      </c>
      <c r="AF229" s="22">
        <v>1.0039966489678811</v>
      </c>
      <c r="AG229" s="22">
        <v>0.48147111034433049</v>
      </c>
      <c r="AH229" s="22">
        <v>0.10105983856283134</v>
      </c>
    </row>
    <row r="230" spans="1:34" x14ac:dyDescent="0.25">
      <c r="A230" s="183" t="s">
        <v>56</v>
      </c>
      <c r="B230" s="183" t="s">
        <v>10</v>
      </c>
      <c r="C230" s="183" t="s">
        <v>19</v>
      </c>
      <c r="D230" s="217">
        <v>1</v>
      </c>
      <c r="E230" s="133">
        <v>0</v>
      </c>
      <c r="F230" s="133">
        <v>1</v>
      </c>
      <c r="G230" s="188">
        <v>0.2888249</v>
      </c>
      <c r="H230" s="188">
        <v>1.9796190000000002E-2</v>
      </c>
    </row>
    <row r="231" spans="1:34" x14ac:dyDescent="0.25">
      <c r="A231" s="183" t="s">
        <v>56</v>
      </c>
      <c r="B231" s="183" t="s">
        <v>10</v>
      </c>
      <c r="C231" s="183" t="s">
        <v>20</v>
      </c>
      <c r="D231" s="217">
        <v>1</v>
      </c>
      <c r="E231" s="133">
        <v>0</v>
      </c>
      <c r="F231" s="133">
        <v>1</v>
      </c>
      <c r="G231" s="188">
        <v>0.2888249</v>
      </c>
      <c r="H231" s="188">
        <v>1.9796190000000002E-2</v>
      </c>
    </row>
    <row r="232" spans="1:34" x14ac:dyDescent="0.25">
      <c r="A232" s="183" t="s">
        <v>56</v>
      </c>
      <c r="B232" s="183" t="s">
        <v>10</v>
      </c>
      <c r="C232" s="183" t="s">
        <v>21</v>
      </c>
      <c r="D232" s="217">
        <v>1</v>
      </c>
      <c r="E232" s="133">
        <v>0</v>
      </c>
      <c r="F232" s="133">
        <v>1</v>
      </c>
      <c r="G232" s="188">
        <v>0.2888249</v>
      </c>
      <c r="H232" s="188">
        <v>1.9796190000000002E-2</v>
      </c>
    </row>
    <row r="233" spans="1:34" x14ac:dyDescent="0.25">
      <c r="A233" s="183" t="s">
        <v>56</v>
      </c>
      <c r="B233" s="183" t="s">
        <v>10</v>
      </c>
      <c r="C233" s="183" t="s">
        <v>22</v>
      </c>
      <c r="D233" s="217">
        <v>1</v>
      </c>
      <c r="E233" s="133">
        <v>0</v>
      </c>
      <c r="F233" s="133">
        <v>1</v>
      </c>
      <c r="G233" s="188">
        <v>0.2888249</v>
      </c>
      <c r="H233" s="188">
        <v>1.9796190000000002E-2</v>
      </c>
    </row>
    <row r="234" spans="1:34" x14ac:dyDescent="0.25">
      <c r="A234" s="183" t="s">
        <v>56</v>
      </c>
      <c r="B234" s="183" t="s">
        <v>10</v>
      </c>
      <c r="C234" s="183" t="s">
        <v>23</v>
      </c>
      <c r="D234" s="217">
        <v>1</v>
      </c>
      <c r="E234" s="133">
        <v>0</v>
      </c>
      <c r="F234" s="133">
        <v>1</v>
      </c>
      <c r="G234" s="188">
        <v>0.2888249</v>
      </c>
      <c r="H234" s="188">
        <v>1.9796190000000002E-2</v>
      </c>
    </row>
    <row r="235" spans="1:34" x14ac:dyDescent="0.25">
      <c r="A235" s="183" t="s">
        <v>56</v>
      </c>
      <c r="B235" s="183" t="s">
        <v>10</v>
      </c>
      <c r="C235" s="183" t="s">
        <v>24</v>
      </c>
      <c r="D235" s="217">
        <v>1</v>
      </c>
      <c r="E235" s="133">
        <v>0</v>
      </c>
      <c r="F235" s="133">
        <v>1</v>
      </c>
      <c r="G235" s="188">
        <v>0.2888249</v>
      </c>
      <c r="H235" s="188">
        <v>1.9796190000000002E-2</v>
      </c>
    </row>
    <row r="236" spans="1:34" x14ac:dyDescent="0.25">
      <c r="A236" s="183" t="s">
        <v>56</v>
      </c>
      <c r="B236" s="183" t="s">
        <v>10</v>
      </c>
      <c r="C236" s="183" t="s">
        <v>25</v>
      </c>
      <c r="D236" s="217">
        <v>1</v>
      </c>
      <c r="E236" s="133">
        <v>0</v>
      </c>
      <c r="F236" s="133">
        <v>1</v>
      </c>
      <c r="G236" s="188">
        <v>0.2888249</v>
      </c>
      <c r="H236" s="188">
        <v>1.9796190000000002E-2</v>
      </c>
    </row>
    <row r="237" spans="1:34" x14ac:dyDescent="0.25">
      <c r="A237" s="183" t="s">
        <v>56</v>
      </c>
      <c r="B237" s="183" t="s">
        <v>10</v>
      </c>
      <c r="C237" s="183" t="s">
        <v>26</v>
      </c>
      <c r="D237" s="217">
        <v>1</v>
      </c>
      <c r="E237" s="133">
        <v>0</v>
      </c>
      <c r="F237" s="133">
        <v>1</v>
      </c>
      <c r="G237" s="188">
        <v>0.2888249</v>
      </c>
      <c r="H237" s="188">
        <v>1.9796190000000002E-2</v>
      </c>
    </row>
    <row r="238" spans="1:34" x14ac:dyDescent="0.25">
      <c r="A238" s="183" t="s">
        <v>56</v>
      </c>
      <c r="B238" s="183" t="s">
        <v>10</v>
      </c>
      <c r="C238" s="183" t="s">
        <v>27</v>
      </c>
      <c r="D238" s="217">
        <v>1</v>
      </c>
      <c r="E238" s="133">
        <v>0</v>
      </c>
      <c r="F238" s="133">
        <v>1</v>
      </c>
      <c r="G238" s="188">
        <v>0.2888249</v>
      </c>
      <c r="H238" s="188">
        <v>1.9796190000000002E-2</v>
      </c>
    </row>
    <row r="239" spans="1:34" x14ac:dyDescent="0.25">
      <c r="A239" s="183" t="s">
        <v>56</v>
      </c>
      <c r="B239" s="183" t="s">
        <v>10</v>
      </c>
      <c r="C239" s="183" t="s">
        <v>28</v>
      </c>
      <c r="D239" s="217">
        <v>1</v>
      </c>
      <c r="E239" s="133">
        <v>0</v>
      </c>
      <c r="F239" s="133">
        <v>1</v>
      </c>
      <c r="G239" s="188">
        <v>0.2888249</v>
      </c>
      <c r="H239" s="188">
        <v>1.9796190000000002E-2</v>
      </c>
    </row>
    <row r="240" spans="1:34" x14ac:dyDescent="0.25">
      <c r="A240" s="183" t="s">
        <v>56</v>
      </c>
      <c r="B240" s="183" t="s">
        <v>10</v>
      </c>
      <c r="C240" s="183" t="s">
        <v>29</v>
      </c>
      <c r="D240" s="217">
        <v>1</v>
      </c>
      <c r="E240" s="133">
        <v>0</v>
      </c>
      <c r="F240" s="133">
        <v>1</v>
      </c>
      <c r="G240" s="188">
        <v>0.2888249</v>
      </c>
      <c r="H240" s="188">
        <v>1.9796190000000002E-2</v>
      </c>
    </row>
    <row r="241" spans="1:8" x14ac:dyDescent="0.25">
      <c r="A241" s="183" t="s">
        <v>56</v>
      </c>
      <c r="B241" s="183" t="s">
        <v>10</v>
      </c>
      <c r="C241" s="183" t="s">
        <v>30</v>
      </c>
      <c r="D241" s="217">
        <v>1</v>
      </c>
      <c r="E241" s="133">
        <v>0</v>
      </c>
      <c r="F241" s="133">
        <v>1</v>
      </c>
      <c r="G241" s="188">
        <v>0.2888249</v>
      </c>
      <c r="H241" s="188">
        <v>1.9796190000000002E-2</v>
      </c>
    </row>
    <row r="242" spans="1:8" x14ac:dyDescent="0.25">
      <c r="A242" s="183" t="s">
        <v>57</v>
      </c>
      <c r="B242" s="183" t="s">
        <v>458</v>
      </c>
      <c r="C242" s="183" t="s">
        <v>19</v>
      </c>
      <c r="D242" s="217">
        <v>1</v>
      </c>
      <c r="E242" s="133">
        <v>0</v>
      </c>
      <c r="F242" s="133">
        <v>1</v>
      </c>
      <c r="G242" s="188">
        <v>0.2888249</v>
      </c>
      <c r="H242" s="188">
        <v>1.9796190000000002E-2</v>
      </c>
    </row>
    <row r="243" spans="1:8" x14ac:dyDescent="0.25">
      <c r="A243" s="183" t="s">
        <v>57</v>
      </c>
      <c r="B243" s="183" t="s">
        <v>458</v>
      </c>
      <c r="C243" s="183" t="s">
        <v>20</v>
      </c>
      <c r="D243" s="217">
        <v>1</v>
      </c>
      <c r="E243" s="133">
        <v>0</v>
      </c>
      <c r="F243" s="133">
        <v>1</v>
      </c>
      <c r="G243" s="188">
        <v>0.2888249</v>
      </c>
      <c r="H243" s="188">
        <v>1.9796190000000002E-2</v>
      </c>
    </row>
    <row r="244" spans="1:8" x14ac:dyDescent="0.25">
      <c r="A244" s="183" t="s">
        <v>57</v>
      </c>
      <c r="B244" s="183" t="s">
        <v>458</v>
      </c>
      <c r="C244" s="183" t="s">
        <v>21</v>
      </c>
      <c r="D244" s="217">
        <v>1</v>
      </c>
      <c r="E244" s="133">
        <v>0</v>
      </c>
      <c r="F244" s="133">
        <v>1</v>
      </c>
      <c r="G244" s="188">
        <v>0.2888249</v>
      </c>
      <c r="H244" s="188">
        <v>1.9796190000000002E-2</v>
      </c>
    </row>
    <row r="245" spans="1:8" x14ac:dyDescent="0.25">
      <c r="A245" s="183" t="s">
        <v>57</v>
      </c>
      <c r="B245" s="183" t="s">
        <v>458</v>
      </c>
      <c r="C245" s="183" t="s">
        <v>22</v>
      </c>
      <c r="D245" s="217">
        <v>1</v>
      </c>
      <c r="E245" s="133">
        <v>0</v>
      </c>
      <c r="F245" s="133">
        <v>1</v>
      </c>
      <c r="G245" s="188">
        <v>0.2888249</v>
      </c>
      <c r="H245" s="188">
        <v>1.9796190000000002E-2</v>
      </c>
    </row>
    <row r="246" spans="1:8" x14ac:dyDescent="0.25">
      <c r="A246" s="183" t="s">
        <v>57</v>
      </c>
      <c r="B246" s="183" t="s">
        <v>458</v>
      </c>
      <c r="C246" s="183" t="s">
        <v>23</v>
      </c>
      <c r="D246" s="217">
        <v>1</v>
      </c>
      <c r="E246" s="133">
        <v>0</v>
      </c>
      <c r="F246" s="133">
        <v>1</v>
      </c>
      <c r="G246" s="188">
        <v>0.2888249</v>
      </c>
      <c r="H246" s="188">
        <v>1.9796190000000002E-2</v>
      </c>
    </row>
    <row r="247" spans="1:8" x14ac:dyDescent="0.25">
      <c r="A247" s="183" t="s">
        <v>57</v>
      </c>
      <c r="B247" s="183" t="s">
        <v>458</v>
      </c>
      <c r="C247" s="183" t="s">
        <v>24</v>
      </c>
      <c r="D247" s="217">
        <v>1</v>
      </c>
      <c r="E247" s="133">
        <v>0</v>
      </c>
      <c r="F247" s="133">
        <v>1</v>
      </c>
      <c r="G247" s="188">
        <v>0.2888249</v>
      </c>
      <c r="H247" s="188">
        <v>1.9796190000000002E-2</v>
      </c>
    </row>
    <row r="248" spans="1:8" x14ac:dyDescent="0.25">
      <c r="A248" s="183" t="s">
        <v>57</v>
      </c>
      <c r="B248" s="183" t="s">
        <v>458</v>
      </c>
      <c r="C248" s="183" t="s">
        <v>25</v>
      </c>
      <c r="D248" s="217">
        <v>1</v>
      </c>
      <c r="E248" s="133">
        <v>0</v>
      </c>
      <c r="F248" s="133">
        <v>1</v>
      </c>
      <c r="G248" s="188">
        <v>0.2888249</v>
      </c>
      <c r="H248" s="188">
        <v>1.9796190000000002E-2</v>
      </c>
    </row>
    <row r="249" spans="1:8" x14ac:dyDescent="0.25">
      <c r="A249" s="183" t="s">
        <v>57</v>
      </c>
      <c r="B249" s="183" t="s">
        <v>458</v>
      </c>
      <c r="C249" s="183" t="s">
        <v>26</v>
      </c>
      <c r="D249" s="217">
        <v>1</v>
      </c>
      <c r="E249" s="133">
        <v>0</v>
      </c>
      <c r="F249" s="133">
        <v>1</v>
      </c>
      <c r="G249" s="188">
        <v>0.2888249</v>
      </c>
      <c r="H249" s="188">
        <v>1.9796190000000002E-2</v>
      </c>
    </row>
    <row r="250" spans="1:8" x14ac:dyDescent="0.25">
      <c r="A250" s="183" t="s">
        <v>57</v>
      </c>
      <c r="B250" s="183" t="s">
        <v>458</v>
      </c>
      <c r="C250" s="183" t="s">
        <v>27</v>
      </c>
      <c r="D250" s="217">
        <v>1</v>
      </c>
      <c r="E250" s="133">
        <v>0</v>
      </c>
      <c r="F250" s="133">
        <v>1</v>
      </c>
      <c r="G250" s="188">
        <v>0.2888249</v>
      </c>
      <c r="H250" s="188">
        <v>1.9796190000000002E-2</v>
      </c>
    </row>
    <row r="251" spans="1:8" x14ac:dyDescent="0.25">
      <c r="A251" s="183" t="s">
        <v>57</v>
      </c>
      <c r="B251" s="183" t="s">
        <v>458</v>
      </c>
      <c r="C251" s="183" t="s">
        <v>28</v>
      </c>
      <c r="D251" s="217">
        <v>1</v>
      </c>
      <c r="E251" s="133">
        <v>0</v>
      </c>
      <c r="F251" s="133">
        <v>1</v>
      </c>
      <c r="G251" s="188">
        <v>0.2888249</v>
      </c>
      <c r="H251" s="188">
        <v>1.9796190000000002E-2</v>
      </c>
    </row>
    <row r="252" spans="1:8" x14ac:dyDescent="0.25">
      <c r="A252" s="183" t="s">
        <v>57</v>
      </c>
      <c r="B252" s="183" t="s">
        <v>458</v>
      </c>
      <c r="C252" s="183" t="s">
        <v>29</v>
      </c>
      <c r="D252" s="217">
        <v>1</v>
      </c>
      <c r="E252" s="133">
        <v>0</v>
      </c>
      <c r="F252" s="133">
        <v>1</v>
      </c>
      <c r="G252" s="188">
        <v>0.2888249</v>
      </c>
      <c r="H252" s="188">
        <v>1.9796190000000002E-2</v>
      </c>
    </row>
    <row r="253" spans="1:8" x14ac:dyDescent="0.25">
      <c r="A253" s="183" t="s">
        <v>57</v>
      </c>
      <c r="B253" s="183" t="s">
        <v>458</v>
      </c>
      <c r="C253" s="183" t="s">
        <v>30</v>
      </c>
      <c r="D253" s="217">
        <v>1</v>
      </c>
      <c r="E253" s="133">
        <v>0</v>
      </c>
      <c r="F253" s="133">
        <v>1</v>
      </c>
      <c r="G253" s="188">
        <v>0.2888249</v>
      </c>
      <c r="H253" s="188">
        <v>1.9796190000000002E-2</v>
      </c>
    </row>
    <row r="254" spans="1:8" x14ac:dyDescent="0.25">
      <c r="A254" s="183" t="s">
        <v>10</v>
      </c>
      <c r="B254" s="183" t="s">
        <v>49</v>
      </c>
      <c r="C254" s="183" t="s">
        <v>19</v>
      </c>
      <c r="D254" s="217">
        <v>1</v>
      </c>
      <c r="E254" s="133">
        <v>0</v>
      </c>
      <c r="F254" s="133">
        <v>1</v>
      </c>
      <c r="G254" s="188">
        <v>0.2888249</v>
      </c>
      <c r="H254" s="188">
        <v>1.9796190000000002E-2</v>
      </c>
    </row>
    <row r="255" spans="1:8" x14ac:dyDescent="0.25">
      <c r="A255" s="183" t="s">
        <v>10</v>
      </c>
      <c r="B255" s="183" t="s">
        <v>49</v>
      </c>
      <c r="C255" s="183" t="s">
        <v>20</v>
      </c>
      <c r="D255" s="217">
        <v>1</v>
      </c>
      <c r="E255" s="133">
        <v>0</v>
      </c>
      <c r="F255" s="133">
        <v>1</v>
      </c>
      <c r="G255" s="188">
        <v>0.2888249</v>
      </c>
      <c r="H255" s="188">
        <v>1.9796190000000002E-2</v>
      </c>
    </row>
    <row r="256" spans="1:8" x14ac:dyDescent="0.25">
      <c r="A256" s="183" t="s">
        <v>10</v>
      </c>
      <c r="B256" s="183" t="s">
        <v>49</v>
      </c>
      <c r="C256" s="183" t="s">
        <v>21</v>
      </c>
      <c r="D256" s="217">
        <v>1</v>
      </c>
      <c r="E256" s="133">
        <v>0</v>
      </c>
      <c r="F256" s="133">
        <v>1</v>
      </c>
      <c r="G256" s="188">
        <v>0.2888249</v>
      </c>
      <c r="H256" s="188">
        <v>1.9796190000000002E-2</v>
      </c>
    </row>
    <row r="257" spans="1:8" x14ac:dyDescent="0.25">
      <c r="A257" s="183" t="s">
        <v>10</v>
      </c>
      <c r="B257" s="183" t="s">
        <v>49</v>
      </c>
      <c r="C257" s="183" t="s">
        <v>22</v>
      </c>
      <c r="D257" s="217">
        <v>1</v>
      </c>
      <c r="E257" s="133">
        <v>0</v>
      </c>
      <c r="F257" s="133">
        <v>1</v>
      </c>
      <c r="G257" s="188">
        <v>0.2888249</v>
      </c>
      <c r="H257" s="188">
        <v>1.9796190000000002E-2</v>
      </c>
    </row>
    <row r="258" spans="1:8" x14ac:dyDescent="0.25">
      <c r="A258" s="183" t="s">
        <v>10</v>
      </c>
      <c r="B258" s="183" t="s">
        <v>49</v>
      </c>
      <c r="C258" s="183" t="s">
        <v>23</v>
      </c>
      <c r="D258" s="217">
        <v>1</v>
      </c>
      <c r="E258" s="133">
        <v>0</v>
      </c>
      <c r="F258" s="133">
        <v>1</v>
      </c>
      <c r="G258" s="188">
        <v>0.2888249</v>
      </c>
      <c r="H258" s="188">
        <v>1.9796190000000002E-2</v>
      </c>
    </row>
    <row r="259" spans="1:8" x14ac:dyDescent="0.25">
      <c r="A259" s="183" t="s">
        <v>10</v>
      </c>
      <c r="B259" s="183" t="s">
        <v>49</v>
      </c>
      <c r="C259" s="183" t="s">
        <v>24</v>
      </c>
      <c r="D259" s="217">
        <v>1</v>
      </c>
      <c r="E259" s="133">
        <v>0</v>
      </c>
      <c r="F259" s="133">
        <v>1</v>
      </c>
      <c r="G259" s="188">
        <v>0.2888249</v>
      </c>
      <c r="H259" s="188">
        <v>1.9796190000000002E-2</v>
      </c>
    </row>
    <row r="260" spans="1:8" x14ac:dyDescent="0.25">
      <c r="A260" s="183" t="s">
        <v>10</v>
      </c>
      <c r="B260" s="183" t="s">
        <v>49</v>
      </c>
      <c r="C260" s="183" t="s">
        <v>25</v>
      </c>
      <c r="D260" s="217">
        <v>1</v>
      </c>
      <c r="E260" s="133">
        <v>0</v>
      </c>
      <c r="F260" s="133">
        <v>1</v>
      </c>
      <c r="G260" s="188">
        <v>0.2888249</v>
      </c>
      <c r="H260" s="188">
        <v>1.9796190000000002E-2</v>
      </c>
    </row>
    <row r="261" spans="1:8" x14ac:dyDescent="0.25">
      <c r="A261" s="183" t="s">
        <v>10</v>
      </c>
      <c r="B261" s="183" t="s">
        <v>49</v>
      </c>
      <c r="C261" s="183" t="s">
        <v>26</v>
      </c>
      <c r="D261" s="217">
        <v>1</v>
      </c>
      <c r="E261" s="133">
        <v>0</v>
      </c>
      <c r="F261" s="133">
        <v>1</v>
      </c>
      <c r="G261" s="188">
        <v>0.2888249</v>
      </c>
      <c r="H261" s="188">
        <v>1.9796190000000002E-2</v>
      </c>
    </row>
    <row r="262" spans="1:8" x14ac:dyDescent="0.25">
      <c r="A262" s="183" t="s">
        <v>10</v>
      </c>
      <c r="B262" s="183" t="s">
        <v>49</v>
      </c>
      <c r="C262" s="183" t="s">
        <v>27</v>
      </c>
      <c r="D262" s="217">
        <v>1</v>
      </c>
      <c r="E262" s="133">
        <v>0</v>
      </c>
      <c r="F262" s="133">
        <v>1</v>
      </c>
      <c r="G262" s="188">
        <v>0.2888249</v>
      </c>
      <c r="H262" s="188">
        <v>1.9796190000000002E-2</v>
      </c>
    </row>
    <row r="263" spans="1:8" x14ac:dyDescent="0.25">
      <c r="A263" s="183" t="s">
        <v>10</v>
      </c>
      <c r="B263" s="183" t="s">
        <v>49</v>
      </c>
      <c r="C263" s="183" t="s">
        <v>28</v>
      </c>
      <c r="D263" s="217">
        <v>1</v>
      </c>
      <c r="E263" s="133">
        <v>0</v>
      </c>
      <c r="F263" s="133">
        <v>1</v>
      </c>
      <c r="G263" s="188">
        <v>0.2888249</v>
      </c>
      <c r="H263" s="188">
        <v>1.9796190000000002E-2</v>
      </c>
    </row>
    <row r="264" spans="1:8" x14ac:dyDescent="0.25">
      <c r="A264" s="183" t="s">
        <v>10</v>
      </c>
      <c r="B264" s="183" t="s">
        <v>49</v>
      </c>
      <c r="C264" s="183" t="s">
        <v>29</v>
      </c>
      <c r="D264" s="217">
        <v>1</v>
      </c>
      <c r="E264" s="133">
        <v>0</v>
      </c>
      <c r="F264" s="133">
        <v>1</v>
      </c>
      <c r="G264" s="188">
        <v>0.2888249</v>
      </c>
      <c r="H264" s="188">
        <v>1.9796190000000002E-2</v>
      </c>
    </row>
    <row r="265" spans="1:8" x14ac:dyDescent="0.25">
      <c r="A265" s="183" t="s">
        <v>10</v>
      </c>
      <c r="B265" s="183" t="s">
        <v>49</v>
      </c>
      <c r="C265" s="183" t="s">
        <v>30</v>
      </c>
      <c r="D265" s="217">
        <v>1</v>
      </c>
      <c r="E265" s="133">
        <v>0</v>
      </c>
      <c r="F265" s="133">
        <v>1</v>
      </c>
      <c r="G265" s="188">
        <v>0.2888249</v>
      </c>
      <c r="H265" s="188">
        <v>1.9796190000000002E-2</v>
      </c>
    </row>
    <row r="266" spans="1:8" x14ac:dyDescent="0.25">
      <c r="A266" s="183" t="s">
        <v>49</v>
      </c>
      <c r="B266" s="183" t="s">
        <v>34</v>
      </c>
      <c r="C266" s="183" t="s">
        <v>19</v>
      </c>
      <c r="D266" s="217">
        <v>1</v>
      </c>
      <c r="E266" s="133">
        <v>0</v>
      </c>
      <c r="F266" s="133">
        <v>1</v>
      </c>
      <c r="G266" s="188">
        <v>0.2888249</v>
      </c>
      <c r="H266" s="188">
        <v>1.9796190000000002E-2</v>
      </c>
    </row>
    <row r="267" spans="1:8" x14ac:dyDescent="0.25">
      <c r="A267" s="183" t="s">
        <v>49</v>
      </c>
      <c r="B267" s="183" t="s">
        <v>34</v>
      </c>
      <c r="C267" s="183" t="s">
        <v>20</v>
      </c>
      <c r="D267" s="217">
        <v>1</v>
      </c>
      <c r="E267" s="133">
        <v>0</v>
      </c>
      <c r="F267" s="133">
        <v>1</v>
      </c>
      <c r="G267" s="188">
        <v>0.2888249</v>
      </c>
      <c r="H267" s="188">
        <v>1.9796190000000002E-2</v>
      </c>
    </row>
    <row r="268" spans="1:8" x14ac:dyDescent="0.25">
      <c r="A268" s="183" t="s">
        <v>49</v>
      </c>
      <c r="B268" s="183" t="s">
        <v>34</v>
      </c>
      <c r="C268" s="183" t="s">
        <v>21</v>
      </c>
      <c r="D268" s="217">
        <v>1</v>
      </c>
      <c r="E268" s="133">
        <v>0</v>
      </c>
      <c r="F268" s="133">
        <v>1</v>
      </c>
      <c r="G268" s="188">
        <v>0.2888249</v>
      </c>
      <c r="H268" s="188">
        <v>1.9796190000000002E-2</v>
      </c>
    </row>
    <row r="269" spans="1:8" x14ac:dyDescent="0.25">
      <c r="A269" s="183" t="s">
        <v>49</v>
      </c>
      <c r="B269" s="183" t="s">
        <v>34</v>
      </c>
      <c r="C269" s="183" t="s">
        <v>22</v>
      </c>
      <c r="D269" s="217">
        <v>1</v>
      </c>
      <c r="E269" s="133">
        <v>0</v>
      </c>
      <c r="F269" s="133">
        <v>1</v>
      </c>
      <c r="G269" s="188">
        <v>0.2888249</v>
      </c>
      <c r="H269" s="188">
        <v>1.9796190000000002E-2</v>
      </c>
    </row>
    <row r="270" spans="1:8" x14ac:dyDescent="0.25">
      <c r="A270" s="183" t="s">
        <v>49</v>
      </c>
      <c r="B270" s="183" t="s">
        <v>34</v>
      </c>
      <c r="C270" s="183" t="s">
        <v>23</v>
      </c>
      <c r="D270" s="217">
        <v>1</v>
      </c>
      <c r="E270" s="133">
        <v>0</v>
      </c>
      <c r="F270" s="133">
        <v>1</v>
      </c>
      <c r="G270" s="188">
        <v>0.2888249</v>
      </c>
      <c r="H270" s="188">
        <v>1.9796190000000002E-2</v>
      </c>
    </row>
    <row r="271" spans="1:8" x14ac:dyDescent="0.25">
      <c r="A271" s="183" t="s">
        <v>49</v>
      </c>
      <c r="B271" s="183" t="s">
        <v>34</v>
      </c>
      <c r="C271" s="183" t="s">
        <v>24</v>
      </c>
      <c r="D271" s="217">
        <v>1</v>
      </c>
      <c r="E271" s="133">
        <v>0</v>
      </c>
      <c r="F271" s="133">
        <v>1</v>
      </c>
      <c r="G271" s="188">
        <v>0.2888249</v>
      </c>
      <c r="H271" s="188">
        <v>1.9796190000000002E-2</v>
      </c>
    </row>
    <row r="272" spans="1:8" x14ac:dyDescent="0.25">
      <c r="A272" s="183" t="s">
        <v>49</v>
      </c>
      <c r="B272" s="183" t="s">
        <v>34</v>
      </c>
      <c r="C272" s="183" t="s">
        <v>25</v>
      </c>
      <c r="D272" s="217">
        <v>1</v>
      </c>
      <c r="E272" s="133">
        <v>0</v>
      </c>
      <c r="F272" s="133">
        <v>1</v>
      </c>
      <c r="G272" s="188">
        <v>0.2888249</v>
      </c>
      <c r="H272" s="188">
        <v>1.9796190000000002E-2</v>
      </c>
    </row>
    <row r="273" spans="1:8" x14ac:dyDescent="0.25">
      <c r="A273" s="183" t="s">
        <v>49</v>
      </c>
      <c r="B273" s="183" t="s">
        <v>34</v>
      </c>
      <c r="C273" s="183" t="s">
        <v>26</v>
      </c>
      <c r="D273" s="217">
        <v>1</v>
      </c>
      <c r="E273" s="133">
        <v>0</v>
      </c>
      <c r="F273" s="133">
        <v>1</v>
      </c>
      <c r="G273" s="188">
        <v>0.2888249</v>
      </c>
      <c r="H273" s="188">
        <v>1.9796190000000002E-2</v>
      </c>
    </row>
    <row r="274" spans="1:8" x14ac:dyDescent="0.25">
      <c r="A274" s="183" t="s">
        <v>49</v>
      </c>
      <c r="B274" s="183" t="s">
        <v>34</v>
      </c>
      <c r="C274" s="183" t="s">
        <v>27</v>
      </c>
      <c r="D274" s="217">
        <v>1</v>
      </c>
      <c r="E274" s="133">
        <v>0</v>
      </c>
      <c r="F274" s="133">
        <v>1</v>
      </c>
      <c r="G274" s="188">
        <v>0.2888249</v>
      </c>
      <c r="H274" s="188">
        <v>1.9796190000000002E-2</v>
      </c>
    </row>
    <row r="275" spans="1:8" x14ac:dyDescent="0.25">
      <c r="A275" s="183" t="s">
        <v>49</v>
      </c>
      <c r="B275" s="183" t="s">
        <v>34</v>
      </c>
      <c r="C275" s="183" t="s">
        <v>28</v>
      </c>
      <c r="D275" s="217">
        <v>1</v>
      </c>
      <c r="E275" s="133">
        <v>0</v>
      </c>
      <c r="F275" s="133">
        <v>1</v>
      </c>
      <c r="G275" s="188">
        <v>0.2888249</v>
      </c>
      <c r="H275" s="188">
        <v>1.9796190000000002E-2</v>
      </c>
    </row>
    <row r="276" spans="1:8" x14ac:dyDescent="0.25">
      <c r="A276" s="183" t="s">
        <v>49</v>
      </c>
      <c r="B276" s="183" t="s">
        <v>34</v>
      </c>
      <c r="C276" s="183" t="s">
        <v>29</v>
      </c>
      <c r="D276" s="217">
        <v>1</v>
      </c>
      <c r="E276" s="133">
        <v>0</v>
      </c>
      <c r="F276" s="133">
        <v>1</v>
      </c>
      <c r="G276" s="188">
        <v>0.2888249</v>
      </c>
      <c r="H276" s="188">
        <v>1.9796190000000002E-2</v>
      </c>
    </row>
    <row r="277" spans="1:8" x14ac:dyDescent="0.25">
      <c r="A277" s="183" t="s">
        <v>49</v>
      </c>
      <c r="B277" s="183" t="s">
        <v>34</v>
      </c>
      <c r="C277" s="183" t="s">
        <v>30</v>
      </c>
      <c r="D277" s="217">
        <v>1</v>
      </c>
      <c r="E277" s="133">
        <v>0</v>
      </c>
      <c r="F277" s="133">
        <v>1</v>
      </c>
      <c r="G277" s="188">
        <v>0.2888249</v>
      </c>
      <c r="H277" s="188">
        <v>1.9796190000000002E-2</v>
      </c>
    </row>
    <row r="278" spans="1:8" x14ac:dyDescent="0.25">
      <c r="A278" s="183" t="s">
        <v>50</v>
      </c>
      <c r="B278" s="183" t="s">
        <v>49</v>
      </c>
      <c r="C278" s="183" t="s">
        <v>19</v>
      </c>
      <c r="D278" s="217">
        <v>1</v>
      </c>
      <c r="E278" s="133">
        <v>0</v>
      </c>
      <c r="F278" s="133">
        <v>1</v>
      </c>
      <c r="G278" s="188">
        <v>0.2888249</v>
      </c>
      <c r="H278" s="188">
        <v>1.9796190000000002E-2</v>
      </c>
    </row>
    <row r="279" spans="1:8" x14ac:dyDescent="0.25">
      <c r="A279" s="183" t="s">
        <v>50</v>
      </c>
      <c r="B279" s="183" t="s">
        <v>49</v>
      </c>
      <c r="C279" s="183" t="s">
        <v>20</v>
      </c>
      <c r="D279" s="217">
        <v>1</v>
      </c>
      <c r="E279" s="133">
        <v>0</v>
      </c>
      <c r="F279" s="133">
        <v>1</v>
      </c>
      <c r="G279" s="188">
        <v>0.2888249</v>
      </c>
      <c r="H279" s="188">
        <v>1.9796190000000002E-2</v>
      </c>
    </row>
    <row r="280" spans="1:8" x14ac:dyDescent="0.25">
      <c r="A280" s="183" t="s">
        <v>50</v>
      </c>
      <c r="B280" s="183" t="s">
        <v>49</v>
      </c>
      <c r="C280" s="183" t="s">
        <v>21</v>
      </c>
      <c r="D280" s="217">
        <v>1</v>
      </c>
      <c r="E280" s="133">
        <v>0</v>
      </c>
      <c r="F280" s="133">
        <v>1</v>
      </c>
      <c r="G280" s="188">
        <v>0.2888249</v>
      </c>
      <c r="H280" s="188">
        <v>1.9796190000000002E-2</v>
      </c>
    </row>
    <row r="281" spans="1:8" x14ac:dyDescent="0.25">
      <c r="A281" s="183" t="s">
        <v>50</v>
      </c>
      <c r="B281" s="183" t="s">
        <v>49</v>
      </c>
      <c r="C281" s="183" t="s">
        <v>22</v>
      </c>
      <c r="D281" s="217">
        <v>1</v>
      </c>
      <c r="E281" s="133">
        <v>0</v>
      </c>
      <c r="F281" s="133">
        <v>1</v>
      </c>
      <c r="G281" s="188">
        <v>0.2888249</v>
      </c>
      <c r="H281" s="188">
        <v>1.9796190000000002E-2</v>
      </c>
    </row>
    <row r="282" spans="1:8" x14ac:dyDescent="0.25">
      <c r="A282" s="183" t="s">
        <v>50</v>
      </c>
      <c r="B282" s="183" t="s">
        <v>49</v>
      </c>
      <c r="C282" s="183" t="s">
        <v>23</v>
      </c>
      <c r="D282" s="217">
        <v>1</v>
      </c>
      <c r="E282" s="133">
        <v>0</v>
      </c>
      <c r="F282" s="133">
        <v>1</v>
      </c>
      <c r="G282" s="188">
        <v>0.2888249</v>
      </c>
      <c r="H282" s="188">
        <v>1.9796190000000002E-2</v>
      </c>
    </row>
    <row r="283" spans="1:8" x14ac:dyDescent="0.25">
      <c r="A283" s="183" t="s">
        <v>50</v>
      </c>
      <c r="B283" s="183" t="s">
        <v>49</v>
      </c>
      <c r="C283" s="183" t="s">
        <v>24</v>
      </c>
      <c r="D283" s="217">
        <v>1</v>
      </c>
      <c r="E283" s="133">
        <v>0</v>
      </c>
      <c r="F283" s="133">
        <v>1</v>
      </c>
      <c r="G283" s="188">
        <v>0.2888249</v>
      </c>
      <c r="H283" s="188">
        <v>1.9796190000000002E-2</v>
      </c>
    </row>
    <row r="284" spans="1:8" x14ac:dyDescent="0.25">
      <c r="A284" s="183" t="s">
        <v>50</v>
      </c>
      <c r="B284" s="183" t="s">
        <v>49</v>
      </c>
      <c r="C284" s="183" t="s">
        <v>25</v>
      </c>
      <c r="D284" s="217">
        <v>1</v>
      </c>
      <c r="E284" s="133">
        <v>0</v>
      </c>
      <c r="F284" s="133">
        <v>1</v>
      </c>
      <c r="G284" s="188">
        <v>0.2888249</v>
      </c>
      <c r="H284" s="188">
        <v>1.9796190000000002E-2</v>
      </c>
    </row>
    <row r="285" spans="1:8" x14ac:dyDescent="0.25">
      <c r="A285" s="183" t="s">
        <v>50</v>
      </c>
      <c r="B285" s="183" t="s">
        <v>49</v>
      </c>
      <c r="C285" s="183" t="s">
        <v>26</v>
      </c>
      <c r="D285" s="217">
        <v>1</v>
      </c>
      <c r="E285" s="133">
        <v>0</v>
      </c>
      <c r="F285" s="133">
        <v>1</v>
      </c>
      <c r="G285" s="188">
        <v>0.2888249</v>
      </c>
      <c r="H285" s="188">
        <v>1.9796190000000002E-2</v>
      </c>
    </row>
    <row r="286" spans="1:8" x14ac:dyDescent="0.25">
      <c r="A286" s="183" t="s">
        <v>50</v>
      </c>
      <c r="B286" s="183" t="s">
        <v>49</v>
      </c>
      <c r="C286" s="183" t="s">
        <v>27</v>
      </c>
      <c r="D286" s="217">
        <v>1</v>
      </c>
      <c r="E286" s="133">
        <v>0</v>
      </c>
      <c r="F286" s="133">
        <v>1</v>
      </c>
      <c r="G286" s="188">
        <v>0.2888249</v>
      </c>
      <c r="H286" s="188">
        <v>1.9796190000000002E-2</v>
      </c>
    </row>
    <row r="287" spans="1:8" x14ac:dyDescent="0.25">
      <c r="A287" s="183" t="s">
        <v>50</v>
      </c>
      <c r="B287" s="183" t="s">
        <v>49</v>
      </c>
      <c r="C287" s="183" t="s">
        <v>28</v>
      </c>
      <c r="D287" s="217">
        <v>1</v>
      </c>
      <c r="E287" s="133">
        <v>0</v>
      </c>
      <c r="F287" s="133">
        <v>1</v>
      </c>
      <c r="G287" s="188">
        <v>0.2888249</v>
      </c>
      <c r="H287" s="188">
        <v>1.9796190000000002E-2</v>
      </c>
    </row>
    <row r="288" spans="1:8" x14ac:dyDescent="0.25">
      <c r="A288" s="183" t="s">
        <v>50</v>
      </c>
      <c r="B288" s="183" t="s">
        <v>49</v>
      </c>
      <c r="C288" s="183" t="s">
        <v>29</v>
      </c>
      <c r="D288" s="217">
        <v>1</v>
      </c>
      <c r="E288" s="133">
        <v>0</v>
      </c>
      <c r="F288" s="133">
        <v>1</v>
      </c>
      <c r="G288" s="188">
        <v>0.2888249</v>
      </c>
      <c r="H288" s="188">
        <v>1.9796190000000002E-2</v>
      </c>
    </row>
    <row r="289" spans="1:8" x14ac:dyDescent="0.25">
      <c r="A289" s="183" t="s">
        <v>50</v>
      </c>
      <c r="B289" s="183" t="s">
        <v>49</v>
      </c>
      <c r="C289" s="183" t="s">
        <v>30</v>
      </c>
      <c r="D289" s="217">
        <v>1</v>
      </c>
      <c r="E289" s="133">
        <v>0</v>
      </c>
      <c r="F289" s="133">
        <v>1</v>
      </c>
      <c r="G289" s="188">
        <v>0.2888249</v>
      </c>
      <c r="H289" s="188">
        <v>1.9796190000000002E-2</v>
      </c>
    </row>
    <row r="290" spans="1:8" x14ac:dyDescent="0.25">
      <c r="A290" s="183" t="s">
        <v>458</v>
      </c>
      <c r="B290" s="183" t="s">
        <v>461</v>
      </c>
      <c r="C290" s="183" t="s">
        <v>19</v>
      </c>
      <c r="D290" s="217">
        <v>1</v>
      </c>
      <c r="E290" s="133">
        <v>0</v>
      </c>
      <c r="F290" s="133">
        <v>1</v>
      </c>
      <c r="G290" s="188">
        <v>0.2888249</v>
      </c>
      <c r="H290" s="188">
        <v>1.9796190000000002E-2</v>
      </c>
    </row>
    <row r="291" spans="1:8" x14ac:dyDescent="0.25">
      <c r="A291" s="183" t="s">
        <v>458</v>
      </c>
      <c r="B291" s="183" t="s">
        <v>461</v>
      </c>
      <c r="C291" s="183" t="s">
        <v>20</v>
      </c>
      <c r="D291" s="217">
        <v>1</v>
      </c>
      <c r="E291" s="133">
        <v>0</v>
      </c>
      <c r="F291" s="133">
        <v>1</v>
      </c>
      <c r="G291" s="188">
        <v>0.2888249</v>
      </c>
      <c r="H291" s="188">
        <v>1.9796190000000002E-2</v>
      </c>
    </row>
    <row r="292" spans="1:8" x14ac:dyDescent="0.25">
      <c r="A292" s="183" t="s">
        <v>458</v>
      </c>
      <c r="B292" s="183" t="s">
        <v>461</v>
      </c>
      <c r="C292" s="183" t="s">
        <v>21</v>
      </c>
      <c r="D292" s="217">
        <v>1</v>
      </c>
      <c r="E292" s="133">
        <v>0</v>
      </c>
      <c r="F292" s="133">
        <v>1</v>
      </c>
      <c r="G292" s="188">
        <v>0.2888249</v>
      </c>
      <c r="H292" s="188">
        <v>1.9796190000000002E-2</v>
      </c>
    </row>
    <row r="293" spans="1:8" x14ac:dyDescent="0.25">
      <c r="A293" s="183" t="s">
        <v>458</v>
      </c>
      <c r="B293" s="183" t="s">
        <v>461</v>
      </c>
      <c r="C293" s="183" t="s">
        <v>22</v>
      </c>
      <c r="D293" s="217">
        <v>1</v>
      </c>
      <c r="E293" s="133">
        <v>0</v>
      </c>
      <c r="F293" s="133">
        <v>1</v>
      </c>
      <c r="G293" s="188">
        <v>0.2888249</v>
      </c>
      <c r="H293" s="188">
        <v>1.9796190000000002E-2</v>
      </c>
    </row>
    <row r="294" spans="1:8" x14ac:dyDescent="0.25">
      <c r="A294" s="183" t="s">
        <v>458</v>
      </c>
      <c r="B294" s="183" t="s">
        <v>461</v>
      </c>
      <c r="C294" s="183" t="s">
        <v>23</v>
      </c>
      <c r="D294" s="217">
        <v>1</v>
      </c>
      <c r="E294" s="133">
        <v>0</v>
      </c>
      <c r="F294" s="133">
        <v>1</v>
      </c>
      <c r="G294" s="188">
        <v>0.2888249</v>
      </c>
      <c r="H294" s="188">
        <v>1.9796190000000002E-2</v>
      </c>
    </row>
    <row r="295" spans="1:8" x14ac:dyDescent="0.25">
      <c r="A295" s="183" t="s">
        <v>458</v>
      </c>
      <c r="B295" s="183" t="s">
        <v>461</v>
      </c>
      <c r="C295" s="183" t="s">
        <v>24</v>
      </c>
      <c r="D295" s="217">
        <v>1</v>
      </c>
      <c r="E295" s="133">
        <v>0</v>
      </c>
      <c r="F295" s="133">
        <v>1</v>
      </c>
      <c r="G295" s="188">
        <v>0.2888249</v>
      </c>
      <c r="H295" s="188">
        <v>1.9796190000000002E-2</v>
      </c>
    </row>
    <row r="296" spans="1:8" x14ac:dyDescent="0.25">
      <c r="A296" s="183" t="s">
        <v>458</v>
      </c>
      <c r="B296" s="183" t="s">
        <v>461</v>
      </c>
      <c r="C296" s="183" t="s">
        <v>25</v>
      </c>
      <c r="D296" s="217">
        <v>1</v>
      </c>
      <c r="E296" s="133">
        <v>0</v>
      </c>
      <c r="F296" s="133">
        <v>1</v>
      </c>
      <c r="G296" s="188">
        <v>0.2888249</v>
      </c>
      <c r="H296" s="188">
        <v>1.9796190000000002E-2</v>
      </c>
    </row>
    <row r="297" spans="1:8" x14ac:dyDescent="0.25">
      <c r="A297" s="183" t="s">
        <v>458</v>
      </c>
      <c r="B297" s="183" t="s">
        <v>461</v>
      </c>
      <c r="C297" s="183" t="s">
        <v>26</v>
      </c>
      <c r="D297" s="217">
        <v>1</v>
      </c>
      <c r="E297" s="133">
        <v>0</v>
      </c>
      <c r="F297" s="133">
        <v>1</v>
      </c>
      <c r="G297" s="188">
        <v>0.2888249</v>
      </c>
      <c r="H297" s="188">
        <v>1.9796190000000002E-2</v>
      </c>
    </row>
    <row r="298" spans="1:8" x14ac:dyDescent="0.25">
      <c r="A298" s="183" t="s">
        <v>458</v>
      </c>
      <c r="B298" s="183" t="s">
        <v>461</v>
      </c>
      <c r="C298" s="183" t="s">
        <v>27</v>
      </c>
      <c r="D298" s="217">
        <v>1</v>
      </c>
      <c r="E298" s="133">
        <v>0</v>
      </c>
      <c r="F298" s="133">
        <v>1</v>
      </c>
      <c r="G298" s="188">
        <v>0.2888249</v>
      </c>
      <c r="H298" s="188">
        <v>1.9796190000000002E-2</v>
      </c>
    </row>
    <row r="299" spans="1:8" x14ac:dyDescent="0.25">
      <c r="A299" s="183" t="s">
        <v>458</v>
      </c>
      <c r="B299" s="183" t="s">
        <v>461</v>
      </c>
      <c r="C299" s="183" t="s">
        <v>28</v>
      </c>
      <c r="D299" s="217">
        <v>1</v>
      </c>
      <c r="E299" s="133">
        <v>0</v>
      </c>
      <c r="F299" s="133">
        <v>1</v>
      </c>
      <c r="G299" s="188">
        <v>0.2888249</v>
      </c>
      <c r="H299" s="188">
        <v>1.9796190000000002E-2</v>
      </c>
    </row>
    <row r="300" spans="1:8" x14ac:dyDescent="0.25">
      <c r="A300" s="183" t="s">
        <v>458</v>
      </c>
      <c r="B300" s="183" t="s">
        <v>461</v>
      </c>
      <c r="C300" s="183" t="s">
        <v>29</v>
      </c>
      <c r="D300" s="217">
        <v>1</v>
      </c>
      <c r="E300" s="133">
        <v>0</v>
      </c>
      <c r="F300" s="133">
        <v>1</v>
      </c>
      <c r="G300" s="188">
        <v>0.2888249</v>
      </c>
      <c r="H300" s="188">
        <v>1.9796190000000002E-2</v>
      </c>
    </row>
    <row r="301" spans="1:8" x14ac:dyDescent="0.25">
      <c r="A301" s="183" t="s">
        <v>458</v>
      </c>
      <c r="B301" s="183" t="s">
        <v>461</v>
      </c>
      <c r="C301" s="183" t="s">
        <v>30</v>
      </c>
      <c r="D301" s="217">
        <v>1</v>
      </c>
      <c r="E301" s="133">
        <v>0</v>
      </c>
      <c r="F301" s="133">
        <v>1</v>
      </c>
      <c r="G301" s="188">
        <v>0.2888249</v>
      </c>
      <c r="H301" s="188">
        <v>1.9796190000000002E-2</v>
      </c>
    </row>
    <row r="302" spans="1:8" x14ac:dyDescent="0.25">
      <c r="A302" s="183" t="s">
        <v>461</v>
      </c>
      <c r="B302" s="183" t="s">
        <v>56</v>
      </c>
      <c r="C302" s="183" t="s">
        <v>19</v>
      </c>
      <c r="D302" s="217">
        <v>1</v>
      </c>
      <c r="E302" s="133">
        <v>0</v>
      </c>
      <c r="F302" s="133">
        <v>1</v>
      </c>
      <c r="G302" s="188">
        <v>0.2888249</v>
      </c>
      <c r="H302" s="188">
        <v>1.9796190000000002E-2</v>
      </c>
    </row>
    <row r="303" spans="1:8" x14ac:dyDescent="0.25">
      <c r="A303" s="183" t="s">
        <v>461</v>
      </c>
      <c r="B303" s="183" t="s">
        <v>56</v>
      </c>
      <c r="C303" s="183" t="s">
        <v>20</v>
      </c>
      <c r="D303" s="217">
        <v>1</v>
      </c>
      <c r="E303" s="133">
        <v>0</v>
      </c>
      <c r="F303" s="133">
        <v>1</v>
      </c>
      <c r="G303" s="188">
        <v>0.2888249</v>
      </c>
      <c r="H303" s="188">
        <v>1.9796190000000002E-2</v>
      </c>
    </row>
    <row r="304" spans="1:8" x14ac:dyDescent="0.25">
      <c r="A304" s="183" t="s">
        <v>461</v>
      </c>
      <c r="B304" s="183" t="s">
        <v>56</v>
      </c>
      <c r="C304" s="183" t="s">
        <v>21</v>
      </c>
      <c r="D304" s="217">
        <v>1</v>
      </c>
      <c r="E304" s="133">
        <v>0</v>
      </c>
      <c r="F304" s="133">
        <v>1</v>
      </c>
      <c r="G304" s="188">
        <v>0.2888249</v>
      </c>
      <c r="H304" s="188">
        <v>1.9796190000000002E-2</v>
      </c>
    </row>
    <row r="305" spans="1:8" x14ac:dyDescent="0.25">
      <c r="A305" s="183" t="s">
        <v>461</v>
      </c>
      <c r="B305" s="183" t="s">
        <v>56</v>
      </c>
      <c r="C305" s="183" t="s">
        <v>22</v>
      </c>
      <c r="D305" s="217">
        <v>1</v>
      </c>
      <c r="E305" s="133">
        <v>0</v>
      </c>
      <c r="F305" s="133">
        <v>1</v>
      </c>
      <c r="G305" s="188">
        <v>0.2888249</v>
      </c>
      <c r="H305" s="188">
        <v>1.9796190000000002E-2</v>
      </c>
    </row>
    <row r="306" spans="1:8" x14ac:dyDescent="0.25">
      <c r="A306" s="183" t="s">
        <v>461</v>
      </c>
      <c r="B306" s="183" t="s">
        <v>56</v>
      </c>
      <c r="C306" s="183" t="s">
        <v>23</v>
      </c>
      <c r="D306" s="217">
        <v>1</v>
      </c>
      <c r="E306" s="133">
        <v>0</v>
      </c>
      <c r="F306" s="133">
        <v>1</v>
      </c>
      <c r="G306" s="188">
        <v>0.2888249</v>
      </c>
      <c r="H306" s="188">
        <v>1.9796190000000002E-2</v>
      </c>
    </row>
    <row r="307" spans="1:8" x14ac:dyDescent="0.25">
      <c r="A307" s="183" t="s">
        <v>461</v>
      </c>
      <c r="B307" s="183" t="s">
        <v>56</v>
      </c>
      <c r="C307" s="183" t="s">
        <v>24</v>
      </c>
      <c r="D307" s="217">
        <v>1</v>
      </c>
      <c r="E307" s="133">
        <v>0</v>
      </c>
      <c r="F307" s="133">
        <v>1</v>
      </c>
      <c r="G307" s="188">
        <v>0.2888249</v>
      </c>
      <c r="H307" s="188">
        <v>1.9796190000000002E-2</v>
      </c>
    </row>
    <row r="308" spans="1:8" x14ac:dyDescent="0.25">
      <c r="A308" s="183" t="s">
        <v>461</v>
      </c>
      <c r="B308" s="183" t="s">
        <v>56</v>
      </c>
      <c r="C308" s="183" t="s">
        <v>25</v>
      </c>
      <c r="D308" s="217">
        <v>1</v>
      </c>
      <c r="E308" s="133">
        <v>0</v>
      </c>
      <c r="F308" s="133">
        <v>1</v>
      </c>
      <c r="G308" s="188">
        <v>0.2888249</v>
      </c>
      <c r="H308" s="188">
        <v>1.9796190000000002E-2</v>
      </c>
    </row>
    <row r="309" spans="1:8" x14ac:dyDescent="0.25">
      <c r="A309" s="183" t="s">
        <v>461</v>
      </c>
      <c r="B309" s="183" t="s">
        <v>56</v>
      </c>
      <c r="C309" s="183" t="s">
        <v>26</v>
      </c>
      <c r="D309" s="217">
        <v>1</v>
      </c>
      <c r="E309" s="133">
        <v>0</v>
      </c>
      <c r="F309" s="133">
        <v>1</v>
      </c>
      <c r="G309" s="188">
        <v>0.2888249</v>
      </c>
      <c r="H309" s="188">
        <v>1.9796190000000002E-2</v>
      </c>
    </row>
    <row r="310" spans="1:8" x14ac:dyDescent="0.25">
      <c r="A310" s="183" t="s">
        <v>461</v>
      </c>
      <c r="B310" s="183" t="s">
        <v>56</v>
      </c>
      <c r="C310" s="183" t="s">
        <v>27</v>
      </c>
      <c r="D310" s="217">
        <v>1</v>
      </c>
      <c r="E310" s="133">
        <v>0</v>
      </c>
      <c r="F310" s="133">
        <v>1</v>
      </c>
      <c r="G310" s="188">
        <v>0.2888249</v>
      </c>
      <c r="H310" s="188">
        <v>1.9796190000000002E-2</v>
      </c>
    </row>
    <row r="311" spans="1:8" x14ac:dyDescent="0.25">
      <c r="A311" s="183" t="s">
        <v>461</v>
      </c>
      <c r="B311" s="183" t="s">
        <v>56</v>
      </c>
      <c r="C311" s="183" t="s">
        <v>28</v>
      </c>
      <c r="D311" s="217">
        <v>1</v>
      </c>
      <c r="E311" s="133">
        <v>0</v>
      </c>
      <c r="F311" s="133">
        <v>1</v>
      </c>
      <c r="G311" s="188">
        <v>0.2888249</v>
      </c>
      <c r="H311" s="188">
        <v>1.9796190000000002E-2</v>
      </c>
    </row>
    <row r="312" spans="1:8" x14ac:dyDescent="0.25">
      <c r="A312" s="183" t="s">
        <v>461</v>
      </c>
      <c r="B312" s="183" t="s">
        <v>56</v>
      </c>
      <c r="C312" s="183" t="s">
        <v>29</v>
      </c>
      <c r="D312" s="217">
        <v>1</v>
      </c>
      <c r="E312" s="133">
        <v>0</v>
      </c>
      <c r="F312" s="133">
        <v>1</v>
      </c>
      <c r="G312" s="188">
        <v>0.2888249</v>
      </c>
      <c r="H312" s="188">
        <v>1.9796190000000002E-2</v>
      </c>
    </row>
    <row r="313" spans="1:8" x14ac:dyDescent="0.25">
      <c r="A313" s="183" t="s">
        <v>461</v>
      </c>
      <c r="B313" s="183" t="s">
        <v>56</v>
      </c>
      <c r="C313" s="183" t="s">
        <v>30</v>
      </c>
      <c r="D313" s="217">
        <v>1</v>
      </c>
      <c r="E313" s="133">
        <v>0</v>
      </c>
      <c r="F313" s="133">
        <v>1</v>
      </c>
      <c r="G313" s="188">
        <v>0.2888249</v>
      </c>
      <c r="H313" s="188">
        <v>1.9796190000000002E-2</v>
      </c>
    </row>
    <row r="314" spans="1:8" x14ac:dyDescent="0.25">
      <c r="C314" s="22"/>
    </row>
    <row r="315" spans="1:8" x14ac:dyDescent="0.25">
      <c r="C315" s="22"/>
    </row>
    <row r="316" spans="1:8" x14ac:dyDescent="0.25">
      <c r="C316" s="22"/>
    </row>
    <row r="317" spans="1:8" x14ac:dyDescent="0.25">
      <c r="C317" s="22"/>
    </row>
    <row r="318" spans="1:8" x14ac:dyDescent="0.25">
      <c r="C318" s="22"/>
    </row>
    <row r="319" spans="1:8" x14ac:dyDescent="0.25">
      <c r="C319" s="22"/>
    </row>
    <row r="320" spans="1:8" x14ac:dyDescent="0.25">
      <c r="C320" s="22"/>
    </row>
    <row r="321" spans="3:3" x14ac:dyDescent="0.25">
      <c r="C321" s="22"/>
    </row>
    <row r="322" spans="3:3" x14ac:dyDescent="0.25">
      <c r="C322" s="22"/>
    </row>
    <row r="323" spans="3:3" x14ac:dyDescent="0.25">
      <c r="C323" s="22"/>
    </row>
    <row r="324" spans="3:3" x14ac:dyDescent="0.25">
      <c r="C324" s="22"/>
    </row>
    <row r="325" spans="3:3" x14ac:dyDescent="0.25">
      <c r="C325" s="22"/>
    </row>
    <row r="326" spans="3:3" x14ac:dyDescent="0.25">
      <c r="C326" s="22"/>
    </row>
    <row r="327" spans="3:3" x14ac:dyDescent="0.25">
      <c r="C327" s="22"/>
    </row>
    <row r="328" spans="3:3" x14ac:dyDescent="0.25">
      <c r="C328" s="22"/>
    </row>
    <row r="329" spans="3:3" x14ac:dyDescent="0.25">
      <c r="C329" s="22"/>
    </row>
    <row r="330" spans="3:3" x14ac:dyDescent="0.25">
      <c r="C330" s="22"/>
    </row>
    <row r="331" spans="3:3" x14ac:dyDescent="0.25">
      <c r="C331" s="22"/>
    </row>
    <row r="332" spans="3:3" x14ac:dyDescent="0.25">
      <c r="C332" s="22"/>
    </row>
    <row r="333" spans="3:3" x14ac:dyDescent="0.25">
      <c r="C333" s="22"/>
    </row>
    <row r="334" spans="3:3" x14ac:dyDescent="0.25">
      <c r="C334" s="22"/>
    </row>
    <row r="335" spans="3:3" x14ac:dyDescent="0.25">
      <c r="C335" s="22"/>
    </row>
    <row r="336" spans="3:3" x14ac:dyDescent="0.25">
      <c r="C336" s="22"/>
    </row>
    <row r="337" spans="3:3" x14ac:dyDescent="0.25">
      <c r="C337" s="22"/>
    </row>
  </sheetData>
  <pageMargins left="0.7" right="0.7" top="0.75" bottom="0.75" header="0.3" footer="0.3"/>
  <pageSetup orientation="portrait" horizontalDpi="1200" verticalDpi="1200" r:id="rId1"/>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8"/>
  <sheetViews>
    <sheetView workbookViewId="0">
      <selection activeCell="D17" sqref="D17:D28"/>
    </sheetView>
  </sheetViews>
  <sheetFormatPr defaultColWidth="9.140625" defaultRowHeight="15" x14ac:dyDescent="0.25"/>
  <cols>
    <col min="1" max="2" width="9.140625" style="183"/>
    <col min="3" max="3" width="17.5703125" style="183" customWidth="1"/>
    <col min="4" max="16384" width="9.140625" style="183"/>
  </cols>
  <sheetData>
    <row r="1" spans="1:17" x14ac:dyDescent="0.25">
      <c r="D1" s="183" t="s">
        <v>11</v>
      </c>
      <c r="E1" s="183" t="s">
        <v>12</v>
      </c>
      <c r="P1" s="183" t="s">
        <v>11</v>
      </c>
      <c r="Q1" s="183" t="s">
        <v>12</v>
      </c>
    </row>
    <row r="2" spans="1:17" x14ac:dyDescent="0.25">
      <c r="A2" s="183" t="s">
        <v>46</v>
      </c>
      <c r="B2" s="183" t="s">
        <v>48</v>
      </c>
      <c r="C2" s="183" t="s">
        <v>19</v>
      </c>
      <c r="D2" s="183">
        <v>7.6232120892487398E-4</v>
      </c>
      <c r="E2" s="183">
        <v>0.55903829352926404</v>
      </c>
      <c r="M2" s="183" t="s">
        <v>46</v>
      </c>
      <c r="N2" s="183" t="s">
        <v>48</v>
      </c>
      <c r="O2" s="183" t="s">
        <v>19</v>
      </c>
      <c r="P2" s="183">
        <v>1.3452739867493701E-4</v>
      </c>
      <c r="Q2" s="183">
        <v>1.4048936927648401E-2</v>
      </c>
    </row>
    <row r="3" spans="1:17" x14ac:dyDescent="0.25">
      <c r="A3" s="183" t="s">
        <v>46</v>
      </c>
      <c r="B3" s="183" t="s">
        <v>48</v>
      </c>
      <c r="C3" s="183" t="s">
        <v>20</v>
      </c>
      <c r="D3" s="183">
        <v>6.4835127349248802E-4</v>
      </c>
      <c r="E3" s="183">
        <v>0.63089463711695604</v>
      </c>
      <c r="M3" s="183" t="s">
        <v>46</v>
      </c>
      <c r="N3" s="183" t="s">
        <v>48</v>
      </c>
      <c r="O3" s="183" t="s">
        <v>20</v>
      </c>
      <c r="P3" s="67">
        <v>7.2444847620083496E-5</v>
      </c>
      <c r="Q3" s="183">
        <v>6.3349133175869899E-3</v>
      </c>
    </row>
    <row r="4" spans="1:17" x14ac:dyDescent="0.25">
      <c r="A4" s="183" t="s">
        <v>46</v>
      </c>
      <c r="B4" s="183" t="s">
        <v>48</v>
      </c>
      <c r="C4" s="183" t="s">
        <v>21</v>
      </c>
      <c r="D4" s="183">
        <v>1.6368237444376599E-4</v>
      </c>
      <c r="E4" s="183">
        <v>0.47918602135747601</v>
      </c>
      <c r="M4" s="183" t="s">
        <v>46</v>
      </c>
      <c r="N4" s="183" t="s">
        <v>48</v>
      </c>
      <c r="O4" s="183" t="s">
        <v>21</v>
      </c>
      <c r="P4" s="67">
        <v>1.5912111364746299E-5</v>
      </c>
      <c r="Q4" s="183">
        <v>2.33856671520605E-3</v>
      </c>
    </row>
    <row r="5" spans="1:17" x14ac:dyDescent="0.25">
      <c r="A5" s="183" t="s">
        <v>46</v>
      </c>
      <c r="B5" s="183" t="s">
        <v>48</v>
      </c>
      <c r="C5" s="183" t="s">
        <v>22</v>
      </c>
      <c r="D5" s="67">
        <v>1.17000398495469E-5</v>
      </c>
      <c r="E5" s="183">
        <v>0.120317271910725</v>
      </c>
      <c r="M5" s="183" t="s">
        <v>46</v>
      </c>
      <c r="N5" s="183" t="s">
        <v>48</v>
      </c>
      <c r="O5" s="183" t="s">
        <v>22</v>
      </c>
      <c r="P5" s="67">
        <v>1.9062714891483601E-5</v>
      </c>
      <c r="Q5" s="183">
        <v>3.92609884842645E-3</v>
      </c>
    </row>
    <row r="6" spans="1:17" x14ac:dyDescent="0.25">
      <c r="A6" s="183" t="s">
        <v>46</v>
      </c>
      <c r="B6" s="183" t="s">
        <v>48</v>
      </c>
      <c r="C6" s="183" t="s">
        <v>23</v>
      </c>
      <c r="D6" s="67">
        <v>1.5608050289005101E-5</v>
      </c>
      <c r="E6" s="183">
        <v>4.6632369969091397E-2</v>
      </c>
      <c r="M6" s="183" t="s">
        <v>46</v>
      </c>
      <c r="N6" s="183" t="s">
        <v>48</v>
      </c>
      <c r="O6" s="183" t="s">
        <v>23</v>
      </c>
      <c r="P6" s="67">
        <v>1.37471820946156E-5</v>
      </c>
      <c r="Q6" s="183">
        <v>3.52250767569595E-3</v>
      </c>
    </row>
    <row r="7" spans="1:17" x14ac:dyDescent="0.25">
      <c r="A7" s="183" t="s">
        <v>46</v>
      </c>
      <c r="B7" s="183" t="s">
        <v>48</v>
      </c>
      <c r="C7" s="183" t="s">
        <v>24</v>
      </c>
      <c r="D7" s="67">
        <v>4.7047023950473202E-5</v>
      </c>
      <c r="E7" s="183">
        <v>3.6769752545109502E-2</v>
      </c>
      <c r="M7" s="183" t="s">
        <v>46</v>
      </c>
      <c r="N7" s="183" t="s">
        <v>48</v>
      </c>
      <c r="O7" s="183" t="s">
        <v>24</v>
      </c>
      <c r="P7" s="67">
        <v>2.40543329804086E-5</v>
      </c>
      <c r="Q7" s="183">
        <v>4.93558840179788E-3</v>
      </c>
    </row>
    <row r="8" spans="1:17" x14ac:dyDescent="0.25">
      <c r="A8" s="183" t="s">
        <v>46</v>
      </c>
      <c r="B8" s="183" t="s">
        <v>48</v>
      </c>
      <c r="C8" s="183" t="s">
        <v>25</v>
      </c>
      <c r="D8" s="183">
        <v>1.2655149728895299E-4</v>
      </c>
      <c r="E8" s="183">
        <v>4.4072213555733097E-2</v>
      </c>
      <c r="M8" s="183" t="s">
        <v>46</v>
      </c>
      <c r="N8" s="183" t="s">
        <v>48</v>
      </c>
      <c r="O8" s="183" t="s">
        <v>25</v>
      </c>
      <c r="P8" s="67">
        <v>5.7670416243720198E-5</v>
      </c>
      <c r="Q8" s="183">
        <v>3.7934268122279298E-3</v>
      </c>
    </row>
    <row r="9" spans="1:17" x14ac:dyDescent="0.25">
      <c r="A9" s="183" t="s">
        <v>46</v>
      </c>
      <c r="B9" s="183" t="s">
        <v>48</v>
      </c>
      <c r="C9" s="183" t="s">
        <v>26</v>
      </c>
      <c r="D9" s="183">
        <v>2.2949869413956499E-4</v>
      </c>
      <c r="E9" s="183">
        <v>3.7073295083739202E-2</v>
      </c>
      <c r="M9" s="183" t="s">
        <v>46</v>
      </c>
      <c r="N9" s="183" t="s">
        <v>48</v>
      </c>
      <c r="O9" s="183" t="s">
        <v>26</v>
      </c>
      <c r="P9" s="67">
        <v>9.3215283078916205E-5</v>
      </c>
      <c r="Q9" s="183">
        <v>4.50849401445027E-3</v>
      </c>
    </row>
    <row r="10" spans="1:17" x14ac:dyDescent="0.25">
      <c r="A10" s="183" t="s">
        <v>46</v>
      </c>
      <c r="B10" s="183" t="s">
        <v>48</v>
      </c>
      <c r="C10" s="183" t="s">
        <v>27</v>
      </c>
      <c r="D10" s="183">
        <v>2.9792073317446701E-4</v>
      </c>
      <c r="E10" s="183">
        <v>4.7480105638419097E-2</v>
      </c>
      <c r="M10" s="183" t="s">
        <v>46</v>
      </c>
      <c r="N10" s="183" t="s">
        <v>48</v>
      </c>
      <c r="O10" s="183" t="s">
        <v>27</v>
      </c>
      <c r="P10" s="183">
        <v>1.2371271742472401E-4</v>
      </c>
      <c r="Q10" s="183">
        <v>6.8555640765371999E-3</v>
      </c>
    </row>
    <row r="11" spans="1:17" x14ac:dyDescent="0.25">
      <c r="A11" s="183" t="s">
        <v>46</v>
      </c>
      <c r="B11" s="183" t="s">
        <v>48</v>
      </c>
      <c r="C11" s="183" t="s">
        <v>28</v>
      </c>
      <c r="D11" s="183">
        <v>3.6771236534353599E-4</v>
      </c>
      <c r="E11" s="183">
        <v>8.1948393764513197E-2</v>
      </c>
      <c r="M11" s="183" t="s">
        <v>46</v>
      </c>
      <c r="N11" s="183" t="s">
        <v>48</v>
      </c>
      <c r="O11" s="183" t="s">
        <v>28</v>
      </c>
      <c r="P11" s="183">
        <v>1.04862350280824E-4</v>
      </c>
      <c r="Q11" s="183">
        <v>9.1500883588608792E-3</v>
      </c>
    </row>
    <row r="12" spans="1:17" x14ac:dyDescent="0.25">
      <c r="A12" s="183" t="s">
        <v>46</v>
      </c>
      <c r="B12" s="183" t="s">
        <v>48</v>
      </c>
      <c r="C12" s="183" t="s">
        <v>29</v>
      </c>
      <c r="D12" s="183">
        <v>7.6715795766771095E-4</v>
      </c>
      <c r="E12" s="183">
        <v>0.72973171510283497</v>
      </c>
      <c r="M12" s="183" t="s">
        <v>46</v>
      </c>
      <c r="N12" s="183" t="s">
        <v>48</v>
      </c>
      <c r="O12" s="183" t="s">
        <v>29</v>
      </c>
      <c r="P12" s="183">
        <v>2.4387424202094399E-4</v>
      </c>
      <c r="Q12" s="183">
        <v>2.4097594388569801E-2</v>
      </c>
    </row>
    <row r="13" spans="1:17" x14ac:dyDescent="0.25">
      <c r="A13" s="183" t="s">
        <v>46</v>
      </c>
      <c r="B13" s="183" t="s">
        <v>48</v>
      </c>
      <c r="C13" s="183" t="s">
        <v>30</v>
      </c>
      <c r="D13" s="183">
        <v>4.7928109430694899E-4</v>
      </c>
      <c r="E13" s="183">
        <v>0.77989122915265296</v>
      </c>
      <c r="M13" s="183" t="s">
        <v>46</v>
      </c>
      <c r="N13" s="183" t="s">
        <v>48</v>
      </c>
      <c r="O13" s="183" t="s">
        <v>30</v>
      </c>
      <c r="P13" s="183">
        <v>1.53927526214978E-4</v>
      </c>
      <c r="Q13" s="183">
        <v>1.6068227451618101E-2</v>
      </c>
    </row>
    <row r="14" spans="1:17" x14ac:dyDescent="0.25">
      <c r="D14" s="149"/>
      <c r="E14" s="24"/>
    </row>
    <row r="15" spans="1:17" x14ac:dyDescent="0.25">
      <c r="D15" s="149"/>
      <c r="E15" s="24"/>
    </row>
    <row r="16" spans="1:17" x14ac:dyDescent="0.25">
      <c r="D16" s="149"/>
      <c r="E16" s="24"/>
    </row>
    <row r="17" spans="3:5" x14ac:dyDescent="0.25">
      <c r="C17" s="183" t="s">
        <v>798</v>
      </c>
      <c r="D17" s="149">
        <v>2.9999999999999997E-4</v>
      </c>
      <c r="E17" s="24">
        <v>0.33729999999999999</v>
      </c>
    </row>
    <row r="18" spans="3:5" x14ac:dyDescent="0.25">
      <c r="D18" s="149">
        <v>2.0000000000000002E-5</v>
      </c>
      <c r="E18" s="24">
        <v>0.41210000000000002</v>
      </c>
    </row>
    <row r="19" spans="3:5" x14ac:dyDescent="0.25">
      <c r="D19" s="149">
        <v>7.9999999999999996E-6</v>
      </c>
      <c r="E19" s="24">
        <v>0.30509999999999998</v>
      </c>
    </row>
    <row r="20" spans="3:5" x14ac:dyDescent="0.25">
      <c r="D20" s="149">
        <v>2.0000000000000002E-5</v>
      </c>
      <c r="E20" s="24">
        <v>0.13730000000000001</v>
      </c>
    </row>
    <row r="21" spans="3:5" x14ac:dyDescent="0.25">
      <c r="D21" s="149">
        <v>3.0000000000000001E-6</v>
      </c>
      <c r="E21" s="24">
        <v>0.1211</v>
      </c>
    </row>
    <row r="22" spans="3:5" x14ac:dyDescent="0.25">
      <c r="D22" s="149">
        <v>6.9999999999999999E-6</v>
      </c>
      <c r="E22" s="24">
        <v>0.1167</v>
      </c>
    </row>
    <row r="23" spans="3:5" x14ac:dyDescent="0.25">
      <c r="D23" s="150">
        <v>2.0000000000000002E-5</v>
      </c>
      <c r="E23" s="150">
        <v>0.1396</v>
      </c>
    </row>
    <row r="24" spans="3:5" x14ac:dyDescent="0.25">
      <c r="D24" s="150">
        <v>3.0000000000000001E-5</v>
      </c>
      <c r="E24" s="150">
        <v>0.1343</v>
      </c>
    </row>
    <row r="25" spans="3:5" x14ac:dyDescent="0.25">
      <c r="D25" s="150">
        <v>1E-4</v>
      </c>
      <c r="E25" s="150">
        <v>0.1656</v>
      </c>
    </row>
    <row r="26" spans="3:5" x14ac:dyDescent="0.25">
      <c r="D26" s="150">
        <v>6.0000000000000002E-5</v>
      </c>
      <c r="E26" s="150">
        <v>0.185</v>
      </c>
    </row>
    <row r="27" spans="3:5" x14ac:dyDescent="0.25">
      <c r="D27" s="150">
        <v>1E-4</v>
      </c>
      <c r="E27" s="150">
        <v>0.39319999999999999</v>
      </c>
    </row>
    <row r="28" spans="3:5" x14ac:dyDescent="0.25">
      <c r="D28" s="150">
        <v>1E-4</v>
      </c>
      <c r="E28" s="150">
        <v>0.40100000000000002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94</vt:i4>
      </vt:variant>
    </vt:vector>
  </HeadingPairs>
  <TitlesOfParts>
    <vt:vector size="94" baseType="lpstr">
      <vt:lpstr>Intro</vt:lpstr>
      <vt:lpstr>Copyright &amp; License</vt:lpstr>
      <vt:lpstr>BearRiverNetwork</vt:lpstr>
      <vt:lpstr>SubInd</vt:lpstr>
      <vt:lpstr>FishSpp</vt:lpstr>
      <vt:lpstr>VegSpp</vt:lpstr>
      <vt:lpstr>Month</vt:lpstr>
      <vt:lpstr>Nodes</vt:lpstr>
      <vt:lpstr>NodesNotDemand</vt:lpstr>
      <vt:lpstr>NodeNotHeadwater</vt:lpstr>
      <vt:lpstr>MassBalanceNodes</vt:lpstr>
      <vt:lpstr>Reservoirs</vt:lpstr>
      <vt:lpstr>Wetlands</vt:lpstr>
      <vt:lpstr>Demand</vt:lpstr>
      <vt:lpstr>R_indx</vt:lpstr>
      <vt:lpstr>sf_indx</vt:lpstr>
      <vt:lpstr>wf_indx</vt:lpstr>
      <vt:lpstr>wsi_indx</vt:lpstr>
      <vt:lpstr>Connect</vt:lpstr>
      <vt:lpstr>EnvSite</vt:lpstr>
      <vt:lpstr>Diversions</vt:lpstr>
      <vt:lpstr>ReturnFlow</vt:lpstr>
      <vt:lpstr>WetlandsSites</vt:lpstr>
      <vt:lpstr>LinktoReservoir</vt:lpstr>
      <vt:lpstr>LinkOutReservoir</vt:lpstr>
      <vt:lpstr>rsiIndex</vt:lpstr>
      <vt:lpstr>rsiEQ_original</vt:lpstr>
      <vt:lpstr>RSI_data</vt:lpstr>
      <vt:lpstr>h</vt:lpstr>
      <vt:lpstr>fciIndex</vt:lpstr>
      <vt:lpstr>fciEQ</vt:lpstr>
      <vt:lpstr>fciEQ_original</vt:lpstr>
      <vt:lpstr>fciEQ_5yr</vt:lpstr>
      <vt:lpstr>wp</vt:lpstr>
      <vt:lpstr>Length</vt:lpstr>
      <vt:lpstr>aw</vt:lpstr>
      <vt:lpstr>lss</vt:lpstr>
      <vt:lpstr>LinkName</vt:lpstr>
      <vt:lpstr>evap</vt:lpstr>
      <vt:lpstr>linkEvap</vt:lpstr>
      <vt:lpstr>evap_WEAP</vt:lpstr>
      <vt:lpstr>ResElevVol</vt:lpstr>
      <vt:lpstr>EvaporationCurve</vt:lpstr>
      <vt:lpstr>Cons</vt:lpstr>
      <vt:lpstr>inactive</vt:lpstr>
      <vt:lpstr>capacity</vt:lpstr>
      <vt:lpstr>InStor</vt:lpstr>
      <vt:lpstr>demandReq</vt:lpstr>
      <vt:lpstr>Instream</vt:lpstr>
      <vt:lpstr>divCap</vt:lpstr>
      <vt:lpstr>StageFlow</vt:lpstr>
      <vt:lpstr>WidthFlow</vt:lpstr>
      <vt:lpstr>RevegMax</vt:lpstr>
      <vt:lpstr>RevegMin</vt:lpstr>
      <vt:lpstr>NaturalGrowth</vt:lpstr>
      <vt:lpstr>Cmax</vt:lpstr>
      <vt:lpstr>MaxVegCover</vt:lpstr>
      <vt:lpstr>SimLinks</vt:lpstr>
      <vt:lpstr>Connect_Sim</vt:lpstr>
      <vt:lpstr>Qmax</vt:lpstr>
      <vt:lpstr>Qmin</vt:lpstr>
      <vt:lpstr>QSim</vt:lpstr>
      <vt:lpstr>QSimulation_NHD</vt:lpstr>
      <vt:lpstr>HeadFlow</vt:lpstr>
      <vt:lpstr>HeadFlow_Climate1</vt:lpstr>
      <vt:lpstr>HeadFlow_Climate2</vt:lpstr>
      <vt:lpstr>RiversHeadFlow</vt:lpstr>
      <vt:lpstr>RiversHeadFlow-2005</vt:lpstr>
      <vt:lpstr>RiversHeadFlow-2006</vt:lpstr>
      <vt:lpstr>RiversHeadFlow-2011</vt:lpstr>
      <vt:lpstr>RiversHeadFlow-2003</vt:lpstr>
      <vt:lpstr>weights</vt:lpstr>
      <vt:lpstr>Budget</vt:lpstr>
      <vt:lpstr>InitD</vt:lpstr>
      <vt:lpstr>InitC</vt:lpstr>
      <vt:lpstr>UnitCost</vt:lpstr>
      <vt:lpstr>Runs</vt:lpstr>
      <vt:lpstr>DemandRuns</vt:lpstr>
      <vt:lpstr>Qrun</vt:lpstr>
      <vt:lpstr>QRunValues</vt:lpstr>
      <vt:lpstr>WSI curves-Mm3</vt:lpstr>
      <vt:lpstr>Stage-Flow</vt:lpstr>
      <vt:lpstr>Stage-Flow-Width</vt:lpstr>
      <vt:lpstr>RSI curves</vt:lpstr>
      <vt:lpstr>RSI curves-Stage</vt:lpstr>
      <vt:lpstr>h curves</vt:lpstr>
      <vt:lpstr>MonteCarlo</vt:lpstr>
      <vt:lpstr>MC_reachgain</vt:lpstr>
      <vt:lpstr>MC_reachgainProb</vt:lpstr>
      <vt:lpstr>MC_par</vt:lpstr>
      <vt:lpstr>rsiEQ_sc</vt:lpstr>
      <vt:lpstr>rsiEQ_run</vt:lpstr>
      <vt:lpstr>rsiEQ</vt:lpstr>
      <vt:lpstr>MC_wsi</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Ayman</dc:creator>
  <cp:lastModifiedBy>Ayman</cp:lastModifiedBy>
  <dcterms:created xsi:type="dcterms:W3CDTF">2015-05-24T22:43:37Z</dcterms:created>
  <dcterms:modified xsi:type="dcterms:W3CDTF">2017-09-27T19:13:13Z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28fa810a-f7e1-4e11-b835-07add866aa27</vt:lpwstr>
  </property>
</Properties>
</file>